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740" yWindow="15" windowWidth="12750" windowHeight="9015" firstSheet="2" activeTab="7"/>
  </bookViews>
  <sheets>
    <sheet name="Лист4" sheetId="4" state="hidden" r:id="rId1"/>
    <sheet name="Лист5" sheetId="5" state="hidden" r:id="rId2"/>
    <sheet name="таблица новая" sheetId="6" r:id="rId3"/>
    <sheet name="1 кв. 18г." sheetId="7" r:id="rId4"/>
    <sheet name="т.3 отчет о вводах" sheetId="8" r:id="rId5"/>
    <sheet name="т5. о сроках" sheetId="9" r:id="rId6"/>
    <sheet name="финасир. 1 вода" sheetId="10" r:id="rId7"/>
    <sheet name="финанс. 2 канал." sheetId="11" r:id="rId8"/>
  </sheets>
  <definedNames>
    <definedName name="_xlnm.Print_Titles" localSheetId="3">'1 кв. 18г.'!$8:$11</definedName>
    <definedName name="_xlnm.Print_Titles" localSheetId="4">'т.3 отчет о вводах'!$6:$9</definedName>
    <definedName name="_xlnm.Print_Titles" localSheetId="5">'т5. о сроках'!$8:$11</definedName>
    <definedName name="_xlnm.Print_Titles" localSheetId="2">'таблица новая'!$2:$5</definedName>
    <definedName name="_xlnm.Print_Area" localSheetId="7">'финанс. 2 канал.'!$A$1:$M$55</definedName>
    <definedName name="_xlnm.Print_Area" localSheetId="6">'финасир. 1 вода'!$A$1:$M$55</definedName>
  </definedNames>
  <calcPr calcId="145621"/>
</workbook>
</file>

<file path=xl/calcChain.xml><?xml version="1.0" encoding="utf-8"?>
<calcChain xmlns="http://schemas.openxmlformats.org/spreadsheetml/2006/main">
  <c r="E12" i="11" l="1"/>
  <c r="F12" i="11"/>
  <c r="E13" i="11"/>
  <c r="F13" i="11"/>
  <c r="E14" i="11"/>
  <c r="F14" i="11"/>
  <c r="E15" i="11"/>
  <c r="F15" i="11"/>
  <c r="AI60" i="7"/>
  <c r="U57" i="7"/>
  <c r="AI169" i="7"/>
  <c r="AJ169" i="7" s="1"/>
  <c r="AJ168" i="7" s="1"/>
  <c r="AI99" i="7"/>
  <c r="AI98" i="7" s="1"/>
  <c r="AI97" i="7"/>
  <c r="AJ97" i="7" s="1"/>
  <c r="AI122" i="7"/>
  <c r="AJ122" i="7" s="1"/>
  <c r="AI123" i="7"/>
  <c r="AJ123" i="7" s="1"/>
  <c r="AI124" i="7"/>
  <c r="AJ124" i="7" s="1"/>
  <c r="AH115" i="7"/>
  <c r="AI74" i="7"/>
  <c r="U24" i="7"/>
  <c r="U28" i="7"/>
  <c r="AH34" i="7"/>
  <c r="V59" i="7"/>
  <c r="V58" i="7" s="1"/>
  <c r="AI58" i="7" s="1"/>
  <c r="X31" i="7"/>
  <c r="AI96" i="7" l="1"/>
  <c r="AI168" i="7"/>
  <c r="AI93" i="7"/>
  <c r="AJ99" i="7"/>
  <c r="M145" i="8"/>
  <c r="AF31" i="7" l="1"/>
  <c r="Y29" i="7" l="1"/>
  <c r="Z29" i="7"/>
  <c r="AA29" i="7"/>
  <c r="AB29" i="7"/>
  <c r="AC29" i="7"/>
  <c r="AD29" i="7"/>
  <c r="AF29" i="7"/>
  <c r="V31" i="7"/>
  <c r="AE31" i="7"/>
  <c r="W31" i="7"/>
  <c r="W29" i="7" s="1"/>
  <c r="V30" i="7"/>
  <c r="V29" i="7" s="1"/>
  <c r="AE148" i="7"/>
  <c r="V148" i="7"/>
  <c r="W148" i="7"/>
  <c r="W147" i="7" s="1"/>
  <c r="W146" i="7" s="1"/>
  <c r="X147" i="7"/>
  <c r="Y147" i="7"/>
  <c r="Z147" i="7"/>
  <c r="AA147" i="7"/>
  <c r="AB147" i="7"/>
  <c r="AC147" i="7"/>
  <c r="AD147" i="7"/>
  <c r="AE147" i="7"/>
  <c r="AF147" i="7"/>
  <c r="AE119" i="7"/>
  <c r="W119" i="7"/>
  <c r="V119" i="7"/>
  <c r="AE118" i="7"/>
  <c r="W118" i="7"/>
  <c r="V118" i="7"/>
  <c r="AE117" i="7"/>
  <c r="AE116" i="7" s="1"/>
  <c r="V117" i="7"/>
  <c r="AF116" i="7"/>
  <c r="AD116" i="7"/>
  <c r="AC116" i="7"/>
  <c r="AB116" i="7"/>
  <c r="AA116" i="7"/>
  <c r="Z116" i="7"/>
  <c r="Y116" i="7"/>
  <c r="X116" i="7"/>
  <c r="W116" i="7"/>
  <c r="V116" i="7"/>
  <c r="AI116" i="7" s="1"/>
  <c r="W121" i="7"/>
  <c r="X121" i="7"/>
  <c r="Y121" i="7"/>
  <c r="Z121" i="7"/>
  <c r="AA121" i="7"/>
  <c r="AB121" i="7"/>
  <c r="AC121" i="7"/>
  <c r="AD121" i="7"/>
  <c r="AE121" i="7"/>
  <c r="AF121" i="7"/>
  <c r="V121" i="7"/>
  <c r="X120" i="7"/>
  <c r="W120" i="7"/>
  <c r="W113" i="7"/>
  <c r="X113" i="7"/>
  <c r="V113" i="7" s="1"/>
  <c r="U113" i="7"/>
  <c r="AJ116" i="7" l="1"/>
  <c r="AJ115" i="7" s="1"/>
  <c r="AI115" i="7"/>
  <c r="AJ29" i="7"/>
  <c r="AI29" i="7"/>
  <c r="V147" i="7"/>
  <c r="V146" i="7" s="1"/>
  <c r="X29" i="7"/>
  <c r="X58" i="7"/>
  <c r="Y58" i="7"/>
  <c r="Z58" i="7"/>
  <c r="AA58" i="7"/>
  <c r="AB58" i="7"/>
  <c r="AC58" i="7"/>
  <c r="AD58" i="7"/>
  <c r="AF58" i="7"/>
  <c r="X57" i="7"/>
  <c r="Y57" i="7"/>
  <c r="Z57" i="7"/>
  <c r="AA57" i="7"/>
  <c r="AB57" i="7"/>
  <c r="AD57" i="7"/>
  <c r="AE57" i="7"/>
  <c r="AF57" i="7"/>
  <c r="W57" i="7"/>
  <c r="W37" i="7"/>
  <c r="W38" i="7"/>
  <c r="W36" i="7"/>
  <c r="AE36" i="7"/>
  <c r="Y35" i="7"/>
  <c r="Z35" i="7"/>
  <c r="AA35" i="7"/>
  <c r="AB35" i="7"/>
  <c r="AC35" i="7"/>
  <c r="AD35" i="7"/>
  <c r="AF35" i="7"/>
  <c r="AF34" i="7" s="1"/>
  <c r="AF24" i="7" s="1"/>
  <c r="X35" i="7"/>
  <c r="X34" i="7" s="1"/>
  <c r="AF32" i="7"/>
  <c r="AE33" i="7"/>
  <c r="AE30" i="7"/>
  <c r="AE29" i="7" s="1"/>
  <c r="W32" i="7"/>
  <c r="AE37" i="7"/>
  <c r="AE35" i="7" s="1"/>
  <c r="AE34" i="7" s="1"/>
  <c r="AE38" i="7"/>
  <c r="V37" i="7"/>
  <c r="V38" i="7"/>
  <c r="V36" i="7"/>
  <c r="V35" i="7" s="1"/>
  <c r="AI35" i="7" s="1"/>
  <c r="AI34" i="7" s="1"/>
  <c r="U34" i="7"/>
  <c r="V33" i="7"/>
  <c r="V32" i="7" s="1"/>
  <c r="AI32" i="7" s="1"/>
  <c r="X32" i="7"/>
  <c r="AI28" i="7" l="1"/>
  <c r="AI24" i="7"/>
  <c r="AE28" i="7"/>
  <c r="AE24" i="7"/>
  <c r="V28" i="7"/>
  <c r="W28" i="7"/>
  <c r="V34" i="7"/>
  <c r="X28" i="7" l="1"/>
  <c r="D19" i="11" l="1"/>
  <c r="D19" i="10"/>
  <c r="D16" i="10"/>
  <c r="D16" i="11"/>
  <c r="D33" i="11"/>
  <c r="D32" i="11"/>
  <c r="D31" i="11"/>
  <c r="D29" i="11"/>
  <c r="D28" i="11"/>
  <c r="D27" i="11"/>
  <c r="D26" i="11" s="1"/>
  <c r="L26" i="11"/>
  <c r="K26" i="11"/>
  <c r="J26" i="11"/>
  <c r="I26" i="11"/>
  <c r="H26" i="11"/>
  <c r="G26" i="11"/>
  <c r="F26" i="11"/>
  <c r="E26" i="11"/>
  <c r="C26" i="11"/>
  <c r="D25" i="11"/>
  <c r="D24" i="11"/>
  <c r="D23" i="11"/>
  <c r="D22" i="11"/>
  <c r="D21" i="11"/>
  <c r="D20" i="11"/>
  <c r="M19" i="11"/>
  <c r="N19" i="11" s="1"/>
  <c r="L18" i="11"/>
  <c r="K18" i="11"/>
  <c r="J18" i="11"/>
  <c r="I18" i="11"/>
  <c r="H18" i="11"/>
  <c r="G18" i="11"/>
  <c r="F18" i="11"/>
  <c r="E18" i="11"/>
  <c r="D18" i="11"/>
  <c r="C18" i="11"/>
  <c r="D17" i="11"/>
  <c r="M16" i="11"/>
  <c r="N16" i="11" s="1"/>
  <c r="D15" i="11"/>
  <c r="C15" i="11"/>
  <c r="D14" i="11"/>
  <c r="C14" i="11"/>
  <c r="D13" i="11"/>
  <c r="C13" i="11"/>
  <c r="D12" i="11"/>
  <c r="C12" i="11"/>
  <c r="L11" i="11"/>
  <c r="K11" i="11"/>
  <c r="J11" i="11"/>
  <c r="I11" i="11"/>
  <c r="H11" i="11"/>
  <c r="G11" i="11"/>
  <c r="F11" i="11"/>
  <c r="E11" i="11"/>
  <c r="E10" i="11" s="1"/>
  <c r="D11" i="11"/>
  <c r="C11" i="11"/>
  <c r="L10" i="11"/>
  <c r="K10" i="11"/>
  <c r="J10" i="11"/>
  <c r="I10" i="11"/>
  <c r="H10" i="11"/>
  <c r="G10" i="11"/>
  <c r="F10" i="11"/>
  <c r="M10" i="11" s="1"/>
  <c r="C10" i="11"/>
  <c r="D33" i="10"/>
  <c r="D32" i="10"/>
  <c r="D31" i="10"/>
  <c r="D29" i="10"/>
  <c r="D28" i="10"/>
  <c r="D27" i="10"/>
  <c r="L26" i="10"/>
  <c r="K26" i="10"/>
  <c r="J26" i="10"/>
  <c r="I26" i="10"/>
  <c r="H26" i="10"/>
  <c r="G26" i="10"/>
  <c r="F26" i="10"/>
  <c r="E26" i="10"/>
  <c r="D26" i="10"/>
  <c r="C26" i="10"/>
  <c r="D25" i="10"/>
  <c r="D24" i="10"/>
  <c r="D23" i="10"/>
  <c r="D22" i="10"/>
  <c r="D21" i="10"/>
  <c r="D20" i="10"/>
  <c r="L18" i="10"/>
  <c r="K18" i="10"/>
  <c r="J18" i="10"/>
  <c r="I18" i="10"/>
  <c r="H18" i="10"/>
  <c r="G18" i="10"/>
  <c r="F18" i="10"/>
  <c r="E18" i="10"/>
  <c r="M17" i="10" s="1"/>
  <c r="D18" i="10"/>
  <c r="C18" i="10"/>
  <c r="D17" i="10"/>
  <c r="D15" i="10"/>
  <c r="C15" i="10"/>
  <c r="M14" i="10"/>
  <c r="N14" i="10" s="1"/>
  <c r="D14" i="10"/>
  <c r="C14" i="10"/>
  <c r="D13" i="10"/>
  <c r="C13" i="10"/>
  <c r="D12" i="10"/>
  <c r="C12" i="10"/>
  <c r="L11" i="10"/>
  <c r="K11" i="10"/>
  <c r="J11" i="10"/>
  <c r="I11" i="10"/>
  <c r="H11" i="10"/>
  <c r="G11" i="10"/>
  <c r="F11" i="10"/>
  <c r="F10" i="10" s="1"/>
  <c r="E11" i="10"/>
  <c r="D11" i="10"/>
  <c r="D10" i="10" s="1"/>
  <c r="L10" i="10"/>
  <c r="K10" i="10"/>
  <c r="J10" i="10"/>
  <c r="I10" i="10"/>
  <c r="H10" i="10"/>
  <c r="G10" i="10"/>
  <c r="D6" i="10"/>
  <c r="M10" i="10" l="1"/>
  <c r="C11" i="10"/>
  <c r="D10" i="11"/>
  <c r="D34" i="11" s="1"/>
  <c r="E10" i="10"/>
  <c r="C34" i="11"/>
  <c r="C10" i="10"/>
  <c r="C34" i="10" s="1"/>
  <c r="L34" i="10"/>
  <c r="K34" i="10"/>
  <c r="J34" i="10"/>
  <c r="I34" i="10"/>
  <c r="H34" i="10"/>
  <c r="G34" i="10"/>
  <c r="F34" i="10"/>
  <c r="E34" i="10"/>
  <c r="D34" i="10"/>
  <c r="L34" i="11"/>
  <c r="K34" i="11"/>
  <c r="J34" i="11"/>
  <c r="I34" i="11"/>
  <c r="H34" i="11"/>
  <c r="G34" i="11"/>
  <c r="F34" i="11"/>
  <c r="E34" i="11"/>
  <c r="U112" i="7" l="1"/>
  <c r="U172" i="7"/>
  <c r="V170" i="7"/>
  <c r="W170" i="7"/>
  <c r="X170" i="7"/>
  <c r="Y170" i="7"/>
  <c r="Z170" i="7"/>
  <c r="AA170" i="7"/>
  <c r="AB170" i="7"/>
  <c r="AC170" i="7"/>
  <c r="AD170" i="7"/>
  <c r="AE170" i="7"/>
  <c r="AF170" i="7"/>
  <c r="AG170" i="7"/>
  <c r="AH170" i="7"/>
  <c r="O170" i="7"/>
  <c r="Q170" i="7"/>
  <c r="R170" i="7"/>
  <c r="S170" i="7"/>
  <c r="T170" i="7"/>
  <c r="U171" i="7"/>
  <c r="U168" i="7"/>
  <c r="U165" i="7"/>
  <c r="U164" i="7"/>
  <c r="U163" i="7"/>
  <c r="U162" i="7"/>
  <c r="W149" i="7"/>
  <c r="X149" i="7"/>
  <c r="Y149" i="7"/>
  <c r="Z149" i="7"/>
  <c r="AA149" i="7"/>
  <c r="AB149" i="7"/>
  <c r="AC149" i="7"/>
  <c r="AD149" i="7"/>
  <c r="AE149" i="7"/>
  <c r="AF149" i="7"/>
  <c r="AG149" i="7"/>
  <c r="AH149" i="7"/>
  <c r="V149" i="7"/>
  <c r="U149" i="7"/>
  <c r="U147" i="7"/>
  <c r="U137" i="7"/>
  <c r="AH120" i="7"/>
  <c r="U125" i="7"/>
  <c r="U121" i="7"/>
  <c r="V115" i="7"/>
  <c r="W115" i="7"/>
  <c r="X115" i="7"/>
  <c r="AE115" i="7"/>
  <c r="AF115" i="7"/>
  <c r="U115" i="7"/>
  <c r="U120" i="7" l="1"/>
  <c r="AI121" i="7"/>
  <c r="U136" i="7"/>
  <c r="AI137" i="7"/>
  <c r="U146" i="7"/>
  <c r="AI147" i="7"/>
  <c r="AJ147" i="7" s="1"/>
  <c r="AJ146" i="7" s="1"/>
  <c r="U170" i="7"/>
  <c r="AI171" i="7"/>
  <c r="U111" i="7"/>
  <c r="U161" i="7"/>
  <c r="O96" i="7"/>
  <c r="Q96" i="7"/>
  <c r="R96" i="7"/>
  <c r="S96" i="7"/>
  <c r="T96" i="7"/>
  <c r="U96" i="7"/>
  <c r="AE85" i="7"/>
  <c r="AF85" i="7"/>
  <c r="AH85" i="7"/>
  <c r="W85" i="7"/>
  <c r="X85" i="7"/>
  <c r="AI170" i="7" l="1"/>
  <c r="AJ171" i="7"/>
  <c r="AJ170" i="7" s="1"/>
  <c r="AJ121" i="7"/>
  <c r="P157" i="9"/>
  <c r="M157" i="9" s="1"/>
  <c r="R157" i="9"/>
  <c r="M137" i="9" l="1"/>
  <c r="L138" i="9"/>
  <c r="N138" i="9"/>
  <c r="O138" i="9"/>
  <c r="P138" i="9"/>
  <c r="S138" i="9"/>
  <c r="T138" i="9"/>
  <c r="R138" i="9" s="1"/>
  <c r="U138" i="9"/>
  <c r="R160" i="9"/>
  <c r="M160" i="9"/>
  <c r="L160" i="9"/>
  <c r="R159" i="9"/>
  <c r="M159" i="9"/>
  <c r="L159" i="9"/>
  <c r="R158" i="9"/>
  <c r="M158" i="9"/>
  <c r="L158" i="9"/>
  <c r="R156" i="9"/>
  <c r="P156" i="9"/>
  <c r="M156" i="9" s="1"/>
  <c r="M155" i="9" s="1"/>
  <c r="U155" i="9"/>
  <c r="T155" i="9"/>
  <c r="S155" i="9"/>
  <c r="R155" i="9"/>
  <c r="O155" i="9"/>
  <c r="N155" i="9"/>
  <c r="R154" i="9"/>
  <c r="P154" i="9"/>
  <c r="M154" i="9" s="1"/>
  <c r="R153" i="9"/>
  <c r="O153" i="9"/>
  <c r="M153" i="9" s="1"/>
  <c r="P151" i="9"/>
  <c r="R150" i="9"/>
  <c r="P150" i="9"/>
  <c r="O150" i="9"/>
  <c r="R149" i="9"/>
  <c r="P149" i="9"/>
  <c r="P147" i="9" s="1"/>
  <c r="P145" i="9" s="1"/>
  <c r="P140" i="9" s="1"/>
  <c r="O149" i="9"/>
  <c r="R148" i="9"/>
  <c r="P148" i="9"/>
  <c r="O148" i="9"/>
  <c r="N148" i="9"/>
  <c r="U147" i="9"/>
  <c r="T147" i="9"/>
  <c r="S147" i="9"/>
  <c r="S145" i="9" s="1"/>
  <c r="O147" i="9"/>
  <c r="O145" i="9" s="1"/>
  <c r="O140" i="9" s="1"/>
  <c r="N147" i="9"/>
  <c r="R146" i="9"/>
  <c r="U145" i="9"/>
  <c r="T145" i="9"/>
  <c r="N145" i="9"/>
  <c r="U144" i="9"/>
  <c r="U139" i="9" s="1"/>
  <c r="T144" i="9"/>
  <c r="T139" i="9" s="1"/>
  <c r="S144" i="9"/>
  <c r="S139" i="9" s="1"/>
  <c r="R144" i="9"/>
  <c r="O144" i="9"/>
  <c r="O139" i="9" s="1"/>
  <c r="N144" i="9"/>
  <c r="N139" i="9" s="1"/>
  <c r="R143" i="9"/>
  <c r="M143" i="9"/>
  <c r="R142" i="9"/>
  <c r="U141" i="9"/>
  <c r="T141" i="9"/>
  <c r="S141" i="9"/>
  <c r="R141" i="9" s="1"/>
  <c r="P141" i="9"/>
  <c r="O141" i="9"/>
  <c r="N141" i="9"/>
  <c r="L141" i="9"/>
  <c r="U140" i="9"/>
  <c r="T140" i="9"/>
  <c r="N140" i="9"/>
  <c r="R136" i="9"/>
  <c r="O136" i="9"/>
  <c r="M136" i="9" s="1"/>
  <c r="U135" i="9"/>
  <c r="T135" i="9"/>
  <c r="S135" i="9"/>
  <c r="P135" i="9"/>
  <c r="N135" i="9"/>
  <c r="R134" i="9"/>
  <c r="P134" i="9"/>
  <c r="M134" i="9" s="1"/>
  <c r="U133" i="9"/>
  <c r="T133" i="9"/>
  <c r="S133" i="9"/>
  <c r="P133" i="9"/>
  <c r="O133" i="9"/>
  <c r="N133" i="9"/>
  <c r="R132" i="9"/>
  <c r="M132" i="9"/>
  <c r="L132" i="9"/>
  <c r="R131" i="9"/>
  <c r="M131" i="9"/>
  <c r="L131" i="9"/>
  <c r="R130" i="9"/>
  <c r="M130" i="9"/>
  <c r="L130" i="9"/>
  <c r="R129" i="9"/>
  <c r="P129" i="9"/>
  <c r="O129" i="9"/>
  <c r="N129" i="9"/>
  <c r="R128" i="9"/>
  <c r="M128" i="9"/>
  <c r="L128" i="9"/>
  <c r="R127" i="9"/>
  <c r="M127" i="9"/>
  <c r="L127" i="9"/>
  <c r="R126" i="9"/>
  <c r="M126" i="9"/>
  <c r="L126" i="9"/>
  <c r="R125" i="9"/>
  <c r="P125" i="9"/>
  <c r="O125" i="9"/>
  <c r="N125" i="9"/>
  <c r="M125" i="9" s="1"/>
  <c r="R124" i="9"/>
  <c r="P124" i="9"/>
  <c r="P123" i="9" s="1"/>
  <c r="P120" i="9" s="1"/>
  <c r="P115" i="9" s="1"/>
  <c r="N124" i="9"/>
  <c r="L124" i="9"/>
  <c r="L123" i="9" s="1"/>
  <c r="U123" i="9"/>
  <c r="T123" i="9"/>
  <c r="S123" i="9"/>
  <c r="R123" i="9"/>
  <c r="O123" i="9"/>
  <c r="R122" i="9"/>
  <c r="R117" i="9" s="1"/>
  <c r="M122" i="9"/>
  <c r="U121" i="9"/>
  <c r="U116" i="9" s="1"/>
  <c r="U97" i="9" s="1"/>
  <c r="T121" i="9"/>
  <c r="S121" i="9"/>
  <c r="S116" i="9" s="1"/>
  <c r="P121" i="9"/>
  <c r="N121" i="9"/>
  <c r="N116" i="9" s="1"/>
  <c r="N97" i="9" s="1"/>
  <c r="U120" i="9"/>
  <c r="U115" i="9" s="1"/>
  <c r="T120" i="9"/>
  <c r="S120" i="9"/>
  <c r="O120" i="9"/>
  <c r="O115" i="9" s="1"/>
  <c r="R119" i="9"/>
  <c r="M119" i="9"/>
  <c r="R118" i="9"/>
  <c r="U117" i="9"/>
  <c r="T117" i="9"/>
  <c r="S117" i="9"/>
  <c r="P117" i="9"/>
  <c r="O117" i="9"/>
  <c r="N117" i="9"/>
  <c r="L117" i="9"/>
  <c r="T116" i="9"/>
  <c r="P116" i="9"/>
  <c r="T115" i="9"/>
  <c r="U114" i="9"/>
  <c r="T114" i="9"/>
  <c r="S114" i="9"/>
  <c r="P114" i="9"/>
  <c r="O114" i="9"/>
  <c r="N114" i="9"/>
  <c r="L114" i="9"/>
  <c r="R112" i="9"/>
  <c r="P112" i="9"/>
  <c r="M112" i="9" s="1"/>
  <c r="R111" i="9"/>
  <c r="P111" i="9"/>
  <c r="M111" i="9" s="1"/>
  <c r="U110" i="9"/>
  <c r="T110" i="9"/>
  <c r="S110" i="9"/>
  <c r="O110" i="9"/>
  <c r="N110" i="9"/>
  <c r="R109" i="9"/>
  <c r="P109" i="9"/>
  <c r="M109" i="9" s="1"/>
  <c r="U108" i="9"/>
  <c r="T108" i="9"/>
  <c r="S108" i="9"/>
  <c r="P108" i="9"/>
  <c r="O108" i="9"/>
  <c r="N108" i="9"/>
  <c r="R107" i="9"/>
  <c r="O107" i="9"/>
  <c r="N107" i="9"/>
  <c r="U106" i="9"/>
  <c r="T106" i="9"/>
  <c r="S106" i="9"/>
  <c r="N106" i="9"/>
  <c r="R105" i="9"/>
  <c r="P105" i="9"/>
  <c r="M105" i="9" s="1"/>
  <c r="U104" i="9"/>
  <c r="U100" i="9" s="1"/>
  <c r="T104" i="9"/>
  <c r="S104" i="9"/>
  <c r="P104" i="9"/>
  <c r="O104" i="9"/>
  <c r="N104" i="9"/>
  <c r="N100" i="9" s="1"/>
  <c r="N95" i="9" s="1"/>
  <c r="L104" i="9"/>
  <c r="R103" i="9"/>
  <c r="M103" i="9"/>
  <c r="R102" i="9"/>
  <c r="M102" i="9"/>
  <c r="R101" i="9"/>
  <c r="M101" i="9"/>
  <c r="T100" i="9"/>
  <c r="T95" i="9" s="1"/>
  <c r="U98" i="9"/>
  <c r="T98" i="9"/>
  <c r="S98" i="9"/>
  <c r="P98" i="9"/>
  <c r="O98" i="9"/>
  <c r="N98" i="9"/>
  <c r="L98" i="9"/>
  <c r="T97" i="9"/>
  <c r="R92" i="9"/>
  <c r="P92" i="9"/>
  <c r="N92" i="9"/>
  <c r="M92" i="9" s="1"/>
  <c r="U91" i="9"/>
  <c r="T91" i="9"/>
  <c r="S91" i="9"/>
  <c r="P91" i="9"/>
  <c r="O91" i="9"/>
  <c r="N91" i="9"/>
  <c r="M91" i="9" s="1"/>
  <c r="R90" i="9"/>
  <c r="P90" i="9"/>
  <c r="P89" i="9" s="1"/>
  <c r="P86" i="9" s="1"/>
  <c r="N90" i="9"/>
  <c r="U89" i="9"/>
  <c r="U86" i="9" s="1"/>
  <c r="T89" i="9"/>
  <c r="S89" i="9"/>
  <c r="R89" i="9" s="1"/>
  <c r="O89" i="9"/>
  <c r="O86" i="9" s="1"/>
  <c r="N89" i="9"/>
  <c r="R88" i="9"/>
  <c r="M88" i="9"/>
  <c r="R87" i="9"/>
  <c r="M87" i="9"/>
  <c r="M85" i="9"/>
  <c r="R84" i="9"/>
  <c r="R83" i="9"/>
  <c r="O83" i="9"/>
  <c r="M83" i="9" s="1"/>
  <c r="R82" i="9"/>
  <c r="M82" i="9"/>
  <c r="R81" i="9"/>
  <c r="O81" i="9"/>
  <c r="M81" i="9" s="1"/>
  <c r="U80" i="9"/>
  <c r="T80" i="9"/>
  <c r="S80" i="9"/>
  <c r="P80" i="9"/>
  <c r="N80" i="9"/>
  <c r="N72" i="9" s="1"/>
  <c r="R79" i="9"/>
  <c r="M79" i="9"/>
  <c r="L79" i="9"/>
  <c r="L78" i="9" s="1"/>
  <c r="U78" i="9"/>
  <c r="T78" i="9"/>
  <c r="S78" i="9"/>
  <c r="P78" i="9"/>
  <c r="O78" i="9"/>
  <c r="N78" i="9"/>
  <c r="R77" i="9"/>
  <c r="M77" i="9"/>
  <c r="L77" i="9"/>
  <c r="L76" i="9" s="1"/>
  <c r="U76" i="9"/>
  <c r="T76" i="9"/>
  <c r="S76" i="9"/>
  <c r="P76" i="9"/>
  <c r="P73" i="9" s="1"/>
  <c r="O76" i="9"/>
  <c r="N76" i="9"/>
  <c r="M76" i="9" s="1"/>
  <c r="R75" i="9"/>
  <c r="M75" i="9"/>
  <c r="U74" i="9"/>
  <c r="U69" i="9" s="1"/>
  <c r="T74" i="9"/>
  <c r="T69" i="9" s="1"/>
  <c r="S74" i="9"/>
  <c r="S69" i="9" s="1"/>
  <c r="P74" i="9"/>
  <c r="P69" i="9" s="1"/>
  <c r="N74" i="9"/>
  <c r="U73" i="9"/>
  <c r="U68" i="9" s="1"/>
  <c r="T73" i="9"/>
  <c r="S73" i="9"/>
  <c r="R72" i="9"/>
  <c r="R71" i="9"/>
  <c r="U70" i="9"/>
  <c r="T70" i="9"/>
  <c r="S70" i="9"/>
  <c r="P70" i="9"/>
  <c r="O70" i="9"/>
  <c r="N70" i="9"/>
  <c r="L70" i="9"/>
  <c r="T67" i="9"/>
  <c r="S67" i="9"/>
  <c r="P67" i="9"/>
  <c r="O67" i="9"/>
  <c r="L67" i="9"/>
  <c r="R66" i="9"/>
  <c r="R65" i="9"/>
  <c r="N65" i="9"/>
  <c r="M65" i="9" s="1"/>
  <c r="R64" i="9"/>
  <c r="P64" i="9"/>
  <c r="P61" i="9" s="1"/>
  <c r="O64" i="9"/>
  <c r="O61" i="9" s="1"/>
  <c r="R63" i="9"/>
  <c r="M63" i="9"/>
  <c r="R62" i="9"/>
  <c r="M62" i="9"/>
  <c r="R61" i="9"/>
  <c r="R60" i="9"/>
  <c r="M60" i="9"/>
  <c r="M59" i="9"/>
  <c r="R58" i="9"/>
  <c r="M58" i="9"/>
  <c r="L58" i="9"/>
  <c r="R57" i="9"/>
  <c r="O57" i="9"/>
  <c r="M57" i="9" s="1"/>
  <c r="U56" i="9"/>
  <c r="T56" i="9"/>
  <c r="S56" i="9"/>
  <c r="P56" i="9"/>
  <c r="N56" i="9"/>
  <c r="R55" i="9"/>
  <c r="O55" i="9"/>
  <c r="M55" i="9" s="1"/>
  <c r="L55" i="9"/>
  <c r="U54" i="9"/>
  <c r="T54" i="9"/>
  <c r="S54" i="9"/>
  <c r="P54" i="9"/>
  <c r="N54" i="9"/>
  <c r="R53" i="9"/>
  <c r="P53" i="9"/>
  <c r="M53" i="9" s="1"/>
  <c r="R52" i="9"/>
  <c r="P52" i="9"/>
  <c r="N52" i="9"/>
  <c r="U51" i="9"/>
  <c r="T51" i="9"/>
  <c r="S51" i="9"/>
  <c r="O51" i="9"/>
  <c r="R50" i="9"/>
  <c r="M50" i="9"/>
  <c r="L50" i="9"/>
  <c r="R49" i="9"/>
  <c r="M49" i="9"/>
  <c r="L49" i="9"/>
  <c r="R48" i="9"/>
  <c r="M48" i="9"/>
  <c r="L48" i="9"/>
  <c r="R47" i="9"/>
  <c r="O47" i="9"/>
  <c r="O41" i="9" s="1"/>
  <c r="O36" i="9" s="1"/>
  <c r="N47" i="9"/>
  <c r="R46" i="9"/>
  <c r="O46" i="9"/>
  <c r="M46" i="9" s="1"/>
  <c r="T45" i="9"/>
  <c r="R45" i="9" s="1"/>
  <c r="N45" i="9"/>
  <c r="R44" i="9"/>
  <c r="O44" i="9"/>
  <c r="M44" i="9" s="1"/>
  <c r="U43" i="9"/>
  <c r="T43" i="9"/>
  <c r="S43" i="9"/>
  <c r="R43" i="9" s="1"/>
  <c r="P43" i="9"/>
  <c r="N43" i="9"/>
  <c r="R42" i="9"/>
  <c r="M42" i="9"/>
  <c r="R41" i="9"/>
  <c r="P41" i="9"/>
  <c r="P36" i="9" s="1"/>
  <c r="N41" i="9"/>
  <c r="N36" i="9" s="1"/>
  <c r="R39" i="9"/>
  <c r="M39" i="9"/>
  <c r="R38" i="9"/>
  <c r="U37" i="9"/>
  <c r="T37" i="9"/>
  <c r="S37" i="9"/>
  <c r="P37" i="9"/>
  <c r="O37" i="9"/>
  <c r="N37" i="9"/>
  <c r="L37" i="9"/>
  <c r="U36" i="9"/>
  <c r="U21" i="9" s="1"/>
  <c r="U15" i="9" s="1"/>
  <c r="T36" i="9"/>
  <c r="S36" i="9"/>
  <c r="U34" i="9"/>
  <c r="T34" i="9"/>
  <c r="S34" i="9"/>
  <c r="P34" i="9"/>
  <c r="O34" i="9"/>
  <c r="N34" i="9"/>
  <c r="L34" i="9"/>
  <c r="R33" i="9"/>
  <c r="R32" i="9"/>
  <c r="P32" i="9"/>
  <c r="M32" i="9" s="1"/>
  <c r="U31" i="9"/>
  <c r="U85" i="9" s="1"/>
  <c r="T31" i="9"/>
  <c r="T24" i="9" s="1"/>
  <c r="S31" i="9"/>
  <c r="O31" i="9"/>
  <c r="N31" i="9"/>
  <c r="R30" i="9"/>
  <c r="P30" i="9"/>
  <c r="N30" i="9"/>
  <c r="N27" i="9" s="1"/>
  <c r="N22" i="9" s="1"/>
  <c r="R29" i="9"/>
  <c r="P29" i="9"/>
  <c r="O29" i="9"/>
  <c r="O28" i="9" s="1"/>
  <c r="N29" i="9"/>
  <c r="U28" i="9"/>
  <c r="T28" i="9"/>
  <c r="S28" i="9"/>
  <c r="L28" i="9"/>
  <c r="U27" i="9"/>
  <c r="T27" i="9"/>
  <c r="S27" i="9"/>
  <c r="O27" i="9"/>
  <c r="O22" i="9" s="1"/>
  <c r="O16" i="9" s="1"/>
  <c r="L27" i="9"/>
  <c r="L22" i="9" s="1"/>
  <c r="L16" i="9" s="1"/>
  <c r="R26" i="9"/>
  <c r="M26" i="9"/>
  <c r="R25" i="9"/>
  <c r="M25" i="9"/>
  <c r="N24" i="9"/>
  <c r="R23" i="9"/>
  <c r="U22" i="9"/>
  <c r="U16" i="9" s="1"/>
  <c r="P158" i="8"/>
  <c r="K158" i="8"/>
  <c r="J158" i="8"/>
  <c r="P157" i="8"/>
  <c r="K157" i="8"/>
  <c r="J157" i="8"/>
  <c r="P156" i="8"/>
  <c r="K156" i="8"/>
  <c r="J156" i="8"/>
  <c r="P155" i="8"/>
  <c r="N155" i="8"/>
  <c r="K155" i="8" s="1"/>
  <c r="P154" i="8"/>
  <c r="N154" i="8"/>
  <c r="K154" i="8" s="1"/>
  <c r="K153" i="8" s="1"/>
  <c r="J154" i="8"/>
  <c r="S153" i="8"/>
  <c r="R153" i="8"/>
  <c r="R142" i="8" s="1"/>
  <c r="Q153" i="8"/>
  <c r="P153" i="8"/>
  <c r="P142" i="8" s="1"/>
  <c r="N153" i="8"/>
  <c r="M153" i="8"/>
  <c r="M142" i="8" s="1"/>
  <c r="M137" i="8" s="1"/>
  <c r="L153" i="8"/>
  <c r="J153" i="8"/>
  <c r="P152" i="8"/>
  <c r="N152" i="8"/>
  <c r="K152" i="8" s="1"/>
  <c r="P151" i="8"/>
  <c r="K151" i="8"/>
  <c r="J151" i="8"/>
  <c r="N149" i="8"/>
  <c r="P148" i="8"/>
  <c r="N148" i="8"/>
  <c r="K148" i="8"/>
  <c r="P147" i="8"/>
  <c r="N147" i="8"/>
  <c r="K147" i="8" s="1"/>
  <c r="P146" i="8"/>
  <c r="N146" i="8"/>
  <c r="L146" i="8"/>
  <c r="J146" i="8" s="1"/>
  <c r="S145" i="8"/>
  <c r="S143" i="8" s="1"/>
  <c r="S138" i="8" s="1"/>
  <c r="S95" i="8" s="1"/>
  <c r="S13" i="8" s="1"/>
  <c r="R145" i="8"/>
  <c r="Q145" i="8"/>
  <c r="P145" i="8" s="1"/>
  <c r="N145" i="8"/>
  <c r="N143" i="8" s="1"/>
  <c r="N138" i="8" s="1"/>
  <c r="L145" i="8"/>
  <c r="J145" i="8" s="1"/>
  <c r="J143" i="8" s="1"/>
  <c r="J138" i="8" s="1"/>
  <c r="P144" i="8"/>
  <c r="R143" i="8"/>
  <c r="R138" i="8" s="1"/>
  <c r="L143" i="8"/>
  <c r="S142" i="8"/>
  <c r="S137" i="8" s="1"/>
  <c r="Q142" i="8"/>
  <c r="Q137" i="8" s="1"/>
  <c r="N142" i="8"/>
  <c r="L142" i="8"/>
  <c r="L137" i="8" s="1"/>
  <c r="P141" i="8"/>
  <c r="K141" i="8"/>
  <c r="P140" i="8"/>
  <c r="S139" i="8"/>
  <c r="R139" i="8"/>
  <c r="Q139" i="8"/>
  <c r="N139" i="8"/>
  <c r="M139" i="8"/>
  <c r="L139" i="8"/>
  <c r="J139" i="8"/>
  <c r="L138" i="8"/>
  <c r="R137" i="8"/>
  <c r="N137" i="8"/>
  <c r="S136" i="8"/>
  <c r="R136" i="8"/>
  <c r="Q136" i="8"/>
  <c r="P136" i="8" s="1"/>
  <c r="N136" i="8"/>
  <c r="M136" i="8"/>
  <c r="L136" i="8"/>
  <c r="J136" i="8"/>
  <c r="K135" i="8"/>
  <c r="P134" i="8"/>
  <c r="K134" i="8"/>
  <c r="J134" i="8"/>
  <c r="J133" i="8" s="1"/>
  <c r="S133" i="8"/>
  <c r="R133" i="8"/>
  <c r="R119" i="8" s="1"/>
  <c r="Q133" i="8"/>
  <c r="P133" i="8"/>
  <c r="N133" i="8"/>
  <c r="M133" i="8"/>
  <c r="L133" i="8"/>
  <c r="K133" i="8"/>
  <c r="P132" i="8"/>
  <c r="N132" i="8"/>
  <c r="K132" i="8" s="1"/>
  <c r="S131" i="8"/>
  <c r="R131" i="8"/>
  <c r="R118" i="8" s="1"/>
  <c r="Q131" i="8"/>
  <c r="N131" i="8"/>
  <c r="M131" i="8"/>
  <c r="L131" i="8"/>
  <c r="K131" i="8" s="1"/>
  <c r="P130" i="8"/>
  <c r="K130" i="8"/>
  <c r="J130" i="8"/>
  <c r="P129" i="8"/>
  <c r="K129" i="8"/>
  <c r="J129" i="8"/>
  <c r="P128" i="8"/>
  <c r="K128" i="8"/>
  <c r="J128" i="8"/>
  <c r="P127" i="8"/>
  <c r="N127" i="8"/>
  <c r="M127" i="8"/>
  <c r="L127" i="8"/>
  <c r="P126" i="8"/>
  <c r="K126" i="8"/>
  <c r="J126" i="8"/>
  <c r="P125" i="8"/>
  <c r="K125" i="8"/>
  <c r="J125" i="8"/>
  <c r="P124" i="8"/>
  <c r="K124" i="8"/>
  <c r="J124" i="8"/>
  <c r="P123" i="8"/>
  <c r="N123" i="8"/>
  <c r="N119" i="8" s="1"/>
  <c r="N114" i="8" s="1"/>
  <c r="N95" i="8" s="1"/>
  <c r="N13" i="8" s="1"/>
  <c r="M123" i="8"/>
  <c r="L123" i="8"/>
  <c r="P122" i="8"/>
  <c r="N122" i="8"/>
  <c r="N121" i="8" s="1"/>
  <c r="L122" i="8"/>
  <c r="S121" i="8"/>
  <c r="R121" i="8"/>
  <c r="Q121" i="8"/>
  <c r="P121" i="8" s="1"/>
  <c r="M121" i="8"/>
  <c r="M118" i="8" s="1"/>
  <c r="M113" i="8" s="1"/>
  <c r="M94" i="8" s="1"/>
  <c r="P120" i="8"/>
  <c r="K120" i="8"/>
  <c r="S119" i="8"/>
  <c r="S114" i="8" s="1"/>
  <c r="Q119" i="8"/>
  <c r="L119" i="8"/>
  <c r="S118" i="8"/>
  <c r="S113" i="8" s="1"/>
  <c r="Q118" i="8"/>
  <c r="P117" i="8"/>
  <c r="K117" i="8"/>
  <c r="P116" i="8"/>
  <c r="S115" i="8"/>
  <c r="R115" i="8"/>
  <c r="Q115" i="8"/>
  <c r="P115" i="8"/>
  <c r="N115" i="8"/>
  <c r="M115" i="8"/>
  <c r="L115" i="8"/>
  <c r="J115" i="8"/>
  <c r="R114" i="8"/>
  <c r="R113" i="8"/>
  <c r="S112" i="8"/>
  <c r="R112" i="8"/>
  <c r="Q112" i="8"/>
  <c r="P112" i="8" s="1"/>
  <c r="N112" i="8"/>
  <c r="M112" i="8"/>
  <c r="L112" i="8"/>
  <c r="K112" i="8" s="1"/>
  <c r="J112" i="8"/>
  <c r="P110" i="8"/>
  <c r="N110" i="8"/>
  <c r="K110" i="8" s="1"/>
  <c r="P109" i="8"/>
  <c r="N109" i="8"/>
  <c r="S108" i="8"/>
  <c r="R108" i="8"/>
  <c r="Q108" i="8"/>
  <c r="P108" i="8" s="1"/>
  <c r="M108" i="8"/>
  <c r="L108" i="8"/>
  <c r="P107" i="8"/>
  <c r="N107" i="8"/>
  <c r="K107" i="8" s="1"/>
  <c r="S106" i="8"/>
  <c r="R106" i="8"/>
  <c r="Q106" i="8"/>
  <c r="P106" i="8" s="1"/>
  <c r="N106" i="8"/>
  <c r="M106" i="8"/>
  <c r="L106" i="8"/>
  <c r="K106" i="8" s="1"/>
  <c r="P105" i="8"/>
  <c r="M104" i="8"/>
  <c r="L105" i="8"/>
  <c r="S104" i="8"/>
  <c r="R104" i="8"/>
  <c r="Q104" i="8"/>
  <c r="P103" i="8"/>
  <c r="N103" i="8"/>
  <c r="K103" i="8" s="1"/>
  <c r="S102" i="8"/>
  <c r="R102" i="8"/>
  <c r="R98" i="8" s="1"/>
  <c r="Q102" i="8"/>
  <c r="P102" i="8" s="1"/>
  <c r="N102" i="8"/>
  <c r="M102" i="8"/>
  <c r="L102" i="8"/>
  <c r="K102" i="8"/>
  <c r="J102" i="8"/>
  <c r="P101" i="8"/>
  <c r="K101" i="8"/>
  <c r="P100" i="8"/>
  <c r="K100" i="8"/>
  <c r="P99" i="8"/>
  <c r="K99" i="8"/>
  <c r="S98" i="8"/>
  <c r="S96" i="8"/>
  <c r="R96" i="8"/>
  <c r="Q96" i="8"/>
  <c r="P96" i="8" s="1"/>
  <c r="N96" i="8"/>
  <c r="M96" i="8"/>
  <c r="L96" i="8"/>
  <c r="J96" i="8"/>
  <c r="R95" i="8"/>
  <c r="S94" i="8"/>
  <c r="R94" i="8"/>
  <c r="S93" i="8"/>
  <c r="P90" i="8"/>
  <c r="N90" i="8"/>
  <c r="L90" i="8"/>
  <c r="K90" i="8" s="1"/>
  <c r="S89" i="8"/>
  <c r="R89" i="8"/>
  <c r="Q89" i="8"/>
  <c r="N89" i="8"/>
  <c r="M89" i="8"/>
  <c r="P88" i="8"/>
  <c r="N88" i="8"/>
  <c r="L88" i="8"/>
  <c r="K88" i="8" s="1"/>
  <c r="S87" i="8"/>
  <c r="R87" i="8"/>
  <c r="R84" i="8" s="1"/>
  <c r="Q87" i="8"/>
  <c r="N87" i="8"/>
  <c r="M87" i="8"/>
  <c r="M84" i="8" s="1"/>
  <c r="P86" i="8"/>
  <c r="K86" i="8"/>
  <c r="P85" i="8"/>
  <c r="K85" i="8"/>
  <c r="S84" i="8"/>
  <c r="Q84" i="8"/>
  <c r="P84" i="8" s="1"/>
  <c r="N84" i="8"/>
  <c r="K83" i="8"/>
  <c r="P82" i="8"/>
  <c r="P81" i="8"/>
  <c r="K81" i="8"/>
  <c r="J81" i="8"/>
  <c r="P80" i="8"/>
  <c r="K80" i="8"/>
  <c r="P79" i="8"/>
  <c r="K79" i="8"/>
  <c r="J79" i="8"/>
  <c r="S78" i="8"/>
  <c r="R78" i="8"/>
  <c r="Q78" i="8"/>
  <c r="P78" i="8" s="1"/>
  <c r="N78" i="8"/>
  <c r="M78" i="8"/>
  <c r="J78" i="8" s="1"/>
  <c r="L78" i="8"/>
  <c r="K78" i="8"/>
  <c r="P77" i="8"/>
  <c r="K77" i="8"/>
  <c r="J77" i="8"/>
  <c r="J76" i="8" s="1"/>
  <c r="S76" i="8"/>
  <c r="R76" i="8"/>
  <c r="Q76" i="8"/>
  <c r="P76" i="8" s="1"/>
  <c r="N76" i="8"/>
  <c r="M76" i="8"/>
  <c r="L76" i="8"/>
  <c r="K76" i="8" s="1"/>
  <c r="P75" i="8"/>
  <c r="K75" i="8"/>
  <c r="J75" i="8"/>
  <c r="J74" i="8" s="1"/>
  <c r="J71" i="8" s="1"/>
  <c r="S74" i="8"/>
  <c r="R74" i="8"/>
  <c r="Q74" i="8"/>
  <c r="P74" i="8"/>
  <c r="N74" i="8"/>
  <c r="M74" i="8"/>
  <c r="L74" i="8"/>
  <c r="K74" i="8"/>
  <c r="P73" i="8"/>
  <c r="K73" i="8"/>
  <c r="S72" i="8"/>
  <c r="R72" i="8"/>
  <c r="Q72" i="8"/>
  <c r="N72" i="8"/>
  <c r="M72" i="8"/>
  <c r="L72" i="8"/>
  <c r="K72" i="8" s="1"/>
  <c r="J72" i="8"/>
  <c r="S71" i="8"/>
  <c r="R71" i="8"/>
  <c r="Q71" i="8"/>
  <c r="P71" i="8" s="1"/>
  <c r="N71" i="8"/>
  <c r="M71" i="8"/>
  <c r="M66" i="8" s="1"/>
  <c r="L71" i="8"/>
  <c r="P70" i="8"/>
  <c r="L70" i="8"/>
  <c r="K70" i="8"/>
  <c r="P69" i="8"/>
  <c r="S68" i="8"/>
  <c r="R68" i="8"/>
  <c r="Q68" i="8"/>
  <c r="P68" i="8" s="1"/>
  <c r="N68" i="8"/>
  <c r="M68" i="8"/>
  <c r="L68" i="8"/>
  <c r="J68" i="8"/>
  <c r="S67" i="8"/>
  <c r="R67" i="8"/>
  <c r="Q67" i="8"/>
  <c r="P67" i="8"/>
  <c r="N67" i="8"/>
  <c r="M67" i="8"/>
  <c r="L67" i="8"/>
  <c r="K67" i="8"/>
  <c r="J67" i="8"/>
  <c r="S66" i="8"/>
  <c r="Q66" i="8"/>
  <c r="N66" i="8"/>
  <c r="R65" i="8"/>
  <c r="Q65" i="8"/>
  <c r="N65" i="8"/>
  <c r="M65" i="8"/>
  <c r="L65" i="8"/>
  <c r="K65" i="8"/>
  <c r="J65" i="8"/>
  <c r="P64" i="8"/>
  <c r="P63" i="8"/>
  <c r="L63" i="8"/>
  <c r="K63" i="8" s="1"/>
  <c r="P62" i="8"/>
  <c r="N62" i="8"/>
  <c r="N59" i="8" s="1"/>
  <c r="N33" i="8" s="1"/>
  <c r="N18" i="8" s="1"/>
  <c r="M62" i="8"/>
  <c r="P61" i="8"/>
  <c r="K61" i="8"/>
  <c r="P60" i="8"/>
  <c r="K60" i="8"/>
  <c r="P59" i="8"/>
  <c r="M59" i="8"/>
  <c r="P58" i="8"/>
  <c r="K58" i="8"/>
  <c r="K57" i="8"/>
  <c r="P56" i="8"/>
  <c r="K56" i="8"/>
  <c r="J56" i="8"/>
  <c r="P55" i="8"/>
  <c r="K55" i="8"/>
  <c r="J55" i="8"/>
  <c r="S54" i="8"/>
  <c r="R54" i="8"/>
  <c r="Q54" i="8"/>
  <c r="P54" i="8" s="1"/>
  <c r="N54" i="8"/>
  <c r="M54" i="8"/>
  <c r="L54" i="8"/>
  <c r="K54" i="8" s="1"/>
  <c r="P53" i="8"/>
  <c r="K53" i="8"/>
  <c r="J53" i="8"/>
  <c r="S52" i="8"/>
  <c r="R52" i="8"/>
  <c r="Q52" i="8"/>
  <c r="N52" i="8"/>
  <c r="M52" i="8"/>
  <c r="L52" i="8"/>
  <c r="P51" i="8"/>
  <c r="N51" i="8"/>
  <c r="K51" i="8" s="1"/>
  <c r="J51" i="8"/>
  <c r="P50" i="8"/>
  <c r="N50" i="8"/>
  <c r="L50" i="8"/>
  <c r="K50" i="8" s="1"/>
  <c r="S49" i="8"/>
  <c r="R49" i="8"/>
  <c r="Q49" i="8"/>
  <c r="N49" i="8"/>
  <c r="M49" i="8"/>
  <c r="L49" i="8"/>
  <c r="P48" i="8"/>
  <c r="K48" i="8"/>
  <c r="J48" i="8"/>
  <c r="P47" i="8"/>
  <c r="K47" i="8"/>
  <c r="J47" i="8"/>
  <c r="P46" i="8"/>
  <c r="K46" i="8"/>
  <c r="J46" i="8"/>
  <c r="P45" i="8"/>
  <c r="M45" i="8"/>
  <c r="L45" i="8"/>
  <c r="K45" i="8" s="1"/>
  <c r="J45" i="8"/>
  <c r="P44" i="8"/>
  <c r="K44" i="8"/>
  <c r="J44" i="8"/>
  <c r="R43" i="8"/>
  <c r="P43" i="8"/>
  <c r="L43" i="8"/>
  <c r="P42" i="8"/>
  <c r="K42" i="8"/>
  <c r="J42" i="8"/>
  <c r="S41" i="8"/>
  <c r="R41" i="8"/>
  <c r="R38" i="8" s="1"/>
  <c r="R33" i="8" s="1"/>
  <c r="Q41" i="8"/>
  <c r="P41" i="8"/>
  <c r="N41" i="8"/>
  <c r="M41" i="8"/>
  <c r="J41" i="8" s="1"/>
  <c r="L41" i="8"/>
  <c r="K41" i="8"/>
  <c r="P40" i="8"/>
  <c r="K40" i="8"/>
  <c r="P39" i="8"/>
  <c r="N39" i="8"/>
  <c r="M39" i="8"/>
  <c r="L39" i="8"/>
  <c r="K39" i="8" s="1"/>
  <c r="J39" i="8"/>
  <c r="S38" i="8"/>
  <c r="Q38" i="8"/>
  <c r="N38" i="8"/>
  <c r="L38" i="8"/>
  <c r="P37" i="8"/>
  <c r="K37" i="8"/>
  <c r="P36" i="8"/>
  <c r="S35" i="8"/>
  <c r="R35" i="8"/>
  <c r="Q35" i="8"/>
  <c r="N35" i="8"/>
  <c r="M35" i="8"/>
  <c r="L35" i="8"/>
  <c r="J35" i="8"/>
  <c r="S34" i="8"/>
  <c r="R34" i="8"/>
  <c r="Q34" i="8"/>
  <c r="P34" i="8" s="1"/>
  <c r="N34" i="8"/>
  <c r="M34" i="8"/>
  <c r="L34" i="8"/>
  <c r="K34" i="8" s="1"/>
  <c r="J34" i="8"/>
  <c r="S33" i="8"/>
  <c r="Q33" i="8"/>
  <c r="S32" i="8"/>
  <c r="R32" i="8"/>
  <c r="Q32" i="8"/>
  <c r="P32" i="8" s="1"/>
  <c r="N32" i="8"/>
  <c r="M32" i="8"/>
  <c r="L32" i="8"/>
  <c r="J32" i="8"/>
  <c r="P31" i="8"/>
  <c r="P30" i="8"/>
  <c r="N30" i="8"/>
  <c r="K30" i="8" s="1"/>
  <c r="J30" i="8"/>
  <c r="S29" i="8"/>
  <c r="S83" i="8" s="1"/>
  <c r="R29" i="8"/>
  <c r="Q29" i="8"/>
  <c r="P29" i="8"/>
  <c r="M29" i="8"/>
  <c r="L29" i="8"/>
  <c r="P28" i="8"/>
  <c r="N28" i="8"/>
  <c r="L28" i="8"/>
  <c r="P27" i="8"/>
  <c r="N27" i="8"/>
  <c r="L27" i="8"/>
  <c r="K27" i="8" s="1"/>
  <c r="S26" i="8"/>
  <c r="R26" i="8"/>
  <c r="Q26" i="8"/>
  <c r="P26" i="8" s="1"/>
  <c r="N26" i="8"/>
  <c r="M26" i="8"/>
  <c r="J26" i="8"/>
  <c r="S25" i="8"/>
  <c r="S20" i="8" s="1"/>
  <c r="S14" i="8" s="1"/>
  <c r="R25" i="8"/>
  <c r="Q25" i="8"/>
  <c r="P25" i="8" s="1"/>
  <c r="N25" i="8"/>
  <c r="N20" i="8" s="1"/>
  <c r="N14" i="8" s="1"/>
  <c r="M25" i="8"/>
  <c r="M20" i="8" s="1"/>
  <c r="M14" i="8" s="1"/>
  <c r="L25" i="8"/>
  <c r="J25" i="8"/>
  <c r="J20" i="8" s="1"/>
  <c r="J14" i="8" s="1"/>
  <c r="P24" i="8"/>
  <c r="K24" i="8"/>
  <c r="P23" i="8"/>
  <c r="K23" i="8"/>
  <c r="S22" i="8"/>
  <c r="R22" i="8"/>
  <c r="Q22" i="8"/>
  <c r="P22" i="8"/>
  <c r="M22" i="8"/>
  <c r="L22" i="8"/>
  <c r="P21" i="8"/>
  <c r="R20" i="8"/>
  <c r="S19" i="8"/>
  <c r="R19" i="8"/>
  <c r="Q19" i="8"/>
  <c r="N19" i="8"/>
  <c r="M19" i="8"/>
  <c r="L19" i="8"/>
  <c r="J19" i="8"/>
  <c r="S18" i="8"/>
  <c r="Q18" i="8"/>
  <c r="R17" i="8"/>
  <c r="Q17" i="8"/>
  <c r="M17" i="8"/>
  <c r="L17" i="8"/>
  <c r="R14" i="8"/>
  <c r="R13" i="8"/>
  <c r="S12" i="8"/>
  <c r="AE136" i="7"/>
  <c r="V57" i="7"/>
  <c r="AI57" i="7" s="1"/>
  <c r="V43" i="7"/>
  <c r="M88" i="7"/>
  <c r="V85" i="7"/>
  <c r="U158" i="7"/>
  <c r="AL152" i="7"/>
  <c r="AM152" i="7"/>
  <c r="AL153" i="7"/>
  <c r="AM153" i="7"/>
  <c r="AL154" i="7"/>
  <c r="AM154" i="7"/>
  <c r="AL155" i="7"/>
  <c r="AM155" i="7"/>
  <c r="V152" i="7"/>
  <c r="W152" i="7"/>
  <c r="X152" i="7"/>
  <c r="Y152" i="7"/>
  <c r="Z152" i="7"/>
  <c r="AA152" i="7"/>
  <c r="AB152" i="7"/>
  <c r="AC152" i="7"/>
  <c r="AD152" i="7"/>
  <c r="AE152" i="7"/>
  <c r="AF152" i="7"/>
  <c r="AG152" i="7"/>
  <c r="AH152" i="7"/>
  <c r="V155" i="7"/>
  <c r="W155" i="7"/>
  <c r="X155" i="7"/>
  <c r="Y155" i="7"/>
  <c r="Z155" i="7"/>
  <c r="AA155" i="7"/>
  <c r="AB155" i="7"/>
  <c r="AC155" i="7"/>
  <c r="AD155" i="7"/>
  <c r="AE155" i="7"/>
  <c r="AF155" i="7"/>
  <c r="AG155" i="7"/>
  <c r="AH155" i="7"/>
  <c r="U155" i="7"/>
  <c r="U153" i="7"/>
  <c r="U152" i="7"/>
  <c r="AG143" i="7"/>
  <c r="AF143" i="7" s="1"/>
  <c r="AG144" i="7"/>
  <c r="AF144" i="7" s="1"/>
  <c r="AG145" i="7"/>
  <c r="AF145" i="7" s="1"/>
  <c r="V136" i="7"/>
  <c r="AK133" i="7"/>
  <c r="AK134" i="7"/>
  <c r="AK135" i="7"/>
  <c r="U133" i="7"/>
  <c r="AL127" i="7"/>
  <c r="AM127" i="7"/>
  <c r="V127" i="7"/>
  <c r="W127" i="7"/>
  <c r="X127" i="7"/>
  <c r="Y127" i="7"/>
  <c r="Z127" i="7"/>
  <c r="AA127" i="7"/>
  <c r="AB127" i="7"/>
  <c r="AC127" i="7"/>
  <c r="AD127" i="7"/>
  <c r="AE127" i="7"/>
  <c r="AF127" i="7"/>
  <c r="AG127" i="7"/>
  <c r="AH127" i="7"/>
  <c r="AI127" i="7"/>
  <c r="AJ127" i="7"/>
  <c r="V130" i="7"/>
  <c r="V105" i="7" s="1"/>
  <c r="W130" i="7"/>
  <c r="X130" i="7"/>
  <c r="Y130" i="7"/>
  <c r="Z130" i="7"/>
  <c r="AA130" i="7"/>
  <c r="AB130" i="7"/>
  <c r="AC130" i="7"/>
  <c r="AD130" i="7"/>
  <c r="AE130" i="7"/>
  <c r="AF130" i="7"/>
  <c r="AG130" i="7"/>
  <c r="AH130" i="7"/>
  <c r="AI130" i="7"/>
  <c r="AJ130" i="7"/>
  <c r="U130" i="7"/>
  <c r="U128" i="7"/>
  <c r="U103" i="7" s="1"/>
  <c r="U127" i="7"/>
  <c r="AG112" i="7"/>
  <c r="AF112" i="7" s="1"/>
  <c r="V87" i="7"/>
  <c r="W87" i="7"/>
  <c r="X87" i="7"/>
  <c r="Y87" i="7"/>
  <c r="Z87" i="7"/>
  <c r="AA87" i="7"/>
  <c r="AB87" i="7"/>
  <c r="AC87" i="7"/>
  <c r="AD87" i="7"/>
  <c r="AE87" i="7"/>
  <c r="AF87" i="7"/>
  <c r="AG87" i="7"/>
  <c r="AH87" i="7"/>
  <c r="AJ87" i="7"/>
  <c r="W105" i="7"/>
  <c r="X105" i="7"/>
  <c r="Y105" i="7"/>
  <c r="Z105" i="7"/>
  <c r="AA105" i="7"/>
  <c r="AB105" i="7"/>
  <c r="AD105" i="7"/>
  <c r="AE105" i="7"/>
  <c r="AF105" i="7"/>
  <c r="AG105" i="7"/>
  <c r="AH105" i="7"/>
  <c r="U105" i="7"/>
  <c r="AJ81" i="7"/>
  <c r="V74" i="7"/>
  <c r="W74" i="7"/>
  <c r="X74" i="7"/>
  <c r="Y74" i="7"/>
  <c r="Z74" i="7"/>
  <c r="AA74" i="7"/>
  <c r="AB74" i="7"/>
  <c r="AC74" i="7"/>
  <c r="AD74" i="7"/>
  <c r="AE74" i="7"/>
  <c r="AF74" i="7"/>
  <c r="AG74" i="7"/>
  <c r="AH74" i="7"/>
  <c r="AJ74" i="7"/>
  <c r="AJ76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AJ77" i="7"/>
  <c r="U77" i="7"/>
  <c r="U74" i="7"/>
  <c r="V40" i="7"/>
  <c r="W40" i="7"/>
  <c r="X40" i="7"/>
  <c r="Y40" i="7"/>
  <c r="Z40" i="7"/>
  <c r="AA40" i="7"/>
  <c r="AB40" i="7"/>
  <c r="AC40" i="7"/>
  <c r="AD40" i="7"/>
  <c r="AE40" i="7"/>
  <c r="AE19" i="7" s="1"/>
  <c r="AF40" i="7"/>
  <c r="AG40" i="7"/>
  <c r="AH40" i="7"/>
  <c r="AI40" i="7"/>
  <c r="AI19" i="7" s="1"/>
  <c r="AJ40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AJ43" i="7"/>
  <c r="U43" i="7"/>
  <c r="U40" i="7"/>
  <c r="J40" i="7"/>
  <c r="V27" i="7"/>
  <c r="Z27" i="7"/>
  <c r="AC27" i="7"/>
  <c r="AD27" i="7"/>
  <c r="AE27" i="7"/>
  <c r="AE22" i="7" s="1"/>
  <c r="AE16" i="7" s="1"/>
  <c r="AG27" i="7"/>
  <c r="AH27" i="7"/>
  <c r="AH22" i="7" s="1"/>
  <c r="AH16" i="7" s="1"/>
  <c r="U27" i="7"/>
  <c r="Z22" i="7"/>
  <c r="Z16" i="7" s="1"/>
  <c r="AD22" i="7"/>
  <c r="AG22" i="7"/>
  <c r="AG16" i="7" s="1"/>
  <c r="U22" i="7"/>
  <c r="U19" i="7"/>
  <c r="AD16" i="7"/>
  <c r="AL166" i="7"/>
  <c r="AM166" i="7"/>
  <c r="W166" i="7"/>
  <c r="X166" i="7"/>
  <c r="Y166" i="7"/>
  <c r="Z166" i="7"/>
  <c r="AA166" i="7"/>
  <c r="AB166" i="7"/>
  <c r="AC166" i="7"/>
  <c r="AD166" i="7"/>
  <c r="AE166" i="7"/>
  <c r="V166" i="7"/>
  <c r="U166" i="7"/>
  <c r="M166" i="7"/>
  <c r="J166" i="7"/>
  <c r="U159" i="7"/>
  <c r="U154" i="7" s="1"/>
  <c r="K151" i="7"/>
  <c r="AM146" i="7"/>
  <c r="AL146" i="7" s="1"/>
  <c r="AK146" i="7" s="1"/>
  <c r="AL147" i="7"/>
  <c r="AH147" i="7" s="1"/>
  <c r="AM147" i="7"/>
  <c r="AK147" i="7" s="1"/>
  <c r="AJ137" i="7"/>
  <c r="AJ136" i="7" s="1"/>
  <c r="AK120" i="7"/>
  <c r="J115" i="7"/>
  <c r="U107" i="7"/>
  <c r="U102" i="7" s="1"/>
  <c r="AG113" i="7"/>
  <c r="AF113" i="7" s="1"/>
  <c r="V98" i="7"/>
  <c r="V93" i="7" s="1"/>
  <c r="W98" i="7"/>
  <c r="W93" i="7" s="1"/>
  <c r="X98" i="7"/>
  <c r="X93" i="7" s="1"/>
  <c r="Y98" i="7"/>
  <c r="Y93" i="7" s="1"/>
  <c r="Z98" i="7"/>
  <c r="Z93" i="7" s="1"/>
  <c r="AA98" i="7"/>
  <c r="AA93" i="7" s="1"/>
  <c r="AB98" i="7"/>
  <c r="AB93" i="7" s="1"/>
  <c r="AC98" i="7"/>
  <c r="AC93" i="7" s="1"/>
  <c r="AD98" i="7"/>
  <c r="AD93" i="7" s="1"/>
  <c r="AE98" i="7"/>
  <c r="AE93" i="7" s="1"/>
  <c r="AF98" i="7"/>
  <c r="AF93" i="7" s="1"/>
  <c r="AG98" i="7"/>
  <c r="AG93" i="7" s="1"/>
  <c r="AH98" i="7"/>
  <c r="AH93" i="7" s="1"/>
  <c r="AJ98" i="7"/>
  <c r="U98" i="7"/>
  <c r="U93" i="7" s="1"/>
  <c r="J98" i="7"/>
  <c r="J96" i="7"/>
  <c r="U89" i="7"/>
  <c r="U87" i="7"/>
  <c r="M83" i="7"/>
  <c r="U61" i="7"/>
  <c r="AJ58" i="7"/>
  <c r="AF53" i="7"/>
  <c r="AF47" i="7" s="1"/>
  <c r="AF42" i="7" s="1"/>
  <c r="AG53" i="7"/>
  <c r="AG47" i="7" s="1"/>
  <c r="AG42" i="7" s="1"/>
  <c r="AH53" i="7"/>
  <c r="AH47" i="7" s="1"/>
  <c r="AH42" i="7" s="1"/>
  <c r="V53" i="7"/>
  <c r="V47" i="7" s="1"/>
  <c r="V42" i="7" s="1"/>
  <c r="W53" i="7"/>
  <c r="W47" i="7" s="1"/>
  <c r="W42" i="7" s="1"/>
  <c r="X53" i="7"/>
  <c r="X47" i="7" s="1"/>
  <c r="X42" i="7" s="1"/>
  <c r="Y53" i="7"/>
  <c r="Y47" i="7" s="1"/>
  <c r="Y42" i="7" s="1"/>
  <c r="Z53" i="7"/>
  <c r="Z47" i="7" s="1"/>
  <c r="Z42" i="7" s="1"/>
  <c r="AA53" i="7"/>
  <c r="AA47" i="7" s="1"/>
  <c r="AA42" i="7" s="1"/>
  <c r="AB53" i="7"/>
  <c r="AB47" i="7" s="1"/>
  <c r="AB42" i="7" s="1"/>
  <c r="AC53" i="7"/>
  <c r="AC47" i="7" s="1"/>
  <c r="AC42" i="7" s="1"/>
  <c r="AD53" i="7"/>
  <c r="AD47" i="7" s="1"/>
  <c r="AD42" i="7" s="1"/>
  <c r="AE53" i="7"/>
  <c r="AE47" i="7" s="1"/>
  <c r="AE42" i="7" s="1"/>
  <c r="U53" i="7"/>
  <c r="U47" i="7" s="1"/>
  <c r="U42" i="7" s="1"/>
  <c r="M53" i="7"/>
  <c r="AI52" i="7"/>
  <c r="N50" i="7"/>
  <c r="O50" i="7"/>
  <c r="O49" i="7" s="1"/>
  <c r="P50" i="7"/>
  <c r="Q50" i="7"/>
  <c r="Q49" i="7" s="1"/>
  <c r="R50" i="7"/>
  <c r="S50" i="7"/>
  <c r="S49" i="7" s="1"/>
  <c r="T50" i="7"/>
  <c r="U49" i="7"/>
  <c r="AK48" i="7"/>
  <c r="N49" i="7"/>
  <c r="P49" i="7"/>
  <c r="R49" i="7"/>
  <c r="T49" i="7"/>
  <c r="AI49" i="7"/>
  <c r="AJ49" i="7"/>
  <c r="AG35" i="7"/>
  <c r="AG34" i="7" s="1"/>
  <c r="W35" i="7"/>
  <c r="W34" i="7" s="1"/>
  <c r="W24" i="7" s="1"/>
  <c r="W19" i="7" s="1"/>
  <c r="X24" i="7"/>
  <c r="X19" i="7" s="1"/>
  <c r="Y34" i="7"/>
  <c r="Y24" i="7" s="1"/>
  <c r="Y19" i="7" s="1"/>
  <c r="Z34" i="7"/>
  <c r="Z24" i="7" s="1"/>
  <c r="Z19" i="7" s="1"/>
  <c r="AA34" i="7"/>
  <c r="AA24" i="7" s="1"/>
  <c r="AA19" i="7" s="1"/>
  <c r="AB34" i="7"/>
  <c r="AB24" i="7" s="1"/>
  <c r="AB19" i="7" s="1"/>
  <c r="AC34" i="7"/>
  <c r="AC24" i="7" s="1"/>
  <c r="AC19" i="7" s="1"/>
  <c r="AD34" i="7"/>
  <c r="AD24" i="7" s="1"/>
  <c r="AD19" i="7" s="1"/>
  <c r="V24" i="7"/>
  <c r="V19" i="7" s="1"/>
  <c r="R145" i="9" l="1"/>
  <c r="S140" i="9"/>
  <c r="K32" i="8"/>
  <c r="P35" i="8"/>
  <c r="P38" i="8"/>
  <c r="P87" i="8"/>
  <c r="P89" i="8"/>
  <c r="S92" i="8"/>
  <c r="N118" i="8"/>
  <c r="N113" i="8" s="1"/>
  <c r="N94" i="8" s="1"/>
  <c r="N12" i="8" s="1"/>
  <c r="M119" i="8"/>
  <c r="M114" i="8" s="1"/>
  <c r="R78" i="9"/>
  <c r="R120" i="9"/>
  <c r="R115" i="9" s="1"/>
  <c r="P19" i="8"/>
  <c r="J50" i="8"/>
  <c r="J54" i="8"/>
  <c r="P104" i="8"/>
  <c r="K127" i="8"/>
  <c r="K136" i="8"/>
  <c r="K139" i="8"/>
  <c r="Q143" i="8"/>
  <c r="K145" i="8"/>
  <c r="J152" i="8"/>
  <c r="T40" i="9"/>
  <c r="T35" i="9" s="1"/>
  <c r="T86" i="9"/>
  <c r="S97" i="9"/>
  <c r="M143" i="8"/>
  <c r="M138" i="8" s="1"/>
  <c r="M95" i="8" s="1"/>
  <c r="M13" i="8" s="1"/>
  <c r="K143" i="8"/>
  <c r="K138" i="8" s="1"/>
  <c r="K71" i="8"/>
  <c r="K52" i="8"/>
  <c r="K49" i="8"/>
  <c r="K19" i="8"/>
  <c r="K25" i="8"/>
  <c r="K28" i="8"/>
  <c r="K26" i="8" s="1"/>
  <c r="P33" i="8"/>
  <c r="K35" i="8"/>
  <c r="K109" i="8"/>
  <c r="J109" i="8"/>
  <c r="J108" i="8" s="1"/>
  <c r="K122" i="8"/>
  <c r="L121" i="8"/>
  <c r="J49" i="8"/>
  <c r="P49" i="8"/>
  <c r="J52" i="8"/>
  <c r="P52" i="8"/>
  <c r="L62" i="8"/>
  <c r="L59" i="8" s="1"/>
  <c r="K59" i="8" s="1"/>
  <c r="J63" i="8"/>
  <c r="J62" i="8" s="1"/>
  <c r="J59" i="8" s="1"/>
  <c r="K68" i="8"/>
  <c r="P72" i="8"/>
  <c r="R66" i="8"/>
  <c r="P66" i="8" s="1"/>
  <c r="J88" i="8"/>
  <c r="J90" i="8"/>
  <c r="Q98" i="8"/>
  <c r="P118" i="8"/>
  <c r="P113" i="8" s="1"/>
  <c r="Q113" i="8"/>
  <c r="Q94" i="8" s="1"/>
  <c r="K119" i="8"/>
  <c r="L114" i="8"/>
  <c r="P119" i="8"/>
  <c r="P114" i="8" s="1"/>
  <c r="Q114" i="8"/>
  <c r="K123" i="8"/>
  <c r="J123" i="8"/>
  <c r="J132" i="8"/>
  <c r="J131" i="8" s="1"/>
  <c r="P137" i="8"/>
  <c r="M98" i="8"/>
  <c r="M93" i="8" s="1"/>
  <c r="R93" i="8"/>
  <c r="R92" i="8" s="1"/>
  <c r="K115" i="8"/>
  <c r="K96" i="8" s="1"/>
  <c r="J122" i="8"/>
  <c r="J121" i="8" s="1"/>
  <c r="J118" i="8" s="1"/>
  <c r="J113" i="8" s="1"/>
  <c r="J127" i="8"/>
  <c r="P131" i="8"/>
  <c r="P139" i="8"/>
  <c r="K146" i="8"/>
  <c r="J147" i="8"/>
  <c r="J148" i="8"/>
  <c r="J155" i="8"/>
  <c r="J142" i="8" s="1"/>
  <c r="J137" i="8" s="1"/>
  <c r="R28" i="9"/>
  <c r="R31" i="9"/>
  <c r="T21" i="9"/>
  <c r="T15" i="9" s="1"/>
  <c r="S22" i="9"/>
  <c r="S16" i="9" s="1"/>
  <c r="O43" i="9"/>
  <c r="L43" i="9" s="1"/>
  <c r="L44" i="9"/>
  <c r="L46" i="9"/>
  <c r="R51" i="9"/>
  <c r="U40" i="9"/>
  <c r="U35" i="9" s="1"/>
  <c r="O54" i="9"/>
  <c r="L54" i="9" s="1"/>
  <c r="R54" i="9"/>
  <c r="N64" i="9"/>
  <c r="M64" i="9" s="1"/>
  <c r="L65" i="9"/>
  <c r="L64" i="9" s="1"/>
  <c r="L61" i="9" s="1"/>
  <c r="M78" i="9"/>
  <c r="S86" i="9"/>
  <c r="S68" i="9" s="1"/>
  <c r="O135" i="9"/>
  <c r="O121" i="9" s="1"/>
  <c r="O116" i="9" s="1"/>
  <c r="O97" i="9" s="1"/>
  <c r="R147" i="9"/>
  <c r="L153" i="9"/>
  <c r="K142" i="8"/>
  <c r="K137" i="8" s="1"/>
  <c r="P97" i="9"/>
  <c r="T96" i="9"/>
  <c r="T94" i="9" s="1"/>
  <c r="AI146" i="7"/>
  <c r="J93" i="7"/>
  <c r="AH146" i="7"/>
  <c r="U13" i="7"/>
  <c r="M138" i="9"/>
  <c r="N67" i="9"/>
  <c r="N19" i="9" s="1"/>
  <c r="N13" i="9" s="1"/>
  <c r="M72" i="9"/>
  <c r="R139" i="9"/>
  <c r="U20" i="9"/>
  <c r="U96" i="9"/>
  <c r="R97" i="9"/>
  <c r="L125" i="9"/>
  <c r="L129" i="9"/>
  <c r="R133" i="9"/>
  <c r="L136" i="9"/>
  <c r="L135" i="9" s="1"/>
  <c r="M141" i="9"/>
  <c r="M147" i="9"/>
  <c r="L148" i="9"/>
  <c r="M149" i="9"/>
  <c r="P155" i="9"/>
  <c r="P144" i="9" s="1"/>
  <c r="P139" i="9" s="1"/>
  <c r="P96" i="9" s="1"/>
  <c r="S24" i="9"/>
  <c r="U24" i="9"/>
  <c r="R27" i="9"/>
  <c r="M29" i="9"/>
  <c r="M34" i="9"/>
  <c r="R36" i="9"/>
  <c r="M37" i="9"/>
  <c r="T22" i="9"/>
  <c r="T16" i="9" s="1"/>
  <c r="O74" i="9"/>
  <c r="O69" i="9" s="1"/>
  <c r="O21" i="9" s="1"/>
  <c r="O15" i="9" s="1"/>
  <c r="R69" i="9"/>
  <c r="R76" i="9"/>
  <c r="L83" i="9"/>
  <c r="L74" i="9" s="1"/>
  <c r="L69" i="9" s="1"/>
  <c r="P110" i="9"/>
  <c r="L111" i="9"/>
  <c r="L110" i="9" s="1"/>
  <c r="O96" i="9"/>
  <c r="M144" i="9"/>
  <c r="M139" i="9" s="1"/>
  <c r="T68" i="9"/>
  <c r="T20" i="9"/>
  <c r="T14" i="9" s="1"/>
  <c r="S21" i="9"/>
  <c r="S15" i="9" s="1"/>
  <c r="T19" i="9"/>
  <c r="T13" i="9" s="1"/>
  <c r="T12" i="9" s="1"/>
  <c r="O24" i="9"/>
  <c r="O19" i="9" s="1"/>
  <c r="P28" i="9"/>
  <c r="L32" i="9"/>
  <c r="S40" i="9"/>
  <c r="S35" i="9" s="1"/>
  <c r="S20" i="9" s="1"/>
  <c r="R20" i="9" s="1"/>
  <c r="M47" i="9"/>
  <c r="M52" i="9"/>
  <c r="R56" i="9"/>
  <c r="M67" i="9"/>
  <c r="N73" i="9"/>
  <c r="R73" i="9"/>
  <c r="M74" i="9"/>
  <c r="R80" i="9"/>
  <c r="M89" i="9"/>
  <c r="M90" i="9"/>
  <c r="R91" i="9"/>
  <c r="R104" i="9"/>
  <c r="U95" i="9"/>
  <c r="R106" i="9"/>
  <c r="M108" i="9"/>
  <c r="R110" i="9"/>
  <c r="M114" i="9"/>
  <c r="S115" i="9"/>
  <c r="S96" i="9" s="1"/>
  <c r="R96" i="9" s="1"/>
  <c r="M117" i="9"/>
  <c r="M121" i="9"/>
  <c r="M145" i="9"/>
  <c r="M140" i="9" s="1"/>
  <c r="L154" i="9"/>
  <c r="M41" i="9"/>
  <c r="P68" i="9"/>
  <c r="L121" i="9"/>
  <c r="L116" i="9" s="1"/>
  <c r="M133" i="9"/>
  <c r="R135" i="9"/>
  <c r="R140" i="9"/>
  <c r="L147" i="9"/>
  <c r="L145" i="9" s="1"/>
  <c r="L140" i="9" s="1"/>
  <c r="M150" i="9"/>
  <c r="L156" i="9"/>
  <c r="L155" i="9" s="1"/>
  <c r="M116" i="9"/>
  <c r="M97" i="9" s="1"/>
  <c r="R98" i="9"/>
  <c r="M98" i="9"/>
  <c r="R70" i="9"/>
  <c r="R68" i="9"/>
  <c r="R34" i="9"/>
  <c r="M36" i="9"/>
  <c r="R22" i="9"/>
  <c r="P21" i="9"/>
  <c r="P15" i="9" s="1"/>
  <c r="T18" i="9"/>
  <c r="R15" i="9"/>
  <c r="L97" i="9"/>
  <c r="N16" i="9"/>
  <c r="R21" i="9"/>
  <c r="P27" i="9"/>
  <c r="P22" i="9" s="1"/>
  <c r="P16" i="9" s="1"/>
  <c r="M30" i="9"/>
  <c r="M28" i="9" s="1"/>
  <c r="R37" i="9"/>
  <c r="L47" i="9"/>
  <c r="L41" i="9" s="1"/>
  <c r="L36" i="9" s="1"/>
  <c r="L21" i="9" s="1"/>
  <c r="L15" i="9" s="1"/>
  <c r="N51" i="9"/>
  <c r="P51" i="9"/>
  <c r="P40" i="9" s="1"/>
  <c r="P35" i="9" s="1"/>
  <c r="P20" i="9" s="1"/>
  <c r="L52" i="9"/>
  <c r="L53" i="9"/>
  <c r="M54" i="9"/>
  <c r="O56" i="9"/>
  <c r="L56" i="9" s="1"/>
  <c r="L57" i="9"/>
  <c r="N61" i="9"/>
  <c r="M61" i="9" s="1"/>
  <c r="N69" i="9"/>
  <c r="M70" i="9"/>
  <c r="R74" i="9"/>
  <c r="O80" i="9"/>
  <c r="L80" i="9" s="1"/>
  <c r="L73" i="9" s="1"/>
  <c r="L81" i="9"/>
  <c r="N86" i="9"/>
  <c r="M86" i="9" s="1"/>
  <c r="L89" i="9"/>
  <c r="L90" i="9"/>
  <c r="L91" i="9"/>
  <c r="L92" i="9"/>
  <c r="S100" i="9"/>
  <c r="M104" i="9"/>
  <c r="P107" i="9"/>
  <c r="L107" i="9" s="1"/>
  <c r="L106" i="9" s="1"/>
  <c r="L100" i="9" s="1"/>
  <c r="L95" i="9" s="1"/>
  <c r="R108" i="9"/>
  <c r="M110" i="9"/>
  <c r="R114" i="9"/>
  <c r="R121" i="9"/>
  <c r="R116" i="9" s="1"/>
  <c r="M124" i="9"/>
  <c r="M129" i="9"/>
  <c r="L134" i="9"/>
  <c r="L133" i="9" s="1"/>
  <c r="L120" i="9" s="1"/>
  <c r="L115" i="9" s="1"/>
  <c r="M135" i="9"/>
  <c r="M148" i="9"/>
  <c r="L149" i="9"/>
  <c r="L150" i="9"/>
  <c r="L144" i="9"/>
  <c r="L139" i="9" s="1"/>
  <c r="R16" i="9"/>
  <c r="U67" i="9"/>
  <c r="R85" i="9"/>
  <c r="O106" i="9"/>
  <c r="O100" i="9" s="1"/>
  <c r="O95" i="9" s="1"/>
  <c r="N123" i="9"/>
  <c r="N28" i="9"/>
  <c r="P31" i="9"/>
  <c r="O45" i="9"/>
  <c r="M45" i="9" s="1"/>
  <c r="K62" i="8"/>
  <c r="S65" i="8"/>
  <c r="P83" i="8"/>
  <c r="M92" i="8"/>
  <c r="M11" i="8"/>
  <c r="R11" i="8"/>
  <c r="N105" i="8"/>
  <c r="L20" i="8"/>
  <c r="Q20" i="8"/>
  <c r="L26" i="8"/>
  <c r="N29" i="8"/>
  <c r="J29" i="8" s="1"/>
  <c r="J22" i="8" s="1"/>
  <c r="J17" i="8" s="1"/>
  <c r="M43" i="8"/>
  <c r="J43" i="8" s="1"/>
  <c r="J38" i="8" s="1"/>
  <c r="L87" i="8"/>
  <c r="L89" i="8"/>
  <c r="L104" i="8"/>
  <c r="N108" i="8"/>
  <c r="K108" i="8" s="1"/>
  <c r="AJ133" i="7"/>
  <c r="AJ128" i="7" s="1"/>
  <c r="U16" i="7"/>
  <c r="AI136" i="7"/>
  <c r="AI133" i="7" s="1"/>
  <c r="AI128" i="7" s="1"/>
  <c r="V22" i="7"/>
  <c r="V16" i="7" s="1"/>
  <c r="U81" i="7"/>
  <c r="U76" i="7" s="1"/>
  <c r="AI88" i="7"/>
  <c r="AI87" i="7" s="1"/>
  <c r="U134" i="7"/>
  <c r="U129" i="7" s="1"/>
  <c r="U104" i="7" s="1"/>
  <c r="U101" i="7" s="1"/>
  <c r="U51" i="7"/>
  <c r="J119" i="8" l="1"/>
  <c r="J114" i="8" s="1"/>
  <c r="J95" i="8" s="1"/>
  <c r="J13" i="8" s="1"/>
  <c r="R18" i="8"/>
  <c r="P143" i="8"/>
  <c r="Q138" i="8"/>
  <c r="P138" i="8" s="1"/>
  <c r="U94" i="9"/>
  <c r="J94" i="8"/>
  <c r="K114" i="8"/>
  <c r="K95" i="8" s="1"/>
  <c r="L95" i="8"/>
  <c r="L13" i="8" s="1"/>
  <c r="Q12" i="8"/>
  <c r="P94" i="8"/>
  <c r="P98" i="8"/>
  <c r="Q93" i="8"/>
  <c r="K121" i="8"/>
  <c r="L118" i="8"/>
  <c r="K13" i="8"/>
  <c r="J33" i="8"/>
  <c r="R16" i="8"/>
  <c r="R40" i="9"/>
  <c r="R35" i="9"/>
  <c r="R86" i="9"/>
  <c r="M43" i="9"/>
  <c r="L33" i="8"/>
  <c r="AF146" i="7"/>
  <c r="AG146" i="7"/>
  <c r="P14" i="9"/>
  <c r="R24" i="9"/>
  <c r="S19" i="9"/>
  <c r="S18" i="9" s="1"/>
  <c r="M107" i="9"/>
  <c r="L96" i="9"/>
  <c r="L94" i="9" s="1"/>
  <c r="U14" i="9"/>
  <c r="P106" i="9"/>
  <c r="P100" i="9" s="1"/>
  <c r="P95" i="9" s="1"/>
  <c r="P94" i="9" s="1"/>
  <c r="S14" i="9"/>
  <c r="R14" i="9" s="1"/>
  <c r="M69" i="9"/>
  <c r="N21" i="9"/>
  <c r="L86" i="9"/>
  <c r="L68" i="9" s="1"/>
  <c r="M27" i="9"/>
  <c r="O73" i="9"/>
  <c r="M22" i="9"/>
  <c r="M16" i="9" s="1"/>
  <c r="R100" i="9"/>
  <c r="S95" i="9"/>
  <c r="M51" i="9"/>
  <c r="N40" i="9"/>
  <c r="N35" i="9" s="1"/>
  <c r="L51" i="9"/>
  <c r="N68" i="9"/>
  <c r="M80" i="9"/>
  <c r="M56" i="9"/>
  <c r="P24" i="9"/>
  <c r="M31" i="9"/>
  <c r="M123" i="9"/>
  <c r="N120" i="9"/>
  <c r="M106" i="9"/>
  <c r="M100" i="9" s="1"/>
  <c r="M95" i="9" s="1"/>
  <c r="O40" i="9"/>
  <c r="L45" i="9"/>
  <c r="L40" i="9" s="1"/>
  <c r="L35" i="9" s="1"/>
  <c r="O94" i="9"/>
  <c r="O13" i="9"/>
  <c r="R67" i="9"/>
  <c r="U19" i="9"/>
  <c r="L31" i="9"/>
  <c r="L24" i="9" s="1"/>
  <c r="L19" i="9" s="1"/>
  <c r="J87" i="8"/>
  <c r="K87" i="8"/>
  <c r="L84" i="8"/>
  <c r="K20" i="8"/>
  <c r="K14" i="8" s="1"/>
  <c r="L14" i="8"/>
  <c r="P65" i="8"/>
  <c r="S17" i="8"/>
  <c r="M38" i="8"/>
  <c r="K43" i="8"/>
  <c r="L98" i="8"/>
  <c r="L93" i="8" s="1"/>
  <c r="J89" i="8"/>
  <c r="K89" i="8"/>
  <c r="N22" i="8"/>
  <c r="K29" i="8"/>
  <c r="P20" i="8"/>
  <c r="Q14" i="8"/>
  <c r="N104" i="8"/>
  <c r="N98" i="8" s="1"/>
  <c r="N93" i="8" s="1"/>
  <c r="N92" i="8" s="1"/>
  <c r="J105" i="8"/>
  <c r="J104" i="8" s="1"/>
  <c r="J98" i="8" s="1"/>
  <c r="J93" i="8" s="1"/>
  <c r="J92" i="8" s="1"/>
  <c r="Q16" i="8"/>
  <c r="K105" i="8"/>
  <c r="U21" i="7"/>
  <c r="U15" i="7" s="1"/>
  <c r="N47" i="7"/>
  <c r="O47" i="7"/>
  <c r="Q47" i="7"/>
  <c r="R47" i="7"/>
  <c r="S47" i="7"/>
  <c r="T47" i="7"/>
  <c r="O46" i="7"/>
  <c r="T46" i="7"/>
  <c r="N40" i="7"/>
  <c r="O40" i="7"/>
  <c r="Q40" i="7"/>
  <c r="R40" i="7"/>
  <c r="S40" i="7"/>
  <c r="T40" i="7"/>
  <c r="AK34" i="7"/>
  <c r="Q95" i="8" l="1"/>
  <c r="R12" i="8"/>
  <c r="R10" i="8" s="1"/>
  <c r="P18" i="8"/>
  <c r="K118" i="8"/>
  <c r="L113" i="8"/>
  <c r="P93" i="8"/>
  <c r="Q11" i="8"/>
  <c r="Q92" i="8"/>
  <c r="P92" i="8" s="1"/>
  <c r="AE146" i="7"/>
  <c r="AD146" i="7"/>
  <c r="R95" i="9"/>
  <c r="S94" i="9"/>
  <c r="R94" i="9" s="1"/>
  <c r="S13" i="9"/>
  <c r="S12" i="9" s="1"/>
  <c r="N15" i="9"/>
  <c r="M21" i="9"/>
  <c r="M15" i="9" s="1"/>
  <c r="N20" i="9"/>
  <c r="N18" i="9" s="1"/>
  <c r="O68" i="9"/>
  <c r="M68" i="9" s="1"/>
  <c r="M73" i="9"/>
  <c r="L20" i="9"/>
  <c r="L14" i="9" s="1"/>
  <c r="O35" i="9"/>
  <c r="M40" i="9"/>
  <c r="M24" i="9"/>
  <c r="P19" i="9"/>
  <c r="L13" i="9"/>
  <c r="U18" i="9"/>
  <c r="R18" i="9" s="1"/>
  <c r="U13" i="9"/>
  <c r="R19" i="9"/>
  <c r="M120" i="9"/>
  <c r="N115" i="9"/>
  <c r="K22" i="8"/>
  <c r="N17" i="8"/>
  <c r="M33" i="8"/>
  <c r="M18" i="8" s="1"/>
  <c r="M12" i="8" s="1"/>
  <c r="K38" i="8"/>
  <c r="K104" i="8"/>
  <c r="K98" i="8" s="1"/>
  <c r="K93" i="8" s="1"/>
  <c r="J11" i="8"/>
  <c r="P14" i="8"/>
  <c r="L11" i="8"/>
  <c r="S16" i="8"/>
  <c r="P16" i="8" s="1"/>
  <c r="S11" i="8"/>
  <c r="P17" i="8"/>
  <c r="K84" i="8"/>
  <c r="L66" i="8"/>
  <c r="J84" i="8"/>
  <c r="J66" i="8" s="1"/>
  <c r="J18" i="8" s="1"/>
  <c r="AJ175" i="7"/>
  <c r="AE175" i="7"/>
  <c r="V175" i="7"/>
  <c r="U175" i="7"/>
  <c r="AJ174" i="7"/>
  <c r="AE174" i="7"/>
  <c r="V174" i="7"/>
  <c r="U174" i="7"/>
  <c r="AM173" i="7"/>
  <c r="AM172" i="7" s="1"/>
  <c r="AM167" i="7" s="1"/>
  <c r="AM162" i="7" s="1"/>
  <c r="AL173" i="7"/>
  <c r="AH173" i="7"/>
  <c r="AH172" i="7" s="1"/>
  <c r="AH167" i="7" s="1"/>
  <c r="AG173" i="7"/>
  <c r="AF173" i="7"/>
  <c r="AF172" i="7" s="1"/>
  <c r="AF167" i="7" s="1"/>
  <c r="AE173" i="7"/>
  <c r="AD173" i="7"/>
  <c r="AD172" i="7" s="1"/>
  <c r="AC173" i="7"/>
  <c r="AB173" i="7"/>
  <c r="AB172" i="7" s="1"/>
  <c r="AA173" i="7"/>
  <c r="Z173" i="7"/>
  <c r="Z172" i="7" s="1"/>
  <c r="Y173" i="7"/>
  <c r="X173" i="7"/>
  <c r="X172" i="7" s="1"/>
  <c r="W173" i="7"/>
  <c r="V173" i="7"/>
  <c r="AI173" i="7" s="1"/>
  <c r="AL172" i="7"/>
  <c r="AL167" i="7" s="1"/>
  <c r="AL162" i="7" s="1"/>
  <c r="AG172" i="7"/>
  <c r="AG158" i="7" s="1"/>
  <c r="AG153" i="7" s="1"/>
  <c r="AE172" i="7"/>
  <c r="AE158" i="7" s="1"/>
  <c r="AE153" i="7" s="1"/>
  <c r="AC172" i="7"/>
  <c r="AA172" i="7"/>
  <c r="Y172" i="7"/>
  <c r="W172" i="7"/>
  <c r="AM165" i="7"/>
  <c r="AL165" i="7"/>
  <c r="AK165" i="7"/>
  <c r="AH165" i="7"/>
  <c r="AG165" i="7"/>
  <c r="AF165" i="7"/>
  <c r="AE165" i="7"/>
  <c r="AD165" i="7"/>
  <c r="AC165" i="7"/>
  <c r="AB165" i="7"/>
  <c r="AA165" i="7"/>
  <c r="Z165" i="7"/>
  <c r="Y165" i="7"/>
  <c r="X165" i="7"/>
  <c r="W165" i="7"/>
  <c r="V165" i="7"/>
  <c r="AM164" i="7"/>
  <c r="AL164" i="7"/>
  <c r="V164" i="7"/>
  <c r="AM163" i="7"/>
  <c r="AL163" i="7"/>
  <c r="AH163" i="7"/>
  <c r="AG163" i="7"/>
  <c r="AF163" i="7"/>
  <c r="AE163" i="7"/>
  <c r="AE161" i="7" s="1"/>
  <c r="AD163" i="7"/>
  <c r="AC163" i="7"/>
  <c r="AB163" i="7"/>
  <c r="AA163" i="7"/>
  <c r="Z163" i="7"/>
  <c r="Y163" i="7"/>
  <c r="X163" i="7"/>
  <c r="X161" i="7" s="1"/>
  <c r="W163" i="7"/>
  <c r="W161" i="7" s="1"/>
  <c r="W159" i="7" s="1"/>
  <c r="W154" i="7" s="1"/>
  <c r="V163" i="7"/>
  <c r="AI163" i="7" s="1"/>
  <c r="AJ163" i="7" s="1"/>
  <c r="AD162" i="7"/>
  <c r="AC162" i="7"/>
  <c r="AB162" i="7"/>
  <c r="AA162" i="7"/>
  <c r="Z162" i="7"/>
  <c r="Y162" i="7"/>
  <c r="X159" i="7"/>
  <c r="X154" i="7" s="1"/>
  <c r="AJ155" i="7"/>
  <c r="AI155" i="7"/>
  <c r="AJ152" i="7"/>
  <c r="AI152" i="7"/>
  <c r="AI150" i="7"/>
  <c r="AJ150" i="7" s="1"/>
  <c r="AE133" i="7"/>
  <c r="AE128" i="7" s="1"/>
  <c r="AE103" i="7" s="1"/>
  <c r="AE145" i="7"/>
  <c r="V145" i="7"/>
  <c r="AI145" i="7" s="1"/>
  <c r="AJ145" i="7" s="1"/>
  <c r="AK145" i="7" s="1"/>
  <c r="AL145" i="7" s="1"/>
  <c r="AM145" i="7" s="1"/>
  <c r="AE144" i="7"/>
  <c r="AI144" i="7"/>
  <c r="AJ144" i="7" s="1"/>
  <c r="AK144" i="7" s="1"/>
  <c r="AL144" i="7" s="1"/>
  <c r="AM144" i="7" s="1"/>
  <c r="AE143" i="7"/>
  <c r="V143" i="7"/>
  <c r="AI143" i="7" s="1"/>
  <c r="AJ143" i="7" s="1"/>
  <c r="AK143" i="7" s="1"/>
  <c r="AL143" i="7" s="1"/>
  <c r="AM143" i="7" s="1"/>
  <c r="V141" i="7"/>
  <c r="AI141" i="7" s="1"/>
  <c r="V140" i="7"/>
  <c r="AI140" i="7" s="1"/>
  <c r="V139" i="7"/>
  <c r="AI139" i="7" s="1"/>
  <c r="AJ139" i="7" s="1"/>
  <c r="AG137" i="7"/>
  <c r="AG136" i="7" s="1"/>
  <c r="AG133" i="7" s="1"/>
  <c r="AG128" i="7" s="1"/>
  <c r="AG103" i="7" s="1"/>
  <c r="AC137" i="7"/>
  <c r="AC136" i="7" s="1"/>
  <c r="AM135" i="7"/>
  <c r="AL135" i="7"/>
  <c r="AM134" i="7"/>
  <c r="AL134" i="7"/>
  <c r="AM130" i="7"/>
  <c r="AM125" i="7" s="1"/>
  <c r="AL130" i="7"/>
  <c r="AL125" i="7" s="1"/>
  <c r="AM129" i="7"/>
  <c r="AL129" i="7"/>
  <c r="AL121" i="7" s="1"/>
  <c r="AM128" i="7"/>
  <c r="AL128" i="7"/>
  <c r="AL120" i="7" s="1"/>
  <c r="AK128" i="7"/>
  <c r="AG125" i="7"/>
  <c r="AE125" i="7"/>
  <c r="AE120" i="7" s="1"/>
  <c r="AD125" i="7"/>
  <c r="AC125" i="7"/>
  <c r="AB125" i="7"/>
  <c r="AA125" i="7"/>
  <c r="Z125" i="7"/>
  <c r="Y125" i="7"/>
  <c r="V125" i="7"/>
  <c r="AE114" i="7"/>
  <c r="V114" i="7"/>
  <c r="AE113" i="7"/>
  <c r="AI113" i="7"/>
  <c r="AJ113" i="7" s="1"/>
  <c r="AK113" i="7" s="1"/>
  <c r="AE112" i="7"/>
  <c r="V112" i="7"/>
  <c r="V111" i="7"/>
  <c r="AM105" i="7"/>
  <c r="AL105" i="7"/>
  <c r="AJ96" i="7"/>
  <c r="AK95" i="7"/>
  <c r="AK94" i="7"/>
  <c r="AM90" i="7"/>
  <c r="AL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AM89" i="7"/>
  <c r="AL89" i="7"/>
  <c r="AL84" i="7" s="1"/>
  <c r="AI85" i="7"/>
  <c r="U85" i="7"/>
  <c r="AM84" i="7"/>
  <c r="AK84" i="7"/>
  <c r="AJ83" i="7"/>
  <c r="AI83" i="7"/>
  <c r="U83" i="7"/>
  <c r="AH72" i="7"/>
  <c r="AH71" i="7" s="1"/>
  <c r="AH68" i="7" s="1"/>
  <c r="AG72" i="7"/>
  <c r="AG71" i="7" s="1"/>
  <c r="AG68" i="7" s="1"/>
  <c r="U72" i="7"/>
  <c r="U71" i="7" s="1"/>
  <c r="U68" i="7" s="1"/>
  <c r="Y66" i="7"/>
  <c r="V66" i="7"/>
  <c r="U66" i="7"/>
  <c r="AE65" i="7"/>
  <c r="AE63" i="7" s="1"/>
  <c r="V65" i="7"/>
  <c r="U65" i="7"/>
  <c r="AM64" i="7"/>
  <c r="AM63" i="7" s="1"/>
  <c r="AL64" i="7"/>
  <c r="AL63" i="7" s="1"/>
  <c r="AH64" i="7"/>
  <c r="AH63" i="7" s="1"/>
  <c r="AG64" i="7"/>
  <c r="AG63" i="7" s="1"/>
  <c r="U63" i="7"/>
  <c r="U46" i="7" s="1"/>
  <c r="U41" i="7" s="1"/>
  <c r="AI62" i="7"/>
  <c r="AJ62" i="7" s="1"/>
  <c r="AC62" i="7"/>
  <c r="AI61" i="7"/>
  <c r="AJ61" i="7" s="1"/>
  <c r="AC61" i="7"/>
  <c r="AJ60" i="7"/>
  <c r="AC60" i="7"/>
  <c r="AC57" i="7" s="1"/>
  <c r="AJ57" i="7"/>
  <c r="AI56" i="7"/>
  <c r="AJ56" i="7" s="1"/>
  <c r="AK56" i="7" s="1"/>
  <c r="AL56" i="7" s="1"/>
  <c r="AM56" i="7" s="1"/>
  <c r="AI55" i="7"/>
  <c r="AJ55" i="7" s="1"/>
  <c r="AK55" i="7" s="1"/>
  <c r="AL55" i="7" s="1"/>
  <c r="AM55" i="7" s="1"/>
  <c r="AI54" i="7"/>
  <c r="AM52" i="7"/>
  <c r="AM47" i="7" s="1"/>
  <c r="AL52" i="7"/>
  <c r="AH52" i="7"/>
  <c r="AH51" i="7" s="1"/>
  <c r="AG51" i="7"/>
  <c r="AF51" i="7"/>
  <c r="AE51" i="7"/>
  <c r="AD51" i="7"/>
  <c r="AB51" i="7"/>
  <c r="AA51" i="7"/>
  <c r="Z51" i="7"/>
  <c r="Y51" i="7"/>
  <c r="X51" i="7"/>
  <c r="W51" i="7"/>
  <c r="AH50" i="7"/>
  <c r="AH49" i="7" s="1"/>
  <c r="AG50" i="7"/>
  <c r="AF50" i="7"/>
  <c r="AF49" i="7" s="1"/>
  <c r="AE50" i="7"/>
  <c r="AD50" i="7"/>
  <c r="AD49" i="7" s="1"/>
  <c r="AC50" i="7"/>
  <c r="AB50" i="7"/>
  <c r="AB49" i="7" s="1"/>
  <c r="AA50" i="7"/>
  <c r="Z50" i="7"/>
  <c r="Z49" i="7" s="1"/>
  <c r="Y50" i="7"/>
  <c r="X50" i="7"/>
  <c r="X49" i="7" s="1"/>
  <c r="W50" i="7"/>
  <c r="V50" i="7"/>
  <c r="V49" i="7" s="1"/>
  <c r="AM48" i="7"/>
  <c r="AL48" i="7"/>
  <c r="AL47" i="7"/>
  <c r="AK45" i="7"/>
  <c r="AC22" i="7"/>
  <c r="AF27" i="7"/>
  <c r="AF22" i="7" s="1"/>
  <c r="AF16" i="7" s="1"/>
  <c r="AB32" i="7"/>
  <c r="AB27" i="7" s="1"/>
  <c r="AB22" i="7" s="1"/>
  <c r="AB16" i="7" s="1"/>
  <c r="AA32" i="7"/>
  <c r="AA27" i="7" s="1"/>
  <c r="AA22" i="7" s="1"/>
  <c r="AA16" i="7" s="1"/>
  <c r="Y32" i="7"/>
  <c r="Y27" i="7" s="1"/>
  <c r="Y22" i="7" s="1"/>
  <c r="Y16" i="7" s="1"/>
  <c r="AH29" i="7"/>
  <c r="AH24" i="7" s="1"/>
  <c r="AH19" i="7" s="1"/>
  <c r="AG29" i="7"/>
  <c r="AC28" i="7"/>
  <c r="AM27" i="7"/>
  <c r="AL27" i="7"/>
  <c r="AM26" i="7"/>
  <c r="AL26" i="7"/>
  <c r="AM24" i="7"/>
  <c r="AL24" i="7"/>
  <c r="AI112" i="7" l="1"/>
  <c r="AJ112" i="7" s="1"/>
  <c r="AI114" i="7"/>
  <c r="AJ114" i="7" s="1"/>
  <c r="V120" i="7"/>
  <c r="AI125" i="7"/>
  <c r="Q13" i="8"/>
  <c r="P95" i="8"/>
  <c r="P12" i="8"/>
  <c r="K113" i="8"/>
  <c r="K94" i="8" s="1"/>
  <c r="L94" i="8"/>
  <c r="L92" i="8" s="1"/>
  <c r="K92" i="8"/>
  <c r="AM120" i="7"/>
  <c r="AC161" i="7"/>
  <c r="AF166" i="7"/>
  <c r="AF162" i="7"/>
  <c r="AH166" i="7"/>
  <c r="AH162" i="7"/>
  <c r="AB146" i="7"/>
  <c r="AC146" i="7"/>
  <c r="Z161" i="7"/>
  <c r="Z159" i="7" s="1"/>
  <c r="Z154" i="7" s="1"/>
  <c r="AB161" i="7"/>
  <c r="AB159" i="7" s="1"/>
  <c r="AB154" i="7" s="1"/>
  <c r="AD161" i="7"/>
  <c r="AD159" i="7" s="1"/>
  <c r="AD154" i="7" s="1"/>
  <c r="Y161" i="7"/>
  <c r="Y159" i="7" s="1"/>
  <c r="Y154" i="7" s="1"/>
  <c r="AA161" i="7"/>
  <c r="AA159" i="7" s="1"/>
  <c r="AA154" i="7" s="1"/>
  <c r="AC133" i="7"/>
  <c r="AC128" i="7" s="1"/>
  <c r="AF161" i="7"/>
  <c r="AH161" i="7"/>
  <c r="AH46" i="7"/>
  <c r="AH41" i="7" s="1"/>
  <c r="AH28" i="7" s="1"/>
  <c r="AM121" i="7"/>
  <c r="AG85" i="7"/>
  <c r="AG167" i="7"/>
  <c r="V172" i="7"/>
  <c r="AI164" i="7"/>
  <c r="AJ164" i="7" s="1"/>
  <c r="V161" i="7"/>
  <c r="AH159" i="7"/>
  <c r="AH154" i="7" s="1"/>
  <c r="AF159" i="7"/>
  <c r="AF154" i="7" s="1"/>
  <c r="L12" i="9"/>
  <c r="L18" i="9"/>
  <c r="M115" i="9"/>
  <c r="M96" i="9" s="1"/>
  <c r="M94" i="9" s="1"/>
  <c r="N96" i="9"/>
  <c r="O20" i="9"/>
  <c r="M35" i="9"/>
  <c r="R13" i="9"/>
  <c r="R12" i="9" s="1"/>
  <c r="U12" i="9"/>
  <c r="P18" i="9"/>
  <c r="P13" i="9"/>
  <c r="P12" i="9" s="1"/>
  <c r="M19" i="9"/>
  <c r="M13" i="9" s="1"/>
  <c r="J12" i="8"/>
  <c r="J10" i="8" s="1"/>
  <c r="J16" i="8"/>
  <c r="S10" i="8"/>
  <c r="P11" i="8"/>
  <c r="K33" i="8"/>
  <c r="K66" i="8"/>
  <c r="L18" i="8"/>
  <c r="N16" i="8"/>
  <c r="N11" i="8"/>
  <c r="N10" i="8" s="1"/>
  <c r="K17" i="8"/>
  <c r="K11" i="8" s="1"/>
  <c r="AJ32" i="7"/>
  <c r="AI27" i="7"/>
  <c r="W27" i="7"/>
  <c r="W22" i="7" s="1"/>
  <c r="W16" i="7" s="1"/>
  <c r="X27" i="7"/>
  <c r="X22" i="7" s="1"/>
  <c r="X16" i="7" s="1"/>
  <c r="W81" i="7"/>
  <c r="W76" i="7" s="1"/>
  <c r="W21" i="7" s="1"/>
  <c r="W89" i="7"/>
  <c r="Y81" i="7"/>
  <c r="Y76" i="7" s="1"/>
  <c r="Y21" i="7" s="1"/>
  <c r="Y89" i="7"/>
  <c r="AA81" i="7"/>
  <c r="AA76" i="7" s="1"/>
  <c r="AA21" i="7" s="1"/>
  <c r="AA89" i="7"/>
  <c r="AC81" i="7"/>
  <c r="AC76" i="7" s="1"/>
  <c r="AC21" i="7" s="1"/>
  <c r="AC89" i="7"/>
  <c r="AE81" i="7"/>
  <c r="AE76" i="7" s="1"/>
  <c r="AE89" i="7"/>
  <c r="AG81" i="7"/>
  <c r="AG76" i="7" s="1"/>
  <c r="AG21" i="7" s="1"/>
  <c r="AG89" i="7"/>
  <c r="AE107" i="7"/>
  <c r="AE102" i="7" s="1"/>
  <c r="X158" i="7"/>
  <c r="X153" i="7" s="1"/>
  <c r="Z158" i="7"/>
  <c r="Z153" i="7" s="1"/>
  <c r="AB158" i="7"/>
  <c r="AB153" i="7" s="1"/>
  <c r="AD158" i="7"/>
  <c r="AD153" i="7" s="1"/>
  <c r="AF158" i="7"/>
  <c r="AF153" i="7" s="1"/>
  <c r="AH158" i="7"/>
  <c r="AH153" i="7" s="1"/>
  <c r="V81" i="7"/>
  <c r="V76" i="7" s="1"/>
  <c r="V21" i="7" s="1"/>
  <c r="V89" i="7"/>
  <c r="AI90" i="7"/>
  <c r="X81" i="7"/>
  <c r="X76" i="7" s="1"/>
  <c r="X21" i="7" s="1"/>
  <c r="X89" i="7"/>
  <c r="Z81" i="7"/>
  <c r="Z76" i="7" s="1"/>
  <c r="Z21" i="7" s="1"/>
  <c r="Z89" i="7"/>
  <c r="AB81" i="7"/>
  <c r="AB76" i="7" s="1"/>
  <c r="AB21" i="7" s="1"/>
  <c r="AB89" i="7"/>
  <c r="AD81" i="7"/>
  <c r="AD76" i="7" s="1"/>
  <c r="AD21" i="7" s="1"/>
  <c r="AD89" i="7"/>
  <c r="AF81" i="7"/>
  <c r="AF76" i="7" s="1"/>
  <c r="AF89" i="7"/>
  <c r="AH81" i="7"/>
  <c r="AH76" i="7" s="1"/>
  <c r="AH21" i="7" s="1"/>
  <c r="AH89" i="7"/>
  <c r="AK96" i="7"/>
  <c r="AJ93" i="7"/>
  <c r="AK93" i="7" s="1"/>
  <c r="AJ140" i="7"/>
  <c r="AH140" i="7"/>
  <c r="AJ141" i="7"/>
  <c r="AH141" i="7"/>
  <c r="AG141" i="7" s="1"/>
  <c r="AF141" i="7" s="1"/>
  <c r="AE141" i="7" s="1"/>
  <c r="V107" i="7"/>
  <c r="V102" i="7" s="1"/>
  <c r="V13" i="7" s="1"/>
  <c r="W158" i="7"/>
  <c r="W153" i="7" s="1"/>
  <c r="Y158" i="7"/>
  <c r="Y153" i="7" s="1"/>
  <c r="AA158" i="7"/>
  <c r="AA153" i="7" s="1"/>
  <c r="AC158" i="7"/>
  <c r="AC153" i="7" s="1"/>
  <c r="AC103" i="7" s="1"/>
  <c r="AC86" i="7" s="1"/>
  <c r="AC85" i="7" s="1"/>
  <c r="AC105" i="7"/>
  <c r="AC16" i="7" s="1"/>
  <c r="U80" i="7"/>
  <c r="U75" i="7" s="1"/>
  <c r="U20" i="7" s="1"/>
  <c r="AJ85" i="7"/>
  <c r="AJ80" i="7" s="1"/>
  <c r="AJ75" i="7" s="1"/>
  <c r="AI80" i="7"/>
  <c r="AI75" i="7" s="1"/>
  <c r="AI22" i="7"/>
  <c r="AL161" i="7"/>
  <c r="AJ54" i="7"/>
  <c r="AI53" i="7"/>
  <c r="AI47" i="7" s="1"/>
  <c r="AI42" i="7" s="1"/>
  <c r="AC159" i="7"/>
  <c r="AC154" i="7" s="1"/>
  <c r="AM161" i="7"/>
  <c r="AI165" i="7"/>
  <c r="AE159" i="7"/>
  <c r="AE154" i="7" s="1"/>
  <c r="V159" i="7"/>
  <c r="V154" i="7" s="1"/>
  <c r="AI162" i="7"/>
  <c r="V51" i="7"/>
  <c r="W49" i="7"/>
  <c r="Y49" i="7"/>
  <c r="AA49" i="7"/>
  <c r="AC49" i="7"/>
  <c r="AE49" i="7"/>
  <c r="AE46" i="7" s="1"/>
  <c r="AG49" i="7"/>
  <c r="AG46" i="7" s="1"/>
  <c r="AG41" i="7" s="1"/>
  <c r="AG28" i="7" s="1"/>
  <c r="AJ35" i="7"/>
  <c r="AJ34" i="7" s="1"/>
  <c r="AJ24" i="7" s="1"/>
  <c r="AI64" i="7"/>
  <c r="AJ64" i="7" s="1"/>
  <c r="V63" i="7"/>
  <c r="AI66" i="7"/>
  <c r="AL110" i="7"/>
  <c r="AL103" i="7" s="1"/>
  <c r="AL86" i="7" s="1"/>
  <c r="AL21" i="7" s="1"/>
  <c r="AL15" i="7" s="1"/>
  <c r="AI111" i="7"/>
  <c r="AJ173" i="7"/>
  <c r="AI65" i="7"/>
  <c r="AJ65" i="7" s="1"/>
  <c r="AJ27" i="7" l="1"/>
  <c r="AJ22" i="7" s="1"/>
  <c r="AJ28" i="7"/>
  <c r="V158" i="7"/>
  <c r="V153" i="7" s="1"/>
  <c r="AI172" i="7"/>
  <c r="P13" i="8"/>
  <c r="P10" i="8" s="1"/>
  <c r="Q10" i="8"/>
  <c r="AJ125" i="7"/>
  <c r="AJ120" i="7" s="1"/>
  <c r="AI120" i="7"/>
  <c r="AI107" i="7" s="1"/>
  <c r="AI102" i="7" s="1"/>
  <c r="AI13" i="7" s="1"/>
  <c r="AG166" i="7"/>
  <c r="AG162" i="7"/>
  <c r="AG161" i="7" s="1"/>
  <c r="AG159" i="7" s="1"/>
  <c r="AG154" i="7" s="1"/>
  <c r="AA146" i="7"/>
  <c r="Z146" i="7"/>
  <c r="AJ165" i="7"/>
  <c r="AI161" i="7"/>
  <c r="AI63" i="7"/>
  <c r="O14" i="9"/>
  <c r="O12" i="9" s="1"/>
  <c r="M20" i="9"/>
  <c r="M14" i="9" s="1"/>
  <c r="O18" i="9"/>
  <c r="M18" i="9" s="1"/>
  <c r="M12" i="9"/>
  <c r="N94" i="9"/>
  <c r="N14" i="9"/>
  <c r="N12" i="9" s="1"/>
  <c r="M10" i="8"/>
  <c r="M16" i="8"/>
  <c r="K18" i="8"/>
  <c r="K12" i="8" s="1"/>
  <c r="K10" i="8" s="1"/>
  <c r="L12" i="8"/>
  <c r="L10" i="8" s="1"/>
  <c r="L16" i="8"/>
  <c r="AJ53" i="7"/>
  <c r="AJ47" i="7" s="1"/>
  <c r="AJ42" i="7" s="1"/>
  <c r="AJ21" i="7" s="1"/>
  <c r="AK54" i="7"/>
  <c r="AL54" i="7" s="1"/>
  <c r="AG140" i="7"/>
  <c r="AF140" i="7" s="1"/>
  <c r="AI81" i="7"/>
  <c r="AI76" i="7" s="1"/>
  <c r="AI89" i="7"/>
  <c r="AE13" i="7"/>
  <c r="AE21" i="7"/>
  <c r="AE72" i="7"/>
  <c r="AE71" i="7" s="1"/>
  <c r="AE68" i="7" s="1"/>
  <c r="AE41" i="7" s="1"/>
  <c r="V46" i="7"/>
  <c r="AJ111" i="7"/>
  <c r="AJ107" i="7" s="1"/>
  <c r="AK107" i="7" s="1"/>
  <c r="AF21" i="7"/>
  <c r="AF72" i="7"/>
  <c r="AF71" i="7" s="1"/>
  <c r="AF68" i="7" s="1"/>
  <c r="AF63" i="7" s="1"/>
  <c r="AI21" i="7"/>
  <c r="AE83" i="7"/>
  <c r="AE80" i="7" s="1"/>
  <c r="AE75" i="7" s="1"/>
  <c r="U14" i="7"/>
  <c r="U12" i="7" s="1"/>
  <c r="U18" i="7"/>
  <c r="AJ162" i="7"/>
  <c r="AC51" i="7"/>
  <c r="AJ52" i="7"/>
  <c r="AJ51" i="7" s="1"/>
  <c r="AI51" i="7"/>
  <c r="AI46" i="7" s="1"/>
  <c r="AJ19" i="7"/>
  <c r="AK173" i="7"/>
  <c r="AI105" i="7"/>
  <c r="AI16" i="7" s="1"/>
  <c r="AM110" i="7"/>
  <c r="AL109" i="7"/>
  <c r="AJ63" i="7"/>
  <c r="AK26" i="7"/>
  <c r="AK164" i="7"/>
  <c r="AE20" i="7" l="1"/>
  <c r="AF46" i="7"/>
  <c r="AF41" i="7" s="1"/>
  <c r="AJ172" i="7"/>
  <c r="AJ158" i="7" s="1"/>
  <c r="AJ153" i="7" s="1"/>
  <c r="AI158" i="7"/>
  <c r="AI153" i="7" s="1"/>
  <c r="AI103" i="7" s="1"/>
  <c r="AJ102" i="7"/>
  <c r="AJ13" i="7" s="1"/>
  <c r="K16" i="8"/>
  <c r="X146" i="7"/>
  <c r="V133" i="7"/>
  <c r="V128" i="7" s="1"/>
  <c r="V103" i="7" s="1"/>
  <c r="Y146" i="7"/>
  <c r="AH136" i="7"/>
  <c r="AH133" i="7" s="1"/>
  <c r="AH128" i="7" s="1"/>
  <c r="AM54" i="7"/>
  <c r="AL50" i="7"/>
  <c r="AL45" i="7" s="1"/>
  <c r="AL19" i="7" s="1"/>
  <c r="AL13" i="7" s="1"/>
  <c r="AL51" i="7"/>
  <c r="AL46" i="7" s="1"/>
  <c r="AE14" i="7"/>
  <c r="AL102" i="7"/>
  <c r="AL85" i="7" s="1"/>
  <c r="AL20" i="7" s="1"/>
  <c r="AL108" i="7"/>
  <c r="AL107" i="7" s="1"/>
  <c r="AL104" i="7" s="1"/>
  <c r="AL87" i="7" s="1"/>
  <c r="AL22" i="7" s="1"/>
  <c r="AL16" i="7" s="1"/>
  <c r="AE140" i="7"/>
  <c r="AJ46" i="7"/>
  <c r="AG24" i="7"/>
  <c r="AG19" i="7" s="1"/>
  <c r="AJ161" i="7"/>
  <c r="AJ159" i="7" s="1"/>
  <c r="AI159" i="7"/>
  <c r="AI154" i="7" s="1"/>
  <c r="AM109" i="7"/>
  <c r="AM103" i="7"/>
  <c r="AM86" i="7" s="1"/>
  <c r="AM21" i="7" s="1"/>
  <c r="AM15" i="7" s="1"/>
  <c r="AJ103" i="7"/>
  <c r="V71" i="7"/>
  <c r="V68" i="7" s="1"/>
  <c r="V41" i="7" s="1"/>
  <c r="AI72" i="7"/>
  <c r="AK28" i="7"/>
  <c r="AJ105" i="7"/>
  <c r="AJ16" i="7" s="1"/>
  <c r="AK29" i="7"/>
  <c r="AL14" i="7"/>
  <c r="AK90" i="7"/>
  <c r="AL18" i="7" l="1"/>
  <c r="AL12" i="7"/>
  <c r="AM51" i="7"/>
  <c r="AM46" i="7" s="1"/>
  <c r="AM50" i="7"/>
  <c r="AM45" i="7" s="1"/>
  <c r="AM19" i="7" s="1"/>
  <c r="AM102" i="7"/>
  <c r="AM85" i="7" s="1"/>
  <c r="AM20" i="7" s="1"/>
  <c r="AM14" i="7" s="1"/>
  <c r="AM108" i="7"/>
  <c r="AM107" i="7" s="1"/>
  <c r="AM104" i="7" s="1"/>
  <c r="AM87" i="7" s="1"/>
  <c r="AM22" i="7" s="1"/>
  <c r="AM16" i="7" s="1"/>
  <c r="AF136" i="7"/>
  <c r="AF133" i="7" s="1"/>
  <c r="AF128" i="7" s="1"/>
  <c r="AH103" i="7"/>
  <c r="AF28" i="7"/>
  <c r="AK159" i="7"/>
  <c r="AJ154" i="7"/>
  <c r="AK154" i="7" s="1"/>
  <c r="AI71" i="7"/>
  <c r="AJ72" i="7"/>
  <c r="AK72" i="7" s="1"/>
  <c r="AL72" i="7" s="1"/>
  <c r="AM72" i="7" s="1"/>
  <c r="AK24" i="7"/>
  <c r="AH107" i="7" l="1"/>
  <c r="AH102" i="7" s="1"/>
  <c r="AH13" i="7" s="1"/>
  <c r="AF103" i="7"/>
  <c r="AM13" i="7"/>
  <c r="AM12" i="7" s="1"/>
  <c r="AM18" i="7"/>
  <c r="AE18" i="7"/>
  <c r="AF19" i="7"/>
  <c r="AJ71" i="7"/>
  <c r="AJ68" i="7" s="1"/>
  <c r="AJ41" i="7" s="1"/>
  <c r="AI68" i="7"/>
  <c r="AI41" i="7" s="1"/>
  <c r="AI20" i="7" s="1"/>
  <c r="AI14" i="7" s="1"/>
  <c r="AK46" i="7"/>
  <c r="AK19" i="7"/>
  <c r="AK162" i="7"/>
  <c r="AI18" i="7" l="1"/>
  <c r="AK41" i="7"/>
  <c r="AJ20" i="7"/>
  <c r="AK20" i="7" l="1"/>
  <c r="AJ14" i="7"/>
  <c r="AK14" i="7"/>
  <c r="AJ18" i="7"/>
  <c r="AK18" i="7" s="1"/>
  <c r="AK13" i="7"/>
  <c r="P175" i="7" l="1"/>
  <c r="K175" i="7"/>
  <c r="J175" i="7"/>
  <c r="P174" i="7"/>
  <c r="K174" i="7"/>
  <c r="J174" i="7"/>
  <c r="P173" i="7"/>
  <c r="K173" i="7"/>
  <c r="J173" i="7"/>
  <c r="P172" i="7"/>
  <c r="N172" i="7"/>
  <c r="K172" i="7" s="1"/>
  <c r="P171" i="7"/>
  <c r="P170" i="7" s="1"/>
  <c r="N171" i="7"/>
  <c r="K171" i="7" s="1"/>
  <c r="K170" i="7" s="1"/>
  <c r="R158" i="7"/>
  <c r="R153" i="7" s="1"/>
  <c r="N170" i="7"/>
  <c r="M170" i="7"/>
  <c r="L170" i="7"/>
  <c r="L158" i="7" s="1"/>
  <c r="L153" i="7" s="1"/>
  <c r="P168" i="7"/>
  <c r="N168" i="7"/>
  <c r="K168" i="7" s="1"/>
  <c r="P167" i="7"/>
  <c r="K167" i="7"/>
  <c r="N165" i="7"/>
  <c r="P164" i="7"/>
  <c r="N164" i="7"/>
  <c r="M164" i="7"/>
  <c r="P163" i="7"/>
  <c r="N163" i="7"/>
  <c r="M163" i="7"/>
  <c r="P162" i="7"/>
  <c r="N162" i="7"/>
  <c r="M162" i="7"/>
  <c r="L162" i="7"/>
  <c r="S161" i="7"/>
  <c r="R161" i="7"/>
  <c r="R159" i="7" s="1"/>
  <c r="R154" i="7" s="1"/>
  <c r="Q161" i="7"/>
  <c r="Q159" i="7" s="1"/>
  <c r="Q154" i="7" s="1"/>
  <c r="P160" i="7"/>
  <c r="S159" i="7"/>
  <c r="S158" i="7"/>
  <c r="Q158" i="7"/>
  <c r="M158" i="7"/>
  <c r="P157" i="7"/>
  <c r="K157" i="7"/>
  <c r="P156" i="7"/>
  <c r="S155" i="7"/>
  <c r="R155" i="7"/>
  <c r="Q155" i="7"/>
  <c r="N155" i="7"/>
  <c r="M155" i="7"/>
  <c r="L155" i="7"/>
  <c r="J155" i="7"/>
  <c r="S154" i="7"/>
  <c r="S153" i="7"/>
  <c r="Q153" i="7"/>
  <c r="M153" i="7"/>
  <c r="S152" i="7"/>
  <c r="R152" i="7"/>
  <c r="Q152" i="7"/>
  <c r="P152" i="7" s="1"/>
  <c r="N152" i="7"/>
  <c r="M152" i="7"/>
  <c r="L152" i="7"/>
  <c r="J152" i="7"/>
  <c r="P150" i="7"/>
  <c r="M150" i="7"/>
  <c r="S149" i="7"/>
  <c r="R149" i="7"/>
  <c r="R134" i="7" s="1"/>
  <c r="R129" i="7" s="1"/>
  <c r="Q149" i="7"/>
  <c r="N149" i="7"/>
  <c r="L149" i="7"/>
  <c r="P147" i="7"/>
  <c r="N147" i="7"/>
  <c r="J147" i="7"/>
  <c r="J146" i="7" s="1"/>
  <c r="S146" i="7"/>
  <c r="R146" i="7"/>
  <c r="R133" i="7" s="1"/>
  <c r="R128" i="7" s="1"/>
  <c r="R103" i="7" s="1"/>
  <c r="Q146" i="7"/>
  <c r="M146" i="7"/>
  <c r="L146" i="7"/>
  <c r="P145" i="7"/>
  <c r="K145" i="7"/>
  <c r="J145" i="7"/>
  <c r="P144" i="7"/>
  <c r="K144" i="7"/>
  <c r="J144" i="7"/>
  <c r="P143" i="7"/>
  <c r="K143" i="7"/>
  <c r="J143" i="7"/>
  <c r="P142" i="7"/>
  <c r="N142" i="7"/>
  <c r="M142" i="7"/>
  <c r="L142" i="7"/>
  <c r="P141" i="7"/>
  <c r="K141" i="7"/>
  <c r="J141" i="7"/>
  <c r="P140" i="7"/>
  <c r="K140" i="7"/>
  <c r="J140" i="7"/>
  <c r="P139" i="7"/>
  <c r="K139" i="7"/>
  <c r="J139" i="7"/>
  <c r="P138" i="7"/>
  <c r="N138" i="7"/>
  <c r="M138" i="7"/>
  <c r="L138" i="7"/>
  <c r="P137" i="7"/>
  <c r="N137" i="7"/>
  <c r="N136" i="7" s="1"/>
  <c r="L137" i="7"/>
  <c r="S136" i="7"/>
  <c r="R136" i="7"/>
  <c r="Q136" i="7"/>
  <c r="M136" i="7"/>
  <c r="M133" i="7" s="1"/>
  <c r="M128" i="7" s="1"/>
  <c r="P135" i="7"/>
  <c r="K135" i="7"/>
  <c r="S134" i="7"/>
  <c r="S129" i="7" s="1"/>
  <c r="S104" i="7" s="1"/>
  <c r="Q134" i="7"/>
  <c r="Q129" i="7" s="1"/>
  <c r="S133" i="7"/>
  <c r="S128" i="7" s="1"/>
  <c r="S103" i="7" s="1"/>
  <c r="Q133" i="7"/>
  <c r="Q128" i="7" s="1"/>
  <c r="Q103" i="7" s="1"/>
  <c r="P132" i="7"/>
  <c r="K132" i="7"/>
  <c r="P131" i="7"/>
  <c r="S130" i="7"/>
  <c r="R130" i="7"/>
  <c r="Q130" i="7"/>
  <c r="P130" i="7"/>
  <c r="N130" i="7"/>
  <c r="M130" i="7"/>
  <c r="L130" i="7"/>
  <c r="J130" i="7"/>
  <c r="S127" i="7"/>
  <c r="R127" i="7"/>
  <c r="Q127" i="7"/>
  <c r="N127" i="7"/>
  <c r="M127" i="7"/>
  <c r="L127" i="7"/>
  <c r="J127" i="7"/>
  <c r="P125" i="7"/>
  <c r="N125" i="7"/>
  <c r="K125" i="7" s="1"/>
  <c r="P121" i="7"/>
  <c r="N121" i="7"/>
  <c r="S120" i="7"/>
  <c r="R120" i="7"/>
  <c r="Q120" i="7"/>
  <c r="M120" i="7"/>
  <c r="L120" i="7"/>
  <c r="P116" i="7"/>
  <c r="N116" i="7"/>
  <c r="K116" i="7" s="1"/>
  <c r="S115" i="7"/>
  <c r="R115" i="7"/>
  <c r="Q115" i="7"/>
  <c r="N115" i="7"/>
  <c r="M115" i="7"/>
  <c r="L115" i="7"/>
  <c r="P114" i="7"/>
  <c r="M114" i="7"/>
  <c r="M113" i="7" s="1"/>
  <c r="L114" i="7"/>
  <c r="S113" i="7"/>
  <c r="R113" i="7"/>
  <c r="Q113" i="7"/>
  <c r="P112" i="7"/>
  <c r="N112" i="7"/>
  <c r="K112" i="7" s="1"/>
  <c r="S111" i="7"/>
  <c r="S107" i="7" s="1"/>
  <c r="S102" i="7" s="1"/>
  <c r="R111" i="7"/>
  <c r="R107" i="7" s="1"/>
  <c r="R102" i="7" s="1"/>
  <c r="Q111" i="7"/>
  <c r="Q107" i="7" s="1"/>
  <c r="Q102" i="7" s="1"/>
  <c r="N111" i="7"/>
  <c r="M111" i="7"/>
  <c r="L111" i="7"/>
  <c r="J111" i="7"/>
  <c r="P110" i="7"/>
  <c r="K110" i="7"/>
  <c r="P109" i="7"/>
  <c r="K109" i="7"/>
  <c r="P108" i="7"/>
  <c r="K108" i="7"/>
  <c r="S105" i="7"/>
  <c r="R105" i="7"/>
  <c r="Q105" i="7"/>
  <c r="N105" i="7"/>
  <c r="M105" i="7"/>
  <c r="L105" i="7"/>
  <c r="J105" i="7"/>
  <c r="P99" i="7"/>
  <c r="N99" i="7"/>
  <c r="N98" i="7" s="1"/>
  <c r="L99" i="7"/>
  <c r="S98" i="7"/>
  <c r="S93" i="7" s="1"/>
  <c r="R98" i="7"/>
  <c r="Q98" i="7"/>
  <c r="M98" i="7"/>
  <c r="P97" i="7"/>
  <c r="P96" i="7" s="1"/>
  <c r="N97" i="7"/>
  <c r="N96" i="7" s="1"/>
  <c r="L97" i="7"/>
  <c r="M96" i="7"/>
  <c r="P95" i="7"/>
  <c r="K95" i="7"/>
  <c r="P94" i="7"/>
  <c r="K94" i="7"/>
  <c r="K92" i="7"/>
  <c r="P90" i="7"/>
  <c r="M90" i="7"/>
  <c r="P89" i="7"/>
  <c r="P88" i="7"/>
  <c r="K88" i="7"/>
  <c r="S87" i="7"/>
  <c r="R87" i="7"/>
  <c r="R80" i="7" s="1"/>
  <c r="Q87" i="7"/>
  <c r="N87" i="7"/>
  <c r="L87" i="7"/>
  <c r="P86" i="7"/>
  <c r="K86" i="7"/>
  <c r="J86" i="7"/>
  <c r="J85" i="7" s="1"/>
  <c r="S85" i="7"/>
  <c r="R85" i="7"/>
  <c r="Q85" i="7"/>
  <c r="N85" i="7"/>
  <c r="M85" i="7"/>
  <c r="L85" i="7"/>
  <c r="P84" i="7"/>
  <c r="K84" i="7"/>
  <c r="J84" i="7"/>
  <c r="J83" i="7" s="1"/>
  <c r="S83" i="7"/>
  <c r="R83" i="7"/>
  <c r="Q83" i="7"/>
  <c r="N83" i="7"/>
  <c r="L83" i="7"/>
  <c r="P82" i="7"/>
  <c r="K82" i="7"/>
  <c r="S81" i="7"/>
  <c r="S76" i="7" s="1"/>
  <c r="R81" i="7"/>
  <c r="R76" i="7" s="1"/>
  <c r="Q81" i="7"/>
  <c r="N81" i="7"/>
  <c r="N76" i="7" s="1"/>
  <c r="L81" i="7"/>
  <c r="S80" i="7"/>
  <c r="Q80" i="7"/>
  <c r="P79" i="7"/>
  <c r="L79" i="7"/>
  <c r="K79" i="7" s="1"/>
  <c r="P78" i="7"/>
  <c r="S77" i="7"/>
  <c r="R77" i="7"/>
  <c r="Q77" i="7"/>
  <c r="N77" i="7"/>
  <c r="M77" i="7"/>
  <c r="L77" i="7"/>
  <c r="J77" i="7"/>
  <c r="R74" i="7"/>
  <c r="Q74" i="7"/>
  <c r="N74" i="7"/>
  <c r="M74" i="7"/>
  <c r="J74" i="7"/>
  <c r="P73" i="7"/>
  <c r="P72" i="7"/>
  <c r="L72" i="7"/>
  <c r="K72" i="7" s="1"/>
  <c r="P71" i="7"/>
  <c r="N71" i="7"/>
  <c r="N68" i="7" s="1"/>
  <c r="M71" i="7"/>
  <c r="M68" i="7" s="1"/>
  <c r="P70" i="7"/>
  <c r="K70" i="7"/>
  <c r="P69" i="7"/>
  <c r="K69" i="7"/>
  <c r="P68" i="7"/>
  <c r="P67" i="7"/>
  <c r="K67" i="7"/>
  <c r="K66" i="7"/>
  <c r="P65" i="7"/>
  <c r="K65" i="7"/>
  <c r="J65" i="7"/>
  <c r="P64" i="7"/>
  <c r="M64" i="7"/>
  <c r="K64" i="7" s="1"/>
  <c r="S63" i="7"/>
  <c r="R63" i="7"/>
  <c r="Q63" i="7"/>
  <c r="N63" i="7"/>
  <c r="L63" i="7"/>
  <c r="P62" i="7"/>
  <c r="M62" i="7"/>
  <c r="K62" i="7" s="1"/>
  <c r="S61" i="7"/>
  <c r="R61" i="7"/>
  <c r="Q61" i="7"/>
  <c r="N61" i="7"/>
  <c r="L61" i="7"/>
  <c r="P60" i="7"/>
  <c r="N60" i="7"/>
  <c r="K60" i="7" s="1"/>
  <c r="P58" i="7"/>
  <c r="N58" i="7"/>
  <c r="N57" i="7" s="1"/>
  <c r="L58" i="7"/>
  <c r="S57" i="7"/>
  <c r="R57" i="7"/>
  <c r="Q57" i="7"/>
  <c r="M57" i="7"/>
  <c r="P56" i="7"/>
  <c r="K56" i="7"/>
  <c r="J56" i="7"/>
  <c r="P55" i="7"/>
  <c r="K55" i="7"/>
  <c r="J55" i="7"/>
  <c r="P54" i="7"/>
  <c r="K54" i="7"/>
  <c r="J54" i="7"/>
  <c r="P53" i="7"/>
  <c r="P47" i="7" s="1"/>
  <c r="L53" i="7"/>
  <c r="J53" i="7" s="1"/>
  <c r="J47" i="7" s="1"/>
  <c r="J42" i="7" s="1"/>
  <c r="P52" i="7"/>
  <c r="M52" i="7"/>
  <c r="K52" i="7" s="1"/>
  <c r="R51" i="7"/>
  <c r="L51" i="7"/>
  <c r="M50" i="7"/>
  <c r="L49" i="7"/>
  <c r="P48" i="7"/>
  <c r="K48" i="7"/>
  <c r="M47" i="7"/>
  <c r="M42" i="7" s="1"/>
  <c r="P45" i="7"/>
  <c r="P40" i="7" s="1"/>
  <c r="K45" i="7"/>
  <c r="P44" i="7"/>
  <c r="S43" i="7"/>
  <c r="R43" i="7"/>
  <c r="Q43" i="7"/>
  <c r="N43" i="7"/>
  <c r="M43" i="7"/>
  <c r="L43" i="7"/>
  <c r="J43" i="7"/>
  <c r="S42" i="7"/>
  <c r="R42" i="7"/>
  <c r="Q42" i="7"/>
  <c r="N42" i="7"/>
  <c r="M40" i="7"/>
  <c r="L40" i="7"/>
  <c r="P35" i="7"/>
  <c r="N35" i="7"/>
  <c r="K35" i="7" s="1"/>
  <c r="S34" i="7"/>
  <c r="S92" i="7" s="1"/>
  <c r="R34" i="7"/>
  <c r="Q34" i="7"/>
  <c r="Q24" i="7" s="1"/>
  <c r="Q19" i="7" s="1"/>
  <c r="M34" i="7"/>
  <c r="L34" i="7"/>
  <c r="P32" i="7"/>
  <c r="N32" i="7"/>
  <c r="N27" i="7" s="1"/>
  <c r="N22" i="7" s="1"/>
  <c r="N16" i="7" s="1"/>
  <c r="L32" i="7"/>
  <c r="L27" i="7" s="1"/>
  <c r="P29" i="7"/>
  <c r="N29" i="7"/>
  <c r="M29" i="7"/>
  <c r="M24" i="7" s="1"/>
  <c r="M19" i="7" s="1"/>
  <c r="L29" i="7"/>
  <c r="S28" i="7"/>
  <c r="R28" i="7"/>
  <c r="Q28" i="7"/>
  <c r="J28" i="7"/>
  <c r="S27" i="7"/>
  <c r="R27" i="7"/>
  <c r="Q27" i="7"/>
  <c r="M27" i="7"/>
  <c r="J27" i="7"/>
  <c r="P26" i="7"/>
  <c r="K26" i="7"/>
  <c r="P25" i="7"/>
  <c r="K25" i="7"/>
  <c r="R24" i="7"/>
  <c r="P23" i="7"/>
  <c r="M22" i="7"/>
  <c r="M16" i="7" s="1"/>
  <c r="N151" i="6"/>
  <c r="N150" i="6"/>
  <c r="N148" i="6"/>
  <c r="M147" i="6"/>
  <c r="N145" i="6"/>
  <c r="N144" i="6"/>
  <c r="N143" i="6"/>
  <c r="N142" i="6"/>
  <c r="M144" i="6"/>
  <c r="M143" i="6"/>
  <c r="M142" i="6"/>
  <c r="L142" i="6"/>
  <c r="M130" i="6"/>
  <c r="N128" i="6"/>
  <c r="N118" i="6"/>
  <c r="L118" i="6"/>
  <c r="N106" i="6"/>
  <c r="N105" i="6"/>
  <c r="N103" i="6"/>
  <c r="M101" i="6"/>
  <c r="L101" i="6"/>
  <c r="N101" i="6"/>
  <c r="N99" i="6"/>
  <c r="N84" i="6"/>
  <c r="N86" i="6"/>
  <c r="L86" i="6"/>
  <c r="L84" i="6"/>
  <c r="M77" i="6"/>
  <c r="M75" i="6"/>
  <c r="L59" i="6"/>
  <c r="M51" i="6"/>
  <c r="R22" i="7" l="1"/>
  <c r="R16" i="7" s="1"/>
  <c r="Q46" i="7"/>
  <c r="Q41" i="7" s="1"/>
  <c r="S46" i="7"/>
  <c r="S41" i="7" s="1"/>
  <c r="P98" i="7"/>
  <c r="K147" i="7"/>
  <c r="N146" i="7"/>
  <c r="S75" i="7"/>
  <c r="Q93" i="7"/>
  <c r="Q75" i="7" s="1"/>
  <c r="Q20" i="7" s="1"/>
  <c r="Q14" i="7" s="1"/>
  <c r="K111" i="7"/>
  <c r="P120" i="7"/>
  <c r="N133" i="7"/>
  <c r="N128" i="7" s="1"/>
  <c r="J138" i="7"/>
  <c r="N134" i="7"/>
  <c r="N129" i="7" s="1"/>
  <c r="K121" i="7"/>
  <c r="N120" i="7"/>
  <c r="Q104" i="7"/>
  <c r="R21" i="7"/>
  <c r="P80" i="7"/>
  <c r="S24" i="7"/>
  <c r="M28" i="7"/>
  <c r="K40" i="7"/>
  <c r="P63" i="7"/>
  <c r="N80" i="7"/>
  <c r="P85" i="7"/>
  <c r="P87" i="7"/>
  <c r="M93" i="7"/>
  <c r="P111" i="7"/>
  <c r="P103" i="7"/>
  <c r="P153" i="7"/>
  <c r="M103" i="7"/>
  <c r="N158" i="7"/>
  <c r="N153" i="7" s="1"/>
  <c r="N103" i="7" s="1"/>
  <c r="K162" i="7"/>
  <c r="N161" i="7"/>
  <c r="N159" i="7" s="1"/>
  <c r="N154" i="7" s="1"/>
  <c r="K163" i="7"/>
  <c r="K150" i="7"/>
  <c r="M149" i="7"/>
  <c r="K90" i="7"/>
  <c r="M89" i="7"/>
  <c r="K89" i="7" s="1"/>
  <c r="M81" i="7"/>
  <c r="M76" i="7" s="1"/>
  <c r="P24" i="7"/>
  <c r="P28" i="7"/>
  <c r="N28" i="7"/>
  <c r="P34" i="7"/>
  <c r="K58" i="7"/>
  <c r="M63" i="7"/>
  <c r="J63" i="7" s="1"/>
  <c r="J64" i="7"/>
  <c r="K77" i="7"/>
  <c r="K83" i="7"/>
  <c r="K85" i="7"/>
  <c r="P105" i="7"/>
  <c r="M107" i="7"/>
  <c r="M102" i="7" s="1"/>
  <c r="P113" i="7"/>
  <c r="K115" i="7"/>
  <c r="J121" i="7"/>
  <c r="J120" i="7" s="1"/>
  <c r="K127" i="7"/>
  <c r="L134" i="7"/>
  <c r="L129" i="7" s="1"/>
  <c r="P134" i="7"/>
  <c r="P129" i="7" s="1"/>
  <c r="K137" i="7"/>
  <c r="K142" i="7"/>
  <c r="P149" i="7"/>
  <c r="K152" i="7"/>
  <c r="P155" i="7"/>
  <c r="M161" i="7"/>
  <c r="M159" i="7" s="1"/>
  <c r="M154" i="7" s="1"/>
  <c r="K164" i="7"/>
  <c r="J168" i="7"/>
  <c r="P158" i="7"/>
  <c r="P154" i="7"/>
  <c r="R104" i="7"/>
  <c r="R15" i="7" s="1"/>
  <c r="K50" i="7"/>
  <c r="M49" i="7"/>
  <c r="P51" i="7"/>
  <c r="R46" i="7"/>
  <c r="R41" i="7" s="1"/>
  <c r="S101" i="7"/>
  <c r="P115" i="7"/>
  <c r="P127" i="7"/>
  <c r="K130" i="7"/>
  <c r="L136" i="7"/>
  <c r="J137" i="7"/>
  <c r="J136" i="7" s="1"/>
  <c r="J142" i="7"/>
  <c r="P146" i="7"/>
  <c r="P161" i="7"/>
  <c r="J171" i="7"/>
  <c r="J170" i="7" s="1"/>
  <c r="K27" i="7"/>
  <c r="K29" i="7"/>
  <c r="K32" i="7"/>
  <c r="P43" i="7"/>
  <c r="S20" i="7"/>
  <c r="S14" i="7" s="1"/>
  <c r="L57" i="7"/>
  <c r="N46" i="7"/>
  <c r="N41" i="7" s="1"/>
  <c r="J58" i="7"/>
  <c r="J60" i="7"/>
  <c r="J62" i="7"/>
  <c r="P81" i="7"/>
  <c r="P83" i="7"/>
  <c r="J90" i="7"/>
  <c r="R93" i="7"/>
  <c r="R75" i="7" s="1"/>
  <c r="N93" i="7"/>
  <c r="N75" i="7" s="1"/>
  <c r="P159" i="7"/>
  <c r="P42" i="7"/>
  <c r="M21" i="7"/>
  <c r="S21" i="7"/>
  <c r="S15" i="7" s="1"/>
  <c r="P102" i="7"/>
  <c r="R101" i="7"/>
  <c r="N104" i="7"/>
  <c r="J163" i="7"/>
  <c r="J164" i="7"/>
  <c r="J172" i="7"/>
  <c r="J158" i="7" s="1"/>
  <c r="J153" i="7" s="1"/>
  <c r="L24" i="7"/>
  <c r="R19" i="7"/>
  <c r="J22" i="7"/>
  <c r="J16" i="7" s="1"/>
  <c r="P27" i="7"/>
  <c r="S22" i="7"/>
  <c r="S16" i="7" s="1"/>
  <c r="J35" i="7"/>
  <c r="K43" i="7"/>
  <c r="J49" i="7"/>
  <c r="J50" i="7"/>
  <c r="J52" i="7"/>
  <c r="K53" i="7"/>
  <c r="P57" i="7"/>
  <c r="M61" i="7"/>
  <c r="K61" i="7" s="1"/>
  <c r="P61" i="7"/>
  <c r="L71" i="7"/>
  <c r="J72" i="7"/>
  <c r="J71" i="7" s="1"/>
  <c r="J68" i="7" s="1"/>
  <c r="L74" i="7"/>
  <c r="K74" i="7" s="1"/>
  <c r="P77" i="7"/>
  <c r="L80" i="7"/>
  <c r="K81" i="7"/>
  <c r="N21" i="7"/>
  <c r="N15" i="7" s="1"/>
  <c r="M87" i="7"/>
  <c r="K87" i="7" s="1"/>
  <c r="J88" i="7"/>
  <c r="K97" i="7"/>
  <c r="K99" i="7"/>
  <c r="P107" i="7"/>
  <c r="P133" i="7"/>
  <c r="P128" i="7" s="1"/>
  <c r="P136" i="7"/>
  <c r="K138" i="7"/>
  <c r="K146" i="7"/>
  <c r="M134" i="7"/>
  <c r="J150" i="7"/>
  <c r="J149" i="7" s="1"/>
  <c r="K155" i="7"/>
  <c r="K105" i="7" s="1"/>
  <c r="K158" i="7"/>
  <c r="K153" i="7" s="1"/>
  <c r="J162" i="7"/>
  <c r="M13" i="7"/>
  <c r="R13" i="7"/>
  <c r="S74" i="7"/>
  <c r="P92" i="7"/>
  <c r="J134" i="7"/>
  <c r="J129" i="7" s="1"/>
  <c r="N114" i="7"/>
  <c r="Q13" i="7"/>
  <c r="L22" i="7"/>
  <c r="Q22" i="7"/>
  <c r="L28" i="7"/>
  <c r="N34" i="7"/>
  <c r="L47" i="7"/>
  <c r="M51" i="7"/>
  <c r="J51" i="7" s="1"/>
  <c r="L76" i="7"/>
  <c r="K76" i="7" s="1"/>
  <c r="Q76" i="7"/>
  <c r="L96" i="7"/>
  <c r="L98" i="7"/>
  <c r="Q101" i="7"/>
  <c r="P101" i="7" s="1"/>
  <c r="L113" i="7"/>
  <c r="K120" i="7"/>
  <c r="L161" i="7"/>
  <c r="M49" i="6"/>
  <c r="N47" i="6"/>
  <c r="N46" i="6"/>
  <c r="L46" i="6"/>
  <c r="M40" i="6"/>
  <c r="M38" i="6"/>
  <c r="N26" i="6"/>
  <c r="L23" i="6"/>
  <c r="M23" i="6"/>
  <c r="N23" i="6"/>
  <c r="N24" i="6"/>
  <c r="L24" i="6"/>
  <c r="L22" i="6" s="1"/>
  <c r="K28" i="7" l="1"/>
  <c r="J133" i="7"/>
  <c r="J128" i="7" s="1"/>
  <c r="J103" i="7" s="1"/>
  <c r="P75" i="7"/>
  <c r="P104" i="7"/>
  <c r="P46" i="7"/>
  <c r="J57" i="7"/>
  <c r="K63" i="7"/>
  <c r="J81" i="7"/>
  <c r="J76" i="7" s="1"/>
  <c r="J21" i="7" s="1"/>
  <c r="J89" i="7"/>
  <c r="J61" i="7"/>
  <c r="J46" i="7" s="1"/>
  <c r="J41" i="7" s="1"/>
  <c r="K57" i="7"/>
  <c r="L46" i="7"/>
  <c r="P93" i="7"/>
  <c r="M46" i="7"/>
  <c r="K136" i="7"/>
  <c r="L133" i="7"/>
  <c r="R20" i="7"/>
  <c r="N20" i="7"/>
  <c r="N14" i="7" s="1"/>
  <c r="K71" i="7"/>
  <c r="L68" i="7"/>
  <c r="P41" i="7"/>
  <c r="K149" i="7"/>
  <c r="M129" i="7"/>
  <c r="K134" i="7"/>
  <c r="J87" i="7"/>
  <c r="J80" i="7" s="1"/>
  <c r="M80" i="7"/>
  <c r="M75" i="7" s="1"/>
  <c r="L19" i="7"/>
  <c r="K49" i="7"/>
  <c r="K96" i="7"/>
  <c r="L93" i="7"/>
  <c r="L42" i="7"/>
  <c r="K47" i="7"/>
  <c r="N24" i="7"/>
  <c r="K34" i="7"/>
  <c r="P22" i="7"/>
  <c r="Q16" i="7"/>
  <c r="P16" i="7" s="1"/>
  <c r="N113" i="7"/>
  <c r="N107" i="7" s="1"/>
  <c r="N102" i="7" s="1"/>
  <c r="N101" i="7" s="1"/>
  <c r="J114" i="7"/>
  <c r="P74" i="7"/>
  <c r="S19" i="7"/>
  <c r="K114" i="7"/>
  <c r="J34" i="7"/>
  <c r="J24" i="7" s="1"/>
  <c r="J19" i="7" s="1"/>
  <c r="J161" i="7"/>
  <c r="J159" i="7" s="1"/>
  <c r="J154" i="7" s="1"/>
  <c r="J104" i="7" s="1"/>
  <c r="J15" i="7" s="1"/>
  <c r="L159" i="7"/>
  <c r="L154" i="7" s="1"/>
  <c r="L104" i="7" s="1"/>
  <c r="K161" i="7"/>
  <c r="K159" i="7" s="1"/>
  <c r="K154" i="7" s="1"/>
  <c r="L107" i="7"/>
  <c r="L102" i="7" s="1"/>
  <c r="K98" i="7"/>
  <c r="P76" i="7"/>
  <c r="Q21" i="7"/>
  <c r="K22" i="7"/>
  <c r="K16" i="7" s="1"/>
  <c r="L16" i="7"/>
  <c r="K51" i="7"/>
  <c r="N141" i="6"/>
  <c r="K113" i="7" l="1"/>
  <c r="K107" i="7" s="1"/>
  <c r="K102" i="7" s="1"/>
  <c r="J113" i="7"/>
  <c r="J107" i="7" s="1"/>
  <c r="J102" i="7" s="1"/>
  <c r="R18" i="7"/>
  <c r="R14" i="7"/>
  <c r="P20" i="7"/>
  <c r="K133" i="7"/>
  <c r="L128" i="7"/>
  <c r="M104" i="7"/>
  <c r="M101" i="7" s="1"/>
  <c r="K129" i="7"/>
  <c r="K104" i="7" s="1"/>
  <c r="K68" i="7"/>
  <c r="L41" i="7"/>
  <c r="K80" i="7"/>
  <c r="P21" i="7"/>
  <c r="Q15" i="7"/>
  <c r="Q18" i="7"/>
  <c r="L13" i="7"/>
  <c r="K24" i="7"/>
  <c r="N19" i="7"/>
  <c r="K42" i="7"/>
  <c r="L21" i="7"/>
  <c r="M41" i="7"/>
  <c r="K46" i="7"/>
  <c r="S18" i="7"/>
  <c r="S13" i="7"/>
  <c r="P19" i="7"/>
  <c r="K93" i="7"/>
  <c r="L75" i="7"/>
  <c r="J75" i="7"/>
  <c r="J20" i="7" s="1"/>
  <c r="J14" i="7" s="1"/>
  <c r="N25" i="6"/>
  <c r="K144" i="6"/>
  <c r="K147" i="6"/>
  <c r="K148" i="6"/>
  <c r="K151" i="6"/>
  <c r="K150" i="6"/>
  <c r="K149" i="6" s="1"/>
  <c r="J13" i="7" l="1"/>
  <c r="J101" i="7"/>
  <c r="L103" i="7"/>
  <c r="L101" i="7" s="1"/>
  <c r="K128" i="7"/>
  <c r="K103" i="7" s="1"/>
  <c r="K101" i="7" s="1"/>
  <c r="P14" i="7"/>
  <c r="R12" i="7"/>
  <c r="M15" i="7"/>
  <c r="K75" i="7"/>
  <c r="L20" i="7"/>
  <c r="S12" i="7"/>
  <c r="P13" i="7"/>
  <c r="K21" i="7"/>
  <c r="K15" i="7" s="1"/>
  <c r="L15" i="7"/>
  <c r="N18" i="7"/>
  <c r="N13" i="7"/>
  <c r="N12" i="7" s="1"/>
  <c r="K19" i="7"/>
  <c r="K13" i="7" s="1"/>
  <c r="J12" i="7"/>
  <c r="P18" i="7"/>
  <c r="M20" i="7"/>
  <c r="M18" i="7" s="1"/>
  <c r="K41" i="7"/>
  <c r="P15" i="7"/>
  <c r="Q12" i="7"/>
  <c r="J18" i="7"/>
  <c r="K19" i="6"/>
  <c r="K20" i="6"/>
  <c r="K24" i="6"/>
  <c r="K26" i="6"/>
  <c r="K33" i="6"/>
  <c r="K36" i="6"/>
  <c r="K38" i="6"/>
  <c r="K40" i="6"/>
  <c r="K42" i="6"/>
  <c r="K43" i="6"/>
  <c r="K44" i="6"/>
  <c r="K46" i="6"/>
  <c r="K47" i="6"/>
  <c r="K49" i="6"/>
  <c r="K51" i="6"/>
  <c r="K52" i="6"/>
  <c r="K53" i="6"/>
  <c r="K54" i="6"/>
  <c r="K56" i="6"/>
  <c r="K57" i="6"/>
  <c r="K59" i="6"/>
  <c r="K69" i="6"/>
  <c r="K71" i="6"/>
  <c r="K73" i="6"/>
  <c r="K75" i="6"/>
  <c r="K76" i="6"/>
  <c r="K77" i="6"/>
  <c r="K79" i="6"/>
  <c r="K81" i="6"/>
  <c r="K82" i="6"/>
  <c r="K95" i="6"/>
  <c r="K96" i="6"/>
  <c r="K97" i="6"/>
  <c r="K99" i="6"/>
  <c r="K103" i="6"/>
  <c r="K105" i="6"/>
  <c r="K106" i="6"/>
  <c r="K113" i="6"/>
  <c r="K116" i="6"/>
  <c r="K118" i="6"/>
  <c r="K120" i="6"/>
  <c r="K121" i="6"/>
  <c r="K122" i="6"/>
  <c r="K124" i="6"/>
  <c r="K125" i="6"/>
  <c r="K126" i="6"/>
  <c r="K128" i="6"/>
  <c r="K130" i="6"/>
  <c r="K131" i="6"/>
  <c r="K137" i="6"/>
  <c r="K142" i="6"/>
  <c r="K143" i="6"/>
  <c r="K152" i="6"/>
  <c r="K153" i="6"/>
  <c r="K154" i="6"/>
  <c r="K23" i="6"/>
  <c r="K22" i="6" s="1"/>
  <c r="M14" i="7" l="1"/>
  <c r="M12" i="7" s="1"/>
  <c r="K20" i="7"/>
  <c r="K14" i="7" s="1"/>
  <c r="K12" i="7" s="1"/>
  <c r="L14" i="7"/>
  <c r="L12" i="7" s="1"/>
  <c r="L18" i="7"/>
  <c r="K18" i="7" s="1"/>
  <c r="P12" i="7"/>
  <c r="J38" i="6"/>
  <c r="J40" i="6"/>
  <c r="J49" i="6"/>
  <c r="J51" i="6"/>
  <c r="P106" i="6" l="1"/>
  <c r="P105" i="6"/>
  <c r="J105" i="6"/>
  <c r="J104" i="6" s="1"/>
  <c r="S104" i="6"/>
  <c r="R104" i="6"/>
  <c r="Q104" i="6"/>
  <c r="N104" i="6"/>
  <c r="M104" i="6"/>
  <c r="L104" i="6"/>
  <c r="P103" i="6"/>
  <c r="S102" i="6"/>
  <c r="R102" i="6"/>
  <c r="Q102" i="6"/>
  <c r="N102" i="6"/>
  <c r="M102" i="6"/>
  <c r="L102" i="6"/>
  <c r="P101" i="6"/>
  <c r="S100" i="6"/>
  <c r="R100" i="6"/>
  <c r="Q100" i="6"/>
  <c r="M100" i="6"/>
  <c r="L100" i="6"/>
  <c r="P104" i="6" l="1"/>
  <c r="P102" i="6"/>
  <c r="K104" i="6"/>
  <c r="K102" i="6"/>
  <c r="P100" i="6"/>
  <c r="P153" i="6"/>
  <c r="J153" i="6" s="1"/>
  <c r="P154" i="6"/>
  <c r="J154" i="6" s="1"/>
  <c r="P152" i="6"/>
  <c r="J152" i="6" s="1"/>
  <c r="R50" i="6" l="1"/>
  <c r="S50" i="6"/>
  <c r="Q50" i="6"/>
  <c r="R72" i="6" l="1"/>
  <c r="S72" i="6"/>
  <c r="Q72" i="6"/>
  <c r="R70" i="6"/>
  <c r="S70" i="6"/>
  <c r="Q70" i="6"/>
  <c r="R39" i="6" l="1"/>
  <c r="R48" i="6"/>
  <c r="S48" i="6"/>
  <c r="Q48" i="6"/>
  <c r="L129" i="6" l="1"/>
  <c r="M129" i="6"/>
  <c r="N129" i="6"/>
  <c r="J147" i="6"/>
  <c r="K129" i="6" l="1"/>
  <c r="L111" i="6"/>
  <c r="M111" i="6"/>
  <c r="N111" i="6"/>
  <c r="Q111" i="6"/>
  <c r="R111" i="6"/>
  <c r="S111" i="6"/>
  <c r="J111" i="6"/>
  <c r="P150" i="6"/>
  <c r="J150" i="6"/>
  <c r="J149" i="6" s="1"/>
  <c r="S149" i="6"/>
  <c r="S138" i="6" s="1"/>
  <c r="R149" i="6"/>
  <c r="R138" i="6" s="1"/>
  <c r="Q149" i="6"/>
  <c r="Q138" i="6" s="1"/>
  <c r="N149" i="6"/>
  <c r="N138" i="6" s="1"/>
  <c r="M149" i="6"/>
  <c r="M138" i="6" s="1"/>
  <c r="L149" i="6"/>
  <c r="L138" i="6" s="1"/>
  <c r="K138" i="6" l="1"/>
  <c r="K133" i="6" s="1"/>
  <c r="K111" i="6"/>
  <c r="P149" i="6"/>
  <c r="J26" i="6" l="1"/>
  <c r="J151" i="6" l="1"/>
  <c r="J148" i="6"/>
  <c r="J128" i="6"/>
  <c r="J118" i="6"/>
  <c r="J75" i="6"/>
  <c r="P17" i="6"/>
  <c r="P19" i="6"/>
  <c r="P20" i="6"/>
  <c r="P23" i="6"/>
  <c r="P24" i="6"/>
  <c r="P26" i="6"/>
  <c r="P27" i="6"/>
  <c r="P32" i="6"/>
  <c r="P33" i="6"/>
  <c r="P35" i="6"/>
  <c r="P36" i="6"/>
  <c r="P38" i="6"/>
  <c r="P39" i="6"/>
  <c r="P40" i="6"/>
  <c r="P41" i="6"/>
  <c r="P42" i="6"/>
  <c r="P43" i="6"/>
  <c r="P44" i="6"/>
  <c r="P46" i="6"/>
  <c r="P47" i="6"/>
  <c r="P48" i="6"/>
  <c r="P49" i="6"/>
  <c r="P50" i="6"/>
  <c r="P51" i="6"/>
  <c r="P52" i="6"/>
  <c r="P54" i="6"/>
  <c r="P55" i="6"/>
  <c r="P56" i="6"/>
  <c r="P57" i="6"/>
  <c r="P58" i="6"/>
  <c r="P59" i="6"/>
  <c r="P60" i="6"/>
  <c r="P65" i="6"/>
  <c r="P66" i="6"/>
  <c r="P69" i="6"/>
  <c r="P70" i="6"/>
  <c r="P71" i="6"/>
  <c r="P72" i="6"/>
  <c r="P73" i="6"/>
  <c r="P75" i="6"/>
  <c r="P76" i="6"/>
  <c r="P77" i="6"/>
  <c r="P78" i="6"/>
  <c r="P81" i="6"/>
  <c r="P82" i="6"/>
  <c r="P84" i="6"/>
  <c r="P86" i="6"/>
  <c r="P95" i="6"/>
  <c r="P96" i="6"/>
  <c r="P97" i="6"/>
  <c r="P99" i="6"/>
  <c r="P112" i="6"/>
  <c r="P113" i="6"/>
  <c r="P116" i="6"/>
  <c r="P111" i="6" s="1"/>
  <c r="P118" i="6"/>
  <c r="P119" i="6"/>
  <c r="P120" i="6"/>
  <c r="P121" i="6"/>
  <c r="P122" i="6"/>
  <c r="P123" i="6"/>
  <c r="P124" i="6"/>
  <c r="P125" i="6"/>
  <c r="P126" i="6"/>
  <c r="P128" i="6"/>
  <c r="P130" i="6"/>
  <c r="P136" i="6"/>
  <c r="P140" i="6"/>
  <c r="P142" i="6"/>
  <c r="P143" i="6"/>
  <c r="P144" i="6"/>
  <c r="P147" i="6"/>
  <c r="P148" i="6"/>
  <c r="P151" i="6"/>
  <c r="P138" i="6" l="1"/>
  <c r="J138" i="6"/>
  <c r="M141" i="6"/>
  <c r="M139" i="6" s="1"/>
  <c r="N139" i="6"/>
  <c r="Q141" i="6"/>
  <c r="R141" i="6"/>
  <c r="S141" i="6"/>
  <c r="L141" i="6"/>
  <c r="M45" i="6"/>
  <c r="N45" i="6"/>
  <c r="L139" i="6" l="1"/>
  <c r="K141" i="6"/>
  <c r="K139" i="6" s="1"/>
  <c r="K134" i="6" s="1"/>
  <c r="P141" i="6"/>
  <c r="N35" i="6"/>
  <c r="N30" i="6" s="1"/>
  <c r="J126" i="6"/>
  <c r="J125" i="6"/>
  <c r="J124" i="6"/>
  <c r="N123" i="6"/>
  <c r="M123" i="6"/>
  <c r="L123" i="6"/>
  <c r="J122" i="6"/>
  <c r="J121" i="6"/>
  <c r="J120" i="6"/>
  <c r="N119" i="6"/>
  <c r="M119" i="6"/>
  <c r="L119" i="6"/>
  <c r="K119" i="6" s="1"/>
  <c r="N70" i="6"/>
  <c r="J73" i="6"/>
  <c r="J72" i="6" s="1"/>
  <c r="N72" i="6"/>
  <c r="M72" i="6"/>
  <c r="L72" i="6"/>
  <c r="J71" i="6"/>
  <c r="J70" i="6" s="1"/>
  <c r="M70" i="6"/>
  <c r="L70" i="6"/>
  <c r="K70" i="6" s="1"/>
  <c r="J59" i="6"/>
  <c r="J58" i="6" s="1"/>
  <c r="J55" i="6" s="1"/>
  <c r="N58" i="6"/>
  <c r="N55" i="6" s="1"/>
  <c r="M58" i="6"/>
  <c r="M55" i="6" s="1"/>
  <c r="L58" i="6"/>
  <c r="J52" i="6"/>
  <c r="N50" i="6"/>
  <c r="M50" i="6"/>
  <c r="L50" i="6"/>
  <c r="N48" i="6"/>
  <c r="M48" i="6"/>
  <c r="L48" i="6"/>
  <c r="J44" i="6"/>
  <c r="J43" i="6"/>
  <c r="J42" i="6"/>
  <c r="M41" i="6"/>
  <c r="M35" i="6" s="1"/>
  <c r="M30" i="6" s="1"/>
  <c r="L41" i="6"/>
  <c r="K41" i="6" s="1"/>
  <c r="M39" i="6"/>
  <c r="L39" i="6"/>
  <c r="K50" i="6" l="1"/>
  <c r="K39" i="6"/>
  <c r="K48" i="6"/>
  <c r="K123" i="6"/>
  <c r="L55" i="6"/>
  <c r="K55" i="6" s="1"/>
  <c r="K58" i="6"/>
  <c r="K72" i="6"/>
  <c r="J50" i="6"/>
  <c r="J41" i="6"/>
  <c r="J39" i="6"/>
  <c r="M115" i="6"/>
  <c r="M110" i="6" s="1"/>
  <c r="J48" i="6"/>
  <c r="J123" i="6"/>
  <c r="J119" i="6"/>
  <c r="L35" i="6"/>
  <c r="L30" i="6" l="1"/>
  <c r="K30" i="6" s="1"/>
  <c r="K35" i="6"/>
  <c r="J35" i="6"/>
  <c r="M22" i="6"/>
  <c r="N22" i="6"/>
  <c r="Q22" i="6"/>
  <c r="R22" i="6"/>
  <c r="S22" i="6"/>
  <c r="K86" i="6"/>
  <c r="S74" i="6"/>
  <c r="N83" i="6" l="1"/>
  <c r="K84" i="6"/>
  <c r="P22" i="6"/>
  <c r="M25" i="6"/>
  <c r="L25" i="6"/>
  <c r="Q25" i="6"/>
  <c r="R25" i="6"/>
  <c r="S25" i="6"/>
  <c r="P25" i="6" l="1"/>
  <c r="L83" i="6"/>
  <c r="M37" i="6"/>
  <c r="M34" i="6" s="1"/>
  <c r="M29" i="6" s="1"/>
  <c r="L108" i="6" l="1"/>
  <c r="M108" i="6"/>
  <c r="N108" i="6"/>
  <c r="Q108" i="6"/>
  <c r="R108" i="6"/>
  <c r="S108" i="6"/>
  <c r="J108" i="6"/>
  <c r="K108" i="6" l="1"/>
  <c r="P108" i="6"/>
  <c r="L98" i="6"/>
  <c r="M98" i="6"/>
  <c r="M94" i="6" s="1"/>
  <c r="N98" i="6"/>
  <c r="Q98" i="6"/>
  <c r="R98" i="6"/>
  <c r="R94" i="6" s="1"/>
  <c r="S98" i="6"/>
  <c r="S94" i="6" s="1"/>
  <c r="J98" i="6"/>
  <c r="L94" i="6" l="1"/>
  <c r="K98" i="6"/>
  <c r="Q94" i="6"/>
  <c r="P94" i="6" s="1"/>
  <c r="P98" i="6"/>
  <c r="L135" i="6" l="1"/>
  <c r="M135" i="6"/>
  <c r="N135" i="6"/>
  <c r="Q135" i="6"/>
  <c r="R135" i="6"/>
  <c r="S135" i="6"/>
  <c r="J135" i="6"/>
  <c r="K135" i="6" l="1"/>
  <c r="K92" i="6" s="1"/>
  <c r="P135" i="6"/>
  <c r="L92" i="6"/>
  <c r="M92" i="6"/>
  <c r="N92" i="6"/>
  <c r="R92" i="6"/>
  <c r="S92" i="6"/>
  <c r="J92" i="6"/>
  <c r="L133" i="6"/>
  <c r="M133" i="6"/>
  <c r="N133" i="6"/>
  <c r="Q133" i="6"/>
  <c r="R133" i="6"/>
  <c r="S133" i="6"/>
  <c r="P133" i="6" l="1"/>
  <c r="Q92" i="6"/>
  <c r="P92" i="6" s="1"/>
  <c r="J143" i="6"/>
  <c r="Q85" i="6"/>
  <c r="R85" i="6"/>
  <c r="S85" i="6"/>
  <c r="Q83" i="6"/>
  <c r="R83" i="6"/>
  <c r="S83" i="6"/>
  <c r="Q64" i="6"/>
  <c r="R64" i="6"/>
  <c r="S64" i="6"/>
  <c r="Q45" i="6"/>
  <c r="R45" i="6"/>
  <c r="S45" i="6"/>
  <c r="Q30" i="6"/>
  <c r="R30" i="6"/>
  <c r="S30" i="6"/>
  <c r="Q31" i="6"/>
  <c r="R31" i="6"/>
  <c r="S31" i="6"/>
  <c r="Q28" i="6"/>
  <c r="R28" i="6"/>
  <c r="S28" i="6"/>
  <c r="Q21" i="6"/>
  <c r="R21" i="6"/>
  <c r="S21" i="6"/>
  <c r="M74" i="6"/>
  <c r="M67" i="6" s="1"/>
  <c r="N74" i="6"/>
  <c r="N67" i="6" s="1"/>
  <c r="Q74" i="6"/>
  <c r="R74" i="6"/>
  <c r="R67" i="6" s="1"/>
  <c r="S67" i="6"/>
  <c r="L74" i="6"/>
  <c r="J144" i="6"/>
  <c r="L127" i="6"/>
  <c r="M127" i="6"/>
  <c r="N127" i="6"/>
  <c r="Q127" i="6"/>
  <c r="R127" i="6"/>
  <c r="R114" i="6" s="1"/>
  <c r="R109" i="6" s="1"/>
  <c r="S127" i="6"/>
  <c r="S114" i="6" s="1"/>
  <c r="S109" i="6" s="1"/>
  <c r="J127" i="6"/>
  <c r="Q117" i="6"/>
  <c r="R117" i="6"/>
  <c r="S117" i="6"/>
  <c r="Q68" i="6"/>
  <c r="R68" i="6"/>
  <c r="R63" i="6" s="1"/>
  <c r="S68" i="6"/>
  <c r="S63" i="6" s="1"/>
  <c r="Q37" i="6"/>
  <c r="R37" i="6"/>
  <c r="S37" i="6"/>
  <c r="K127" i="6" l="1"/>
  <c r="K74" i="6"/>
  <c r="R34" i="6"/>
  <c r="Q34" i="6"/>
  <c r="S34" i="6"/>
  <c r="S29" i="6" s="1"/>
  <c r="P117" i="6"/>
  <c r="P28" i="6"/>
  <c r="Q67" i="6"/>
  <c r="P67" i="6" s="1"/>
  <c r="P74" i="6"/>
  <c r="Q63" i="6"/>
  <c r="Q15" i="6" s="1"/>
  <c r="P68" i="6"/>
  <c r="P45" i="6"/>
  <c r="P30" i="6"/>
  <c r="P85" i="6"/>
  <c r="Q114" i="6"/>
  <c r="P127" i="6"/>
  <c r="L67" i="6"/>
  <c r="K67" i="6" s="1"/>
  <c r="J74" i="6"/>
  <c r="P21" i="6"/>
  <c r="P37" i="6"/>
  <c r="P31" i="6"/>
  <c r="P83" i="6"/>
  <c r="P64" i="6"/>
  <c r="J133" i="6"/>
  <c r="L134" i="6"/>
  <c r="S139" i="6"/>
  <c r="S134" i="6" s="1"/>
  <c r="N134" i="6"/>
  <c r="R139" i="6"/>
  <c r="R134" i="6" s="1"/>
  <c r="R90" i="6"/>
  <c r="M134" i="6"/>
  <c r="Q139" i="6"/>
  <c r="Q61" i="6"/>
  <c r="Q18" i="6"/>
  <c r="S79" i="6"/>
  <c r="S18" i="6"/>
  <c r="R61" i="6"/>
  <c r="R18" i="6"/>
  <c r="Q16" i="6"/>
  <c r="Q80" i="6"/>
  <c r="S16" i="6"/>
  <c r="S10" i="6" s="1"/>
  <c r="R80" i="6"/>
  <c r="R62" i="6" s="1"/>
  <c r="S90" i="6"/>
  <c r="R29" i="6"/>
  <c r="S80" i="6"/>
  <c r="S62" i="6" s="1"/>
  <c r="S15" i="6"/>
  <c r="R16" i="6"/>
  <c r="R15" i="6"/>
  <c r="Q129" i="6"/>
  <c r="R129" i="6"/>
  <c r="R115" i="6" s="1"/>
  <c r="R110" i="6" s="1"/>
  <c r="S129" i="6"/>
  <c r="S115" i="6" s="1"/>
  <c r="S110" i="6" s="1"/>
  <c r="P114" i="6" l="1"/>
  <c r="P109" i="6" s="1"/>
  <c r="Q109" i="6"/>
  <c r="Q90" i="6" s="1"/>
  <c r="P90" i="6" s="1"/>
  <c r="P15" i="6"/>
  <c r="P63" i="6"/>
  <c r="P18" i="6"/>
  <c r="P137" i="6"/>
  <c r="Q29" i="6"/>
  <c r="P34" i="6"/>
  <c r="S61" i="6"/>
  <c r="S13" i="6" s="1"/>
  <c r="P79" i="6"/>
  <c r="Q115" i="6"/>
  <c r="Q110" i="6" s="1"/>
  <c r="P129" i="6"/>
  <c r="Q62" i="6"/>
  <c r="P62" i="6" s="1"/>
  <c r="P80" i="6"/>
  <c r="Q134" i="6"/>
  <c r="P134" i="6" s="1"/>
  <c r="P139" i="6"/>
  <c r="P61" i="6"/>
  <c r="P16" i="6"/>
  <c r="M91" i="6"/>
  <c r="L115" i="6"/>
  <c r="N115" i="6"/>
  <c r="R13" i="6"/>
  <c r="R14" i="6"/>
  <c r="R8" i="6" s="1"/>
  <c r="Q13" i="6"/>
  <c r="S14" i="6"/>
  <c r="S8" i="6" s="1"/>
  <c r="S91" i="6"/>
  <c r="R91" i="6"/>
  <c r="Q132" i="6"/>
  <c r="S132" i="6"/>
  <c r="S89" i="6" s="1"/>
  <c r="R132" i="6"/>
  <c r="R89" i="6" s="1"/>
  <c r="R10" i="6"/>
  <c r="Q10" i="6"/>
  <c r="M68" i="6"/>
  <c r="M63" i="6" s="1"/>
  <c r="N68" i="6"/>
  <c r="N63" i="6" s="1"/>
  <c r="L68" i="6"/>
  <c r="K115" i="6" l="1"/>
  <c r="L63" i="6"/>
  <c r="K63" i="6" s="1"/>
  <c r="K68" i="6"/>
  <c r="P29" i="6"/>
  <c r="Q14" i="6"/>
  <c r="Q12" i="6" s="1"/>
  <c r="N110" i="6"/>
  <c r="N91" i="6" s="1"/>
  <c r="L110" i="6"/>
  <c r="P115" i="6"/>
  <c r="P110" i="6" s="1"/>
  <c r="Q89" i="6"/>
  <c r="P89" i="6" s="1"/>
  <c r="P132" i="6"/>
  <c r="P13" i="6"/>
  <c r="P10" i="6"/>
  <c r="S12" i="6"/>
  <c r="R7" i="6"/>
  <c r="S88" i="6"/>
  <c r="R12" i="6"/>
  <c r="S9" i="6"/>
  <c r="R88" i="6"/>
  <c r="R9" i="6"/>
  <c r="L91" i="6" l="1"/>
  <c r="K110" i="6"/>
  <c r="K91" i="6" s="1"/>
  <c r="P12" i="6"/>
  <c r="P14" i="6"/>
  <c r="Q8" i="6"/>
  <c r="P8" i="6" s="1"/>
  <c r="Q91" i="6"/>
  <c r="Q7" i="6"/>
  <c r="R6" i="6"/>
  <c r="S7" i="6"/>
  <c r="S6" i="6" s="1"/>
  <c r="J130" i="6"/>
  <c r="J129" i="6" s="1"/>
  <c r="J115" i="6" s="1"/>
  <c r="J110" i="6" s="1"/>
  <c r="J141" i="6"/>
  <c r="J139" i="6" s="1"/>
  <c r="P91" i="6" l="1"/>
  <c r="Q9" i="6"/>
  <c r="P9" i="6" s="1"/>
  <c r="Q88" i="6"/>
  <c r="P88" i="6" s="1"/>
  <c r="P7" i="6"/>
  <c r="Q6" i="6" l="1"/>
  <c r="P6" i="6"/>
  <c r="J77" i="6"/>
  <c r="J68" i="6" s="1"/>
  <c r="L31" i="6" l="1"/>
  <c r="M31" i="6"/>
  <c r="N31" i="6"/>
  <c r="J31" i="6"/>
  <c r="M28" i="6"/>
  <c r="J28" i="6"/>
  <c r="K31" i="6" l="1"/>
  <c r="N18" i="6" l="1"/>
  <c r="K25" i="6"/>
  <c r="J25" i="6"/>
  <c r="M18" i="6"/>
  <c r="L18" i="6"/>
  <c r="K18" i="6" l="1"/>
  <c r="J142" i="6"/>
  <c r="J67" i="6" l="1"/>
  <c r="L66" i="6"/>
  <c r="K66" i="6" s="1"/>
  <c r="L21" i="6" l="1"/>
  <c r="M21" i="6"/>
  <c r="L64" i="6" l="1"/>
  <c r="M64" i="6"/>
  <c r="N64" i="6"/>
  <c r="J64" i="6"/>
  <c r="J63" i="6"/>
  <c r="M83" i="6"/>
  <c r="K83" i="6" s="1"/>
  <c r="J84" i="6"/>
  <c r="K64" i="6" l="1"/>
  <c r="J83" i="6"/>
  <c r="M16" i="6"/>
  <c r="L16" i="6"/>
  <c r="L10" i="6" l="1"/>
  <c r="M10" i="6"/>
  <c r="L117" i="6" l="1"/>
  <c r="M117" i="6"/>
  <c r="M114" i="6" s="1"/>
  <c r="N117" i="6"/>
  <c r="N114" i="6" s="1"/>
  <c r="L85" i="6"/>
  <c r="M85" i="6"/>
  <c r="M80" i="6" s="1"/>
  <c r="N85" i="6"/>
  <c r="N80" i="6" s="1"/>
  <c r="L80" i="6" l="1"/>
  <c r="K80" i="6" s="1"/>
  <c r="K85" i="6"/>
  <c r="L114" i="6"/>
  <c r="K114" i="6" s="1"/>
  <c r="K117" i="6"/>
  <c r="N109" i="6"/>
  <c r="N90" i="6" s="1"/>
  <c r="M109" i="6"/>
  <c r="M90" i="6" s="1"/>
  <c r="J132" i="6"/>
  <c r="N132" i="6"/>
  <c r="M132" i="6"/>
  <c r="M89" i="6" s="1"/>
  <c r="L132" i="6"/>
  <c r="J85" i="6"/>
  <c r="J80" i="6" s="1"/>
  <c r="J117" i="6"/>
  <c r="J114" i="6" s="1"/>
  <c r="J86" i="6"/>
  <c r="L109" i="6" l="1"/>
  <c r="L89" i="6"/>
  <c r="K132" i="6"/>
  <c r="L90" i="6"/>
  <c r="K109" i="6"/>
  <c r="K90" i="6" s="1"/>
  <c r="J109" i="6"/>
  <c r="J90" i="6" s="1"/>
  <c r="J47" i="6"/>
  <c r="L45" i="6"/>
  <c r="K45" i="6" s="1"/>
  <c r="J46" i="6"/>
  <c r="L37" i="6"/>
  <c r="L34" i="6" l="1"/>
  <c r="N15" i="6"/>
  <c r="J45" i="6"/>
  <c r="L28" i="6"/>
  <c r="N28" i="6"/>
  <c r="K28" i="6" l="1"/>
  <c r="L29" i="6"/>
  <c r="J134" i="6"/>
  <c r="N62" i="6"/>
  <c r="M88" i="6" l="1"/>
  <c r="L88" i="6"/>
  <c r="M62" i="6"/>
  <c r="M14" i="6" s="1"/>
  <c r="J61" i="6"/>
  <c r="J62" i="6"/>
  <c r="L62" i="6"/>
  <c r="N61" i="6"/>
  <c r="N13" i="6" s="1"/>
  <c r="M61" i="6"/>
  <c r="M13" i="6" s="1"/>
  <c r="L61" i="6"/>
  <c r="L13" i="6" l="1"/>
  <c r="K13" i="6" s="1"/>
  <c r="K61" i="6"/>
  <c r="L14" i="6"/>
  <c r="L8" i="6" s="1"/>
  <c r="K62" i="6"/>
  <c r="M8" i="6"/>
  <c r="N9" i="6"/>
  <c r="L15" i="6"/>
  <c r="M7" i="6"/>
  <c r="L7" i="6"/>
  <c r="L9" i="6" l="1"/>
  <c r="L6" i="6" s="1"/>
  <c r="J91" i="6"/>
  <c r="L12" i="6"/>
  <c r="M15" i="6"/>
  <c r="K15" i="6" s="1"/>
  <c r="K9" i="6" s="1"/>
  <c r="J30" i="6"/>
  <c r="J15" i="6" s="1"/>
  <c r="M9" i="6" l="1"/>
  <c r="M6" i="6" s="1"/>
  <c r="M12" i="6"/>
  <c r="J9" i="6"/>
  <c r="N21" i="6"/>
  <c r="J21" i="6"/>
  <c r="J16" i="6" s="1"/>
  <c r="N16" i="6" l="1"/>
  <c r="K16" i="6" s="1"/>
  <c r="K10" i="6" s="1"/>
  <c r="K21" i="6"/>
  <c r="J10" i="6"/>
  <c r="N37" i="6"/>
  <c r="J37" i="6" l="1"/>
  <c r="K37" i="6"/>
  <c r="N10" i="6"/>
  <c r="N34" i="6"/>
  <c r="N29" i="6" l="1"/>
  <c r="K34" i="6"/>
  <c r="J34" i="6"/>
  <c r="J29" i="6" s="1"/>
  <c r="J14" i="6" s="1"/>
  <c r="N14" i="6" l="1"/>
  <c r="K29" i="6"/>
  <c r="J8" i="6"/>
  <c r="K14" i="6" l="1"/>
  <c r="K8" i="6" s="1"/>
  <c r="N12" i="6"/>
  <c r="K12" i="6" s="1"/>
  <c r="N8" i="6"/>
  <c r="J22" i="6"/>
  <c r="J18" i="6"/>
  <c r="J13" i="6" s="1"/>
  <c r="J12" i="6" s="1"/>
  <c r="J101" i="6"/>
  <c r="J100" i="6" s="1"/>
  <c r="J94" i="6" s="1"/>
  <c r="J89" i="6" s="1"/>
  <c r="K101" i="6"/>
  <c r="N100" i="6"/>
  <c r="N94" i="6" s="1"/>
  <c r="N89" i="6" s="1"/>
  <c r="N7" i="6" l="1"/>
  <c r="N6" i="6" s="1"/>
  <c r="N88" i="6"/>
  <c r="J88" i="6"/>
  <c r="J7" i="6"/>
  <c r="J6" i="6" s="1"/>
  <c r="K100" i="6"/>
  <c r="K94" i="6" s="1"/>
  <c r="K89" i="6" s="1"/>
  <c r="K88" i="6" l="1"/>
  <c r="K7" i="6"/>
  <c r="K6" i="6" s="1"/>
  <c r="AF83" i="7" l="1"/>
  <c r="AF80" i="7" s="1"/>
  <c r="AF75" i="7" s="1"/>
  <c r="AF20" i="7" s="1"/>
  <c r="AH83" i="7"/>
  <c r="AH80" i="7"/>
  <c r="AH75" i="7" s="1"/>
  <c r="AH20" i="7" s="1"/>
  <c r="W83" i="7"/>
  <c r="W80" i="7" s="1"/>
  <c r="W75" i="7" s="1"/>
  <c r="W71" i="7" s="1"/>
  <c r="W68" i="7" s="1"/>
  <c r="W63" i="7" s="1"/>
  <c r="X71" i="7"/>
  <c r="X68" i="7" s="1"/>
  <c r="X63" i="7"/>
  <c r="X46" i="7" s="1"/>
  <c r="X41" i="7" s="1"/>
  <c r="X83" i="7"/>
  <c r="X80" i="7" s="1"/>
  <c r="X75" i="7" s="1"/>
  <c r="V83" i="7"/>
  <c r="V80" i="7" s="1"/>
  <c r="V75" i="7" s="1"/>
  <c r="V20" i="7" s="1"/>
  <c r="V14" i="7" s="1"/>
  <c r="AG83" i="7"/>
  <c r="AG80" i="7" s="1"/>
  <c r="AG75" i="7" s="1"/>
  <c r="AG20" i="7" s="1"/>
  <c r="AG14" i="7" s="1"/>
  <c r="V134" i="7"/>
  <c r="V129" i="7" s="1"/>
  <c r="V104" i="7" s="1"/>
  <c r="AI149" i="7"/>
  <c r="AI134" i="7" s="1"/>
  <c r="AI129" i="7" s="1"/>
  <c r="AI104" i="7" s="1"/>
  <c r="AI15" i="7" s="1"/>
  <c r="AI12" i="7" s="1"/>
  <c r="W46" i="7" l="1"/>
  <c r="W41" i="7" s="1"/>
  <c r="W20" i="7" s="1"/>
  <c r="W18" i="7" s="1"/>
  <c r="X20" i="7"/>
  <c r="X18" i="7" s="1"/>
  <c r="AH14" i="7"/>
  <c r="AH18" i="7"/>
  <c r="AG18" i="7"/>
  <c r="AF14" i="7"/>
  <c r="AF18" i="7"/>
  <c r="V18" i="7"/>
  <c r="AI101" i="7"/>
  <c r="V101" i="7"/>
  <c r="V15" i="7"/>
  <c r="V12" i="7" s="1"/>
  <c r="AJ149" i="7"/>
  <c r="AJ134" i="7" l="1"/>
  <c r="AJ129" i="7" s="1"/>
  <c r="AG134" i="7" l="1"/>
  <c r="AG129" i="7" s="1"/>
  <c r="AH138" i="7"/>
  <c r="AH134" i="7" s="1"/>
  <c r="AH129" i="7" s="1"/>
  <c r="AH104" i="7" s="1"/>
  <c r="AJ104" i="7"/>
  <c r="AJ15" i="7" s="1"/>
  <c r="AJ12" i="7" s="1"/>
  <c r="AG104" i="7" l="1"/>
  <c r="AG15" i="7" s="1"/>
  <c r="AG121" i="7"/>
  <c r="AG120" i="7" s="1"/>
  <c r="AG116" i="7" s="1"/>
  <c r="AG115" i="7" s="1"/>
  <c r="AG107" i="7" s="1"/>
  <c r="AG102" i="7" s="1"/>
  <c r="AF134" i="7"/>
  <c r="AF129" i="7" s="1"/>
  <c r="AJ101" i="7"/>
  <c r="AK104" i="7"/>
  <c r="AK87" i="7" s="1"/>
  <c r="AH101" i="7"/>
  <c r="AH15" i="7"/>
  <c r="AH12" i="7" s="1"/>
  <c r="AE134" i="7"/>
  <c r="AE129" i="7" s="1"/>
  <c r="AE104" i="7" s="1"/>
  <c r="AE101" i="7" l="1"/>
  <c r="AE15" i="7"/>
  <c r="AE12" i="7" s="1"/>
  <c r="AF104" i="7"/>
  <c r="AF15" i="7" s="1"/>
  <c r="AF120" i="7"/>
  <c r="AF107" i="7" s="1"/>
  <c r="AF102" i="7" s="1"/>
  <c r="AC134" i="7"/>
  <c r="AC129" i="7" s="1"/>
  <c r="AK15" i="7"/>
  <c r="AK12" i="7"/>
  <c r="AD138" i="7"/>
  <c r="AG101" i="7"/>
  <c r="AG13" i="7"/>
  <c r="AG12" i="7" s="1"/>
  <c r="AB138" i="7" l="1"/>
  <c r="AC104" i="7"/>
  <c r="AC15" i="7" s="1"/>
  <c r="AC120" i="7"/>
  <c r="AC115" i="7" s="1"/>
  <c r="AC107" i="7" s="1"/>
  <c r="AC102" i="7" s="1"/>
  <c r="AD134" i="7"/>
  <c r="AD129" i="7" s="1"/>
  <c r="AD137" i="7"/>
  <c r="AD136" i="7" s="1"/>
  <c r="AD133" i="7" s="1"/>
  <c r="AD128" i="7" s="1"/>
  <c r="AD103" i="7" s="1"/>
  <c r="AD86" i="7" s="1"/>
  <c r="AD85" i="7" s="1"/>
  <c r="AA138" i="7"/>
  <c r="AF101" i="7"/>
  <c r="AF13" i="7"/>
  <c r="AF12" i="7" s="1"/>
  <c r="Y138" i="7" l="1"/>
  <c r="AA137" i="7"/>
  <c r="AA136" i="7" s="1"/>
  <c r="AA133" i="7" s="1"/>
  <c r="AA128" i="7" s="1"/>
  <c r="AA103" i="7" s="1"/>
  <c r="AA86" i="7" s="1"/>
  <c r="AA85" i="7" s="1"/>
  <c r="AA134" i="7"/>
  <c r="AA129" i="7" s="1"/>
  <c r="AD104" i="7"/>
  <c r="AD15" i="7" s="1"/>
  <c r="AD120" i="7"/>
  <c r="AD115" i="7" s="1"/>
  <c r="AD107" i="7" s="1"/>
  <c r="AD102" i="7" s="1"/>
  <c r="AB137" i="7"/>
  <c r="AB136" i="7" s="1"/>
  <c r="AB133" i="7" s="1"/>
  <c r="AB128" i="7" s="1"/>
  <c r="AB103" i="7" s="1"/>
  <c r="AB86" i="7" s="1"/>
  <c r="AB85" i="7" s="1"/>
  <c r="AB134" i="7"/>
  <c r="AB129" i="7" s="1"/>
  <c r="AC13" i="7"/>
  <c r="AC101" i="7"/>
  <c r="AC84" i="7" s="1"/>
  <c r="AC83" i="7" s="1"/>
  <c r="AC80" i="7" s="1"/>
  <c r="AC75" i="7" s="1"/>
  <c r="AC72" i="7" s="1"/>
  <c r="AC71" i="7" s="1"/>
  <c r="AC68" i="7" s="1"/>
  <c r="AC64" i="7" s="1"/>
  <c r="AC63" i="7" s="1"/>
  <c r="AC46" i="7" s="1"/>
  <c r="AC41" i="7" s="1"/>
  <c r="AC20" i="7" s="1"/>
  <c r="Z138" i="7"/>
  <c r="X134" i="7" l="1"/>
  <c r="X129" i="7" s="1"/>
  <c r="X136" i="7"/>
  <c r="Z137" i="7"/>
  <c r="Z136" i="7" s="1"/>
  <c r="Z133" i="7" s="1"/>
  <c r="Z128" i="7" s="1"/>
  <c r="Z103" i="7" s="1"/>
  <c r="Z86" i="7" s="1"/>
  <c r="Z85" i="7" s="1"/>
  <c r="Z134" i="7"/>
  <c r="Z129" i="7" s="1"/>
  <c r="W136" i="7"/>
  <c r="W133" i="7" s="1"/>
  <c r="W128" i="7" s="1"/>
  <c r="W103" i="7" s="1"/>
  <c r="W14" i="7" s="1"/>
  <c r="W134" i="7"/>
  <c r="W129" i="7" s="1"/>
  <c r="AC14" i="7"/>
  <c r="AC12" i="7" s="1"/>
  <c r="AC18" i="7"/>
  <c r="AB120" i="7"/>
  <c r="AB115" i="7" s="1"/>
  <c r="AB107" i="7" s="1"/>
  <c r="AB102" i="7" s="1"/>
  <c r="AB104" i="7"/>
  <c r="AB15" i="7" s="1"/>
  <c r="AD13" i="7"/>
  <c r="AD101" i="7"/>
  <c r="AD84" i="7" s="1"/>
  <c r="AD83" i="7" s="1"/>
  <c r="AD80" i="7" s="1"/>
  <c r="AD75" i="7" s="1"/>
  <c r="AD72" i="7" s="1"/>
  <c r="AD71" i="7" s="1"/>
  <c r="AD68" i="7" s="1"/>
  <c r="AD64" i="7" s="1"/>
  <c r="AD63" i="7" s="1"/>
  <c r="AD46" i="7" s="1"/>
  <c r="AD41" i="7" s="1"/>
  <c r="AA104" i="7"/>
  <c r="AA15" i="7" s="1"/>
  <c r="AA120" i="7"/>
  <c r="AA115" i="7" s="1"/>
  <c r="AA107" i="7" s="1"/>
  <c r="AA102" i="7" s="1"/>
  <c r="Y134" i="7"/>
  <c r="Y129" i="7" s="1"/>
  <c r="Y137" i="7"/>
  <c r="Y136" i="7" s="1"/>
  <c r="Y133" i="7" s="1"/>
  <c r="Y128" i="7" s="1"/>
  <c r="Y103" i="7" s="1"/>
  <c r="Y86" i="7" s="1"/>
  <c r="Y85" i="7" s="1"/>
  <c r="X133" i="7" l="1"/>
  <c r="X128" i="7" s="1"/>
  <c r="X103" i="7" s="1"/>
  <c r="X14" i="7" s="1"/>
  <c r="AD28" i="7"/>
  <c r="AD20" i="7"/>
  <c r="X107" i="7"/>
  <c r="X102" i="7" s="1"/>
  <c r="X104" i="7"/>
  <c r="X15" i="7" s="1"/>
  <c r="AA13" i="7"/>
  <c r="AA101" i="7"/>
  <c r="AA84" i="7" s="1"/>
  <c r="AA83" i="7" s="1"/>
  <c r="AA80" i="7" s="1"/>
  <c r="AA75" i="7" s="1"/>
  <c r="AA72" i="7" s="1"/>
  <c r="AA71" i="7" s="1"/>
  <c r="AA68" i="7" s="1"/>
  <c r="AA64" i="7" s="1"/>
  <c r="AA63" i="7" s="1"/>
  <c r="AA46" i="7" s="1"/>
  <c r="AA41" i="7" s="1"/>
  <c r="Y120" i="7"/>
  <c r="Y115" i="7" s="1"/>
  <c r="Y107" i="7" s="1"/>
  <c r="Y102" i="7" s="1"/>
  <c r="Y104" i="7"/>
  <c r="Y15" i="7" s="1"/>
  <c r="AB13" i="7"/>
  <c r="AB101" i="7"/>
  <c r="AB84" i="7" s="1"/>
  <c r="AB83" i="7" s="1"/>
  <c r="AB80" i="7" s="1"/>
  <c r="AB75" i="7" s="1"/>
  <c r="AB72" i="7" s="1"/>
  <c r="AB71" i="7" s="1"/>
  <c r="AB68" i="7" s="1"/>
  <c r="AB64" i="7" s="1"/>
  <c r="AB63" i="7" s="1"/>
  <c r="AB46" i="7" s="1"/>
  <c r="AB41" i="7" s="1"/>
  <c r="W104" i="7"/>
  <c r="W15" i="7" s="1"/>
  <c r="W107" i="7"/>
  <c r="W102" i="7" s="1"/>
  <c r="Z104" i="7"/>
  <c r="Z15" i="7" s="1"/>
  <c r="Z120" i="7"/>
  <c r="Z115" i="7" s="1"/>
  <c r="Z107" i="7" s="1"/>
  <c r="Z102" i="7" s="1"/>
  <c r="W13" i="7" l="1"/>
  <c r="W12" i="7" s="1"/>
  <c r="W101" i="7"/>
  <c r="Y101" i="7"/>
  <c r="Y84" i="7" s="1"/>
  <c r="Y83" i="7" s="1"/>
  <c r="Y80" i="7" s="1"/>
  <c r="Y75" i="7" s="1"/>
  <c r="Y72" i="7" s="1"/>
  <c r="Y71" i="7" s="1"/>
  <c r="Y68" i="7" s="1"/>
  <c r="Y64" i="7" s="1"/>
  <c r="Y63" i="7" s="1"/>
  <c r="Y46" i="7" s="1"/>
  <c r="Y41" i="7" s="1"/>
  <c r="Y13" i="7"/>
  <c r="X101" i="7"/>
  <c r="X13" i="7"/>
  <c r="X12" i="7" s="1"/>
  <c r="Z13" i="7"/>
  <c r="Z101" i="7"/>
  <c r="Z84" i="7" s="1"/>
  <c r="Z83" i="7" s="1"/>
  <c r="Z80" i="7" s="1"/>
  <c r="Z75" i="7" s="1"/>
  <c r="Z72" i="7" s="1"/>
  <c r="Z71" i="7" s="1"/>
  <c r="Z68" i="7" s="1"/>
  <c r="Z64" i="7" s="1"/>
  <c r="Z63" i="7" s="1"/>
  <c r="Z46" i="7" s="1"/>
  <c r="Z41" i="7" s="1"/>
  <c r="AB28" i="7"/>
  <c r="AB20" i="7"/>
  <c r="AA20" i="7"/>
  <c r="AA28" i="7"/>
  <c r="AD18" i="7"/>
  <c r="AD14" i="7"/>
  <c r="AD12" i="7" s="1"/>
  <c r="AA18" i="7" l="1"/>
  <c r="AA14" i="7"/>
  <c r="AA12" i="7" s="1"/>
  <c r="Y20" i="7"/>
  <c r="Y28" i="7"/>
  <c r="AB14" i="7"/>
  <c r="AB12" i="7" s="1"/>
  <c r="AB18" i="7"/>
  <c r="Z20" i="7"/>
  <c r="Z28" i="7"/>
  <c r="Y14" i="7" l="1"/>
  <c r="Y12" i="7" s="1"/>
  <c r="Y18" i="7"/>
  <c r="Z18" i="7"/>
  <c r="Z14" i="7"/>
  <c r="Z12" i="7" s="1"/>
</calcChain>
</file>

<file path=xl/sharedStrings.xml><?xml version="1.0" encoding="utf-8"?>
<sst xmlns="http://schemas.openxmlformats.org/spreadsheetml/2006/main" count="1399" uniqueCount="288">
  <si>
    <t>Примечания</t>
  </si>
  <si>
    <t>Источник финансирования</t>
  </si>
  <si>
    <t>Год начала строительства/ проектирования</t>
  </si>
  <si>
    <t>Год окончания строительства/ проектирования</t>
  </si>
  <si>
    <t>№ п/п</t>
  </si>
  <si>
    <t>Наименование мероприятий</t>
  </si>
  <si>
    <t xml:space="preserve">Проектная мощность </t>
  </si>
  <si>
    <t>Диаметр, мм</t>
  </si>
  <si>
    <t>Водоотведение.</t>
  </si>
  <si>
    <t>График финансирования и реализации мероприятий (тыс. руб.)</t>
  </si>
  <si>
    <r>
      <t>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</t>
    </r>
  </si>
  <si>
    <r>
      <t>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
сутки</t>
    </r>
  </si>
  <si>
    <t>прочие средства</t>
  </si>
  <si>
    <t>бюджетные средства</t>
  </si>
  <si>
    <t xml:space="preserve">Всего </t>
  </si>
  <si>
    <t xml:space="preserve"> Реконструкция канализационных очистных сооружений в пос. Прибрежный </t>
  </si>
  <si>
    <t>до  90000</t>
  </si>
  <si>
    <t xml:space="preserve"> Реконструкция водопровода по ул. Богатырской</t>
  </si>
  <si>
    <t>1.4.</t>
  </si>
  <si>
    <t xml:space="preserve">1. Водоснабжение </t>
  </si>
  <si>
    <t xml:space="preserve"> Модернизация или реконструкция существующих объектов в целях снижения уровня износа существующих объектов</t>
  </si>
  <si>
    <t xml:space="preserve"> Модернизация или реконструкция существующих сетей</t>
  </si>
  <si>
    <t xml:space="preserve"> Модернизация или реконструкция существующих объектов за исключением сетей</t>
  </si>
  <si>
    <t>2.</t>
  </si>
  <si>
    <r>
      <rPr>
        <b/>
        <sz val="10"/>
        <color theme="1"/>
        <rFont val="Calibri"/>
        <family val="2"/>
        <charset val="204"/>
      </rPr>
      <t xml:space="preserve">≈ </t>
    </r>
    <r>
      <rPr>
        <b/>
        <sz val="10"/>
        <color theme="1"/>
        <rFont val="Times New Roman"/>
        <family val="1"/>
        <charset val="204"/>
      </rPr>
      <t>5100</t>
    </r>
  </si>
  <si>
    <t>Протяженность сетей, п. м</t>
  </si>
  <si>
    <t>Объект в АИП</t>
  </si>
  <si>
    <t>проектирование</t>
  </si>
  <si>
    <t>строительство</t>
  </si>
  <si>
    <t>ОБ</t>
  </si>
  <si>
    <t>ГБ</t>
  </si>
  <si>
    <t xml:space="preserve"> Строительство новых сетей не связанных с подключением</t>
  </si>
  <si>
    <t>ФГ</t>
  </si>
  <si>
    <t>Строительство магистрального коллектора северо - западной части г.Калининграда</t>
  </si>
  <si>
    <t>Строительство новых объектов не связанных с подключением</t>
  </si>
  <si>
    <r>
      <t xml:space="preserve">Увеличение мощности и производительности существующих объектов </t>
    </r>
    <r>
      <rPr>
        <b/>
        <i/>
        <u/>
        <sz val="12"/>
        <color theme="1"/>
        <rFont val="Times New Roman"/>
        <family val="1"/>
        <charset val="204"/>
      </rPr>
      <t xml:space="preserve">за исключением сетей </t>
    </r>
    <r>
      <rPr>
        <b/>
        <i/>
        <sz val="12"/>
        <color theme="1"/>
        <rFont val="Times New Roman"/>
        <family val="1"/>
        <charset val="204"/>
      </rPr>
      <t>за счет платы за подключение</t>
    </r>
  </si>
  <si>
    <t>Расширение Восточной водопроводной станции г. Калининграда</t>
  </si>
  <si>
    <t>Строительство водовода от ул. Коперника до ул. Профессора Баранова</t>
  </si>
  <si>
    <t>Строительство водопровода по ул. Авиационной от ул. Гавриленко до ул. Лукашова. в пос. Чкаловск</t>
  </si>
  <si>
    <t>Реконструкция устройства рыбозащитного сооружения в пос. Рыбное  Гурьевского района Калининградской области</t>
  </si>
  <si>
    <t>до                                           4500</t>
  </si>
  <si>
    <t>собственные средства (плата за подключен.)</t>
  </si>
  <si>
    <t>собственные средства (амортизация)</t>
  </si>
  <si>
    <t>всего</t>
  </si>
  <si>
    <t>1.2.</t>
  </si>
  <si>
    <t>1.2.1.</t>
  </si>
  <si>
    <t>2.2.</t>
  </si>
  <si>
    <t xml:space="preserve"> Строительство новых сетей связанных с подключением</t>
  </si>
  <si>
    <t>Строительство новых объектов  связанных с подключением</t>
  </si>
  <si>
    <t>1.1.</t>
  </si>
  <si>
    <t>1.1.1.</t>
  </si>
  <si>
    <t>2.1.</t>
  </si>
  <si>
    <t>Реконструкция КНС-8 по ул.Тихорецкой в г.Калининграде (3-этап-перекладка напорных канализационных трубопроводов на участке от КНС-8 до промколлектора на ул. Горной в г.Калининграде)</t>
  </si>
  <si>
    <t>Реконструкция ВНС "Аллея Смелых" и строительство двух резервуаров чистой воды по 6000 м3.</t>
  </si>
  <si>
    <t>1.3.</t>
  </si>
  <si>
    <t xml:space="preserve"> Реконструкция водовода Д 900мм от Восточной водопроводной станции до Московской насосной станции №2 в г.Калининграде</t>
  </si>
  <si>
    <t>2.2.1.</t>
  </si>
  <si>
    <t>2.3.</t>
  </si>
  <si>
    <t>Строительство канализационного коллектора для последующего подключения индивидуальных жилых домов по ул. Монетной, ул. Живописной, ул. Гончарной, ул. Рассветной в микрорайоне ул. Горького- И.Сусанина г. Калининграда</t>
  </si>
  <si>
    <t>реконструкция</t>
  </si>
  <si>
    <t>Строительство коллектора в пос. им. А. Космодемьянского, г.Калининграда</t>
  </si>
  <si>
    <t xml:space="preserve">Реконструкция КНС-1 в г. Калининграде </t>
  </si>
  <si>
    <t xml:space="preserve">1.3.1. </t>
  </si>
  <si>
    <t xml:space="preserve">1.4.1. </t>
  </si>
  <si>
    <t>Реконструкция Южной водопроводной  станции №2  г.Калининград (реконструкция системы обеззараживания воды)</t>
  </si>
  <si>
    <t xml:space="preserve">Реконструкция КНС-2  в Калининграде по ул.Полоцкой,64а </t>
  </si>
  <si>
    <t>Модернизация канализационной насосной станции КНС №12 по адресу: г. Калининград, Калининградская обл., бул. Шевцовой, 51а</t>
  </si>
  <si>
    <t>1.2.2.</t>
  </si>
  <si>
    <t>1.1.2.</t>
  </si>
  <si>
    <t xml:space="preserve">Реконструкция Цеха механического обезвоживания на площадке очистных сооружений г.Калининграда. </t>
  </si>
  <si>
    <t>Строительство второй очереди очистных сооружений г. Калининград.                                                                                                                                                                            Проектирование</t>
  </si>
  <si>
    <t>2.2.2.</t>
  </si>
  <si>
    <t>2.1.1.</t>
  </si>
  <si>
    <t>Строительство водовода по проспекту Ленинскому в г. Калининграде</t>
  </si>
  <si>
    <t>удален из ИП</t>
  </si>
  <si>
    <t>1.2.3.</t>
  </si>
  <si>
    <t>1.2.4.</t>
  </si>
  <si>
    <t xml:space="preserve">Строительство водовода от ЮВС-2 до ЦВС                        в г. Калининграде </t>
  </si>
  <si>
    <t>800/600</t>
  </si>
  <si>
    <t>ФБ</t>
  </si>
  <si>
    <t>удален из АИП</t>
  </si>
  <si>
    <t>1.2.5.</t>
  </si>
  <si>
    <t>Строительство водопровода по ул. Парковой в пос. Прибрежный</t>
  </si>
  <si>
    <t>1.2.6.</t>
  </si>
  <si>
    <t>Строительство водопровода  по  ул. Строительной до ул. Заводская  в пос.Прибрежный</t>
  </si>
  <si>
    <t xml:space="preserve"> Строительство иных объектов (за исключением сетей водоснабжения) не связанных с подключением</t>
  </si>
  <si>
    <t>Строительство устройства рыбозащитного сооружения  на ЦВС по ул. Спортивная в г. Калининграде</t>
  </si>
  <si>
    <t>Строительство  водовода  по проспекту Московскому  от памятника «Катер» до ул. Гюго</t>
  </si>
  <si>
    <t>500/400</t>
  </si>
  <si>
    <t xml:space="preserve">1.4.2. </t>
  </si>
  <si>
    <t xml:space="preserve">Реконструкция водопроводного дюкера в районе «Музея мирового океана» (2 нитки) </t>
  </si>
  <si>
    <t xml:space="preserve">1.4.3. </t>
  </si>
  <si>
    <t>1.4.4.</t>
  </si>
  <si>
    <t>1.5.</t>
  </si>
  <si>
    <t xml:space="preserve">Реконструкция главного канализационного коллектора в г. Калининграде </t>
  </si>
  <si>
    <t>1200/800 1600/1600</t>
  </si>
  <si>
    <t>Строительство разгрузочного коллектора по ул.Тихорецкой в Московском районе г.Калининграда</t>
  </si>
  <si>
    <t xml:space="preserve">2.2.3. </t>
  </si>
  <si>
    <t>2.2.4.</t>
  </si>
  <si>
    <t>2.2.5.</t>
  </si>
  <si>
    <t xml:space="preserve">1.51. </t>
  </si>
  <si>
    <t>1.5.2.</t>
  </si>
  <si>
    <t>реконструкция системы обезвоживания осадка очистных сооружений г. Калининграда</t>
  </si>
  <si>
    <t xml:space="preserve">2.3.1. </t>
  </si>
  <si>
    <t>2.3.3.</t>
  </si>
  <si>
    <t>2.3.4.</t>
  </si>
  <si>
    <t>2.3.5.</t>
  </si>
  <si>
    <t>2.3.6.</t>
  </si>
  <si>
    <t>2.3.7.</t>
  </si>
  <si>
    <t>2.3.8.</t>
  </si>
  <si>
    <t>Финансовая потребность, тыс. руб. 2019-2021</t>
  </si>
  <si>
    <t>Модернизация канализационной насосной станции КНС №9 по адресу: г. Калининград, Калининградская обл., ул.Нарвская,54</t>
  </si>
  <si>
    <t>Модернизация канализационной насосной станции КНС №10 по адресу: г. Калининград, Калининградская обл., ул.Земнухова,4а</t>
  </si>
  <si>
    <t>Модернизация канализационной насосной станции КНС №14 по адресу: г. Калининград, Калининградская обл., ул. Подп. Емельянова, 49</t>
  </si>
  <si>
    <t>Реконструкция КНС-15 по ул.Суворова, 59  в           г. Калининграде</t>
  </si>
  <si>
    <t>2.1.2.</t>
  </si>
  <si>
    <t>2.1.3.</t>
  </si>
  <si>
    <t>2.1.4.</t>
  </si>
  <si>
    <t>2.3.2.</t>
  </si>
  <si>
    <t>в графе 10 общая финанс.потребность по объекту</t>
  </si>
  <si>
    <t xml:space="preserve">Финансовая потребность общая,                 тыс. руб. </t>
  </si>
  <si>
    <t xml:space="preserve">Финансовая потребность 2016-2018,              тыс. руб. </t>
  </si>
  <si>
    <t>400/500</t>
  </si>
  <si>
    <t>2х970/1950</t>
  </si>
  <si>
    <t>200/300</t>
  </si>
  <si>
    <t>План технических мероприятий Инвестиционной программы по объектам МП КХ "Водоканал"                                             
на  2016-2018 г. г. с НДС.</t>
  </si>
  <si>
    <t>Освоено (закрыто актами выполненных работ), тыс. руб.</t>
  </si>
  <si>
    <t>Введено (оформлено актами ввода в эксплуатацию), тыс. руб</t>
  </si>
  <si>
    <t>Осталось профинансировать по результатам отчетного периода*</t>
  </si>
  <si>
    <t>Отклонение***</t>
  </si>
  <si>
    <t>Причины отклонений</t>
  </si>
  <si>
    <t>тыс. рублей</t>
  </si>
  <si>
    <t>%</t>
  </si>
  <si>
    <t>в том числе за счет</t>
  </si>
  <si>
    <t>план**</t>
  </si>
  <si>
    <t>факт**</t>
  </si>
  <si>
    <t>план</t>
  </si>
  <si>
    <t>факт</t>
  </si>
  <si>
    <t xml:space="preserve">план </t>
  </si>
  <si>
    <t>уточнения стоимости по результатам утвержденной ПСД</t>
  </si>
  <si>
    <t>уточнения стоимости по результатам закупочных процедур</t>
  </si>
  <si>
    <t xml:space="preserve">Объект не актуальный. </t>
  </si>
  <si>
    <t>Данные работы будут выполнятся за счет средств производственной программы предприятия в 2018 году.</t>
  </si>
  <si>
    <t>Объект не актуальный.</t>
  </si>
  <si>
    <t>Проектные работы продолжаться в 2018 году (экспертиза).</t>
  </si>
  <si>
    <t>Заключен договор на раработку проектной документации с ООО "КалининградПромСтройПроект" № 01/422/03/16 от 13.07.16г. Срок окончания работ - 31 марта 2018г.</t>
  </si>
  <si>
    <t>Расширение Восточной водопроводной станции г. Калининграда.</t>
  </si>
  <si>
    <t xml:space="preserve"> Заключен Контракт № б/н от 31.10.2017 года с ООО "ЯнтарьСервисБалтик". Подготовительные работы выполнены. Авансовый платеж осуществлен - 01.02.18г. .</t>
  </si>
  <si>
    <t xml:space="preserve">Отчет об исполнении инвестиционной программы, тыс. рублей с НДС </t>
  </si>
  <si>
    <t>Утверждаю</t>
  </si>
  <si>
    <t>Директор МП КХ "Водоканал"</t>
  </si>
  <si>
    <t>____________А.Н. Иващенко</t>
  </si>
  <si>
    <t>"____"____________2018  года</t>
  </si>
  <si>
    <t>М.П.</t>
  </si>
  <si>
    <t>≈ 5100</t>
  </si>
  <si>
    <t>Городской центр геодезии МП - дежурный план</t>
  </si>
  <si>
    <t>Эколайн - разработка ПД</t>
  </si>
  <si>
    <t>Балтэкспертиза - обследование ВНС</t>
  </si>
  <si>
    <t>Заключен договор на разработку проекта планировки территории с ООО "Никор Проект" № 01/11/03/17 от 11.01.17г. Заключен договор на раработку проектной документации с ООО "Европроект и К" № 01/12/03/17 от 11.01.17г. Проектирование завершено. Сметная документация получила положительное заключение достоверности сметной стоимости строительства объекта в ГАУ КО "ЦПЭ и ЦС".</t>
  </si>
  <si>
    <t>Удален из ИП.</t>
  </si>
  <si>
    <t>Строительство устройства рыбозащитного сооружения  на ЦВС по ул. Спортивная в г. Калининграде.</t>
  </si>
  <si>
    <t>Удален из ИП,</t>
  </si>
  <si>
    <t>Строительство  водовода  по проспекту Московскому  от памятника «Катер» до ул. Гюго.</t>
  </si>
  <si>
    <t>Объект в АИП.</t>
  </si>
  <si>
    <t xml:space="preserve"> Реконструкция водовода Д 900мм от Восточной водопроводной станции до Московской насосной станции №2 в г.Калининграде.</t>
  </si>
  <si>
    <t xml:space="preserve"> Модернизация или реконструкция существующих объектов за исключением сетей.</t>
  </si>
  <si>
    <t>Реконструкция устройства рыбозащитного сооружения в пос. Рыбное  Гурьевского района Калининградской области.</t>
  </si>
  <si>
    <t>Реконструкция Южной водопроводной  станции №2  г.Калининград (реконструкция системы обеззараживания воды.)</t>
  </si>
  <si>
    <r>
      <t xml:space="preserve">Увеличение мощности и производительности существующих объектов </t>
    </r>
    <r>
      <rPr>
        <b/>
        <i/>
        <u/>
        <sz val="11"/>
        <color theme="1"/>
        <rFont val="Times New Roman"/>
        <family val="1"/>
        <charset val="204"/>
      </rPr>
      <t xml:space="preserve">за исключением сетей </t>
    </r>
    <r>
      <rPr>
        <b/>
        <i/>
        <sz val="11"/>
        <color theme="1"/>
        <rFont val="Times New Roman"/>
        <family val="1"/>
        <charset val="204"/>
      </rPr>
      <t>за счет платы за подключение.</t>
    </r>
  </si>
  <si>
    <t xml:space="preserve">Строительство второй очереди очистных сооружений г. Калининград.                                                                                                                                                                            </t>
  </si>
  <si>
    <t>Реконструкция КНС-8 по ул.Тихорецкой в г.Калининграде (3-этап-перекладка напорных канализационных трубопроводов на участке от КНС-8 до промколлектора на ул. Горной в г.Калининграде).</t>
  </si>
  <si>
    <t>Реконструкция КНС-15 по ул.Суворова, 59  в           г. Калининграде.</t>
  </si>
  <si>
    <t>Строительство новых объектов  связанных с подключением.</t>
  </si>
  <si>
    <t>Строительство магистрального коллектора северо - западной части г.Калининграда.</t>
  </si>
  <si>
    <t xml:space="preserve">Реконструкция главного канализационного коллектора в г. Калининграде. </t>
  </si>
  <si>
    <t>Удален из АИП.</t>
  </si>
  <si>
    <t>Строительство канализационного коллектора для последующего подключения индивидуальных жилых домов по ул. Монетной, ул. Живописной, ул. Гончарной, ул. Рассветной в микрорайоне ул. Горького- И.Сусанина г. Калининграда.</t>
  </si>
  <si>
    <t>объект в АИП</t>
  </si>
  <si>
    <t xml:space="preserve"> Модернизация или реконструкция существующих объектов в целях снижения уровня износа существующих объектов.</t>
  </si>
  <si>
    <t>Реконструкция системы обезвоживания осадка очистных сооружений г. Калининграда.</t>
  </si>
  <si>
    <t>Модернизация канализационной насосной станции КНС №12 по адресу: г. Калининград, Калининградская обл., бул. Шевцовой, 51а.</t>
  </si>
  <si>
    <t xml:space="preserve"> Строительство новых сетей не связанных с подключением.</t>
  </si>
  <si>
    <t>Строительство новых объектов не связанных с подключением.</t>
  </si>
  <si>
    <t xml:space="preserve"> Модернизация или реконструкция существующих сетей.</t>
  </si>
  <si>
    <t>Заместитель директора по ОРП</t>
  </si>
  <si>
    <t>В.Н. Говоровская</t>
  </si>
  <si>
    <t>Заместитель директора по ЭФиК</t>
  </si>
  <si>
    <t>С.В. Левченко</t>
  </si>
  <si>
    <t>Начальник ОРПР</t>
  </si>
  <si>
    <t>А.О. Орехов</t>
  </si>
  <si>
    <t>Исполнители:</t>
  </si>
  <si>
    <t>Зам. нач-ка ОРПР</t>
  </si>
  <si>
    <t>Е.В. Мичурова</t>
  </si>
  <si>
    <t>Заместитель главного бухгалтера</t>
  </si>
  <si>
    <t>И.А. Гладышева</t>
  </si>
  <si>
    <t>Ввод мощностей</t>
  </si>
  <si>
    <t>Вывод мощностей</t>
  </si>
  <si>
    <t>план*</t>
  </si>
  <si>
    <t>км</t>
  </si>
  <si>
    <t>м3 сут.</t>
  </si>
  <si>
    <t>Говоровская В.Н.</t>
  </si>
  <si>
    <t>Левченко С.В.</t>
  </si>
  <si>
    <t>Орехов А.О.</t>
  </si>
  <si>
    <t>Мичурова Е.В.</t>
  </si>
  <si>
    <t>Гладышева И.А.</t>
  </si>
  <si>
    <t>Заместитель директора по экономике, финансам и контролю</t>
  </si>
  <si>
    <t>Матусевич Н.П.</t>
  </si>
  <si>
    <t>о сроках</t>
  </si>
  <si>
    <t>Отчет об исполнении технических мероприятий Инвестиционной программы по объектам МП КХ "Водоканал"                                             
на  2016-2018 г. г. с НДС.</t>
  </si>
  <si>
    <t>за 2017 год.</t>
  </si>
  <si>
    <t>"____"____________2018  г.</t>
  </si>
  <si>
    <t>фат</t>
  </si>
  <si>
    <t>объект не актуальный</t>
  </si>
  <si>
    <t>Проектирование</t>
  </si>
  <si>
    <t>Финансовая потребность общая,                 тыс. руб.  с НДС</t>
  </si>
  <si>
    <t>Реконструкция системы обезвоживания осадка очистных сооружений г. Калининграда</t>
  </si>
  <si>
    <t>за  1 квартал  2018 года.</t>
  </si>
  <si>
    <t>Объем финансирования  за 1 квартал</t>
  </si>
  <si>
    <t>Объем финансирования  за 2 квартал</t>
  </si>
  <si>
    <t>Объем финансирования  за 3 квартал</t>
  </si>
  <si>
    <t>Объем финансирования  за 4 квартал</t>
  </si>
  <si>
    <t>за                      I кв.</t>
  </si>
  <si>
    <t>Объем финансирования  в 2018 г.</t>
  </si>
  <si>
    <t>всего в 2018 г.</t>
  </si>
  <si>
    <t>Отчет о вводах/ выводах объектов за  1 квартал  2018 года.</t>
  </si>
  <si>
    <t xml:space="preserve">   </t>
  </si>
  <si>
    <t>№№</t>
  </si>
  <si>
    <t>I кв.</t>
  </si>
  <si>
    <t>II кв.</t>
  </si>
  <si>
    <t>III кв.</t>
  </si>
  <si>
    <t>IV кв.</t>
  </si>
  <si>
    <t>1.</t>
  </si>
  <si>
    <t>Собственные средства</t>
  </si>
  <si>
    <t>Прибыль, направляемая на инвестиции:</t>
  </si>
  <si>
    <t>в т.ч. инвестиционная составляющая в тарифе</t>
  </si>
  <si>
    <t>в т.ч. прибыль со свободного сектора</t>
  </si>
  <si>
    <t>1.1.3.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</si>
  <si>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</si>
  <si>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</si>
  <si>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</si>
  <si>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</si>
  <si>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</si>
  <si>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</si>
  <si>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</si>
  <si>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</si>
  <si>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</si>
  <si>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</si>
  <si>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</si>
  <si>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</si>
  <si>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</si>
  <si>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1.4.1.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</si>
  <si>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</si>
  <si>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</si>
  <si>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</si>
  <si>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</si>
  <si>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</si>
  <si>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</si>
  <si>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</si>
  <si>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</si>
  <si>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</si>
  <si>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</si>
  <si>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</si>
  <si>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</si>
  <si>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</si>
  <si>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</si>
  <si>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</si>
  <si>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* План в соответствии с утвержденной инвестиционной программой</t>
  </si>
  <si>
    <t>** Накопленным итогом за год</t>
  </si>
  <si>
    <t>Шумскакя Ж.В.</t>
  </si>
  <si>
    <t>Соловьева О.В.</t>
  </si>
  <si>
    <t>Начальник  ФЭО</t>
  </si>
  <si>
    <t>Шумская Ж.В.</t>
  </si>
  <si>
    <t xml:space="preserve"> за  1 квартал 2018 год,  1. Водоснабжение</t>
  </si>
  <si>
    <t xml:space="preserve"> за  1 квартал 2018 год,  2. Водоотведение</t>
  </si>
  <si>
    <t>Объем финансирования  - 2018 год</t>
  </si>
  <si>
    <t>ООО "ЯнтарьСервисБалтик" (СИБ)</t>
  </si>
  <si>
    <t>ООО "ЯнтарьСервисБалтик" (НДС)</t>
  </si>
  <si>
    <t>ООО "Европроект и К".</t>
  </si>
  <si>
    <t>ООО "ГЕОИД"</t>
  </si>
  <si>
    <t>ООО "Европроект и К" - разр. акта выбора трассы..</t>
  </si>
  <si>
    <t>ООО "Европроект и К" - разр. ПД.</t>
  </si>
  <si>
    <t>МП "Городской центр геодезии" -деж. План.</t>
  </si>
  <si>
    <t>ИП Нестерук А. - переводы</t>
  </si>
  <si>
    <t>И.о. директора МП КХ "Водоканал"</t>
  </si>
  <si>
    <t>____________В.В. Семичев</t>
  </si>
  <si>
    <t>Отчет об источниках финансирования инвестиционных программ                                                                                                                            тыс. рублей с НДС</t>
  </si>
  <si>
    <t>Руководитель группы технологического присоединения</t>
  </si>
  <si>
    <t>Отчет об источниках финансирования инвестиционных программ                                                                                              тыс. рублей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</si>
</sst>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5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scheme val="minor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rgb="FF00B0F0"/>
      <name val="Calibri"/>
      <family val="2"/>
      <scheme val="minor"/>
    </font>
    <font>
      <sz val="11"/>
      <color theme="0"/>
      <name val="Times New Roman"/>
      <family val="1"/>
      <charset val="204"/>
    </font>
    <font>
      <sz val="11"/>
      <color rgb="FFFFFFCC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00B0F0"/>
      <name val="Calibri"/>
      <family val="2"/>
      <scheme val="minor"/>
    </font>
    <font>
      <b/>
      <sz val="11"/>
      <color theme="5"/>
      <name val="Times New Roman"/>
      <family val="1"/>
      <charset val="204"/>
    </font>
    <font>
      <b/>
      <i/>
      <sz val="11"/>
      <color theme="5"/>
      <name val="Times New Roman"/>
      <family val="1"/>
      <charset val="204"/>
    </font>
    <font>
      <b/>
      <sz val="11"/>
      <color theme="5"/>
      <name val="Calibri"/>
      <family val="2"/>
      <scheme val="minor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7" fillId="0" borderId="0"/>
  </cellStyleXfs>
  <cellXfs count="1146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4" fontId="2" fillId="0" borderId="3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/>
    </xf>
    <xf numFmtId="4" fontId="12" fillId="3" borderId="1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vertical="top"/>
    </xf>
    <xf numFmtId="4" fontId="12" fillId="3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/>
    <xf numFmtId="4" fontId="5" fillId="0" borderId="3" xfId="0" applyNumberFormat="1" applyFont="1" applyBorder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vertical="top"/>
    </xf>
    <xf numFmtId="4" fontId="2" fillId="0" borderId="3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/>
    </xf>
    <xf numFmtId="4" fontId="9" fillId="0" borderId="1" xfId="0" applyNumberFormat="1" applyFont="1" applyFill="1" applyBorder="1" applyAlignment="1">
      <alignment horizontal="right" vertical="top"/>
    </xf>
    <xf numFmtId="4" fontId="0" fillId="0" borderId="0" xfId="0" applyNumberFormat="1"/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4" fontId="3" fillId="0" borderId="3" xfId="0" applyNumberFormat="1" applyFont="1" applyBorder="1" applyAlignment="1">
      <alignment vertical="top"/>
    </xf>
    <xf numFmtId="0" fontId="0" fillId="0" borderId="1" xfId="0" applyFill="1" applyBorder="1"/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/>
    </xf>
    <xf numFmtId="0" fontId="17" fillId="0" borderId="0" xfId="0" applyFont="1" applyFill="1"/>
    <xf numFmtId="0" fontId="3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/>
    </xf>
    <xf numFmtId="4" fontId="3" fillId="0" borderId="3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4" fontId="12" fillId="4" borderId="1" xfId="0" applyNumberFormat="1" applyFont="1" applyFill="1" applyBorder="1" applyAlignment="1">
      <alignment horizontal="right" vertical="top"/>
    </xf>
    <xf numFmtId="4" fontId="5" fillId="4" borderId="1" xfId="0" applyNumberFormat="1" applyFont="1" applyFill="1" applyBorder="1" applyAlignment="1">
      <alignment vertical="top"/>
    </xf>
    <xf numFmtId="4" fontId="12" fillId="4" borderId="1" xfId="0" applyNumberFormat="1" applyFont="1" applyFill="1" applyBorder="1" applyAlignment="1">
      <alignment vertical="top"/>
    </xf>
    <xf numFmtId="165" fontId="5" fillId="4" borderId="1" xfId="0" applyNumberFormat="1" applyFont="1" applyFill="1" applyBorder="1" applyAlignment="1">
      <alignment vertical="top"/>
    </xf>
    <xf numFmtId="4" fontId="2" fillId="4" borderId="1" xfId="0" applyNumberFormat="1" applyFont="1" applyFill="1" applyBorder="1" applyAlignment="1">
      <alignment vertical="top"/>
    </xf>
    <xf numFmtId="4" fontId="5" fillId="4" borderId="1" xfId="0" applyNumberFormat="1" applyFont="1" applyFill="1" applyBorder="1" applyAlignment="1">
      <alignment horizontal="right" vertical="top"/>
    </xf>
    <xf numFmtId="4" fontId="2" fillId="4" borderId="3" xfId="0" applyNumberFormat="1" applyFont="1" applyFill="1" applyBorder="1" applyAlignment="1">
      <alignment horizontal="right" vertical="top"/>
    </xf>
    <xf numFmtId="4" fontId="5" fillId="4" borderId="3" xfId="0" applyNumberFormat="1" applyFont="1" applyFill="1" applyBorder="1" applyAlignment="1">
      <alignment vertical="top"/>
    </xf>
    <xf numFmtId="4" fontId="2" fillId="4" borderId="3" xfId="0" applyNumberFormat="1" applyFont="1" applyFill="1" applyBorder="1" applyAlignment="1">
      <alignment vertical="top"/>
    </xf>
    <xf numFmtId="2" fontId="2" fillId="4" borderId="1" xfId="0" applyNumberFormat="1" applyFont="1" applyFill="1" applyBorder="1" applyAlignment="1">
      <alignment horizontal="right" vertical="top" wrapText="1"/>
    </xf>
    <xf numFmtId="4" fontId="9" fillId="4" borderId="1" xfId="0" applyNumberFormat="1" applyFont="1" applyFill="1" applyBorder="1" applyAlignment="1">
      <alignment horizontal="right" vertical="top"/>
    </xf>
    <xf numFmtId="4" fontId="2" fillId="4" borderId="1" xfId="0" applyNumberFormat="1" applyFont="1" applyFill="1" applyBorder="1" applyAlignment="1"/>
    <xf numFmtId="4" fontId="8" fillId="4" borderId="1" xfId="0" applyNumberFormat="1" applyFont="1" applyFill="1" applyBorder="1" applyAlignment="1">
      <alignment vertical="top"/>
    </xf>
    <xf numFmtId="4" fontId="3" fillId="4" borderId="3" xfId="0" applyNumberFormat="1" applyFont="1" applyFill="1" applyBorder="1" applyAlignment="1">
      <alignment vertical="top"/>
    </xf>
    <xf numFmtId="0" fontId="0" fillId="4" borderId="1" xfId="0" applyFill="1" applyBorder="1"/>
    <xf numFmtId="0" fontId="5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" fontId="5" fillId="0" borderId="1" xfId="0" applyNumberFormat="1" applyFont="1" applyBorder="1" applyAlignment="1"/>
    <xf numFmtId="0" fontId="2" fillId="0" borderId="1" xfId="0" applyFont="1" applyBorder="1" applyAlignment="1">
      <alignment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17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0" fillId="0" borderId="13" xfId="0" applyBorder="1"/>
    <xf numFmtId="0" fontId="0" fillId="0" borderId="0" xfId="0" applyBorder="1"/>
    <xf numFmtId="4" fontId="5" fillId="0" borderId="0" xfId="0" applyNumberFormat="1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1" fillId="0" borderId="3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6" fillId="0" borderId="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4" fontId="21" fillId="0" borderId="1" xfId="0" applyNumberFormat="1" applyFont="1" applyBorder="1"/>
    <xf numFmtId="4" fontId="4" fillId="0" borderId="1" xfId="0" applyNumberFormat="1" applyFont="1" applyBorder="1" applyAlignment="1">
      <alignment vertical="top"/>
    </xf>
    <xf numFmtId="4" fontId="16" fillId="0" borderId="1" xfId="0" applyNumberFormat="1" applyFont="1" applyBorder="1" applyAlignment="1">
      <alignment vertical="top"/>
    </xf>
    <xf numFmtId="0" fontId="4" fillId="0" borderId="0" xfId="0" applyFont="1"/>
    <xf numFmtId="0" fontId="16" fillId="0" borderId="0" xfId="0" applyFont="1"/>
    <xf numFmtId="0" fontId="4" fillId="0" borderId="1" xfId="0" applyFont="1" applyBorder="1"/>
    <xf numFmtId="4" fontId="16" fillId="0" borderId="1" xfId="0" applyNumberFormat="1" applyFont="1" applyBorder="1"/>
    <xf numFmtId="4" fontId="4" fillId="0" borderId="1" xfId="0" applyNumberFormat="1" applyFont="1" applyFill="1" applyBorder="1" applyAlignment="1">
      <alignment vertical="top"/>
    </xf>
    <xf numFmtId="4" fontId="16" fillId="0" borderId="1" xfId="0" applyNumberFormat="1" applyFont="1" applyFill="1" applyBorder="1"/>
    <xf numFmtId="4" fontId="16" fillId="0" borderId="1" xfId="0" applyNumberFormat="1" applyFont="1" applyFill="1" applyBorder="1" applyAlignment="1">
      <alignment vertical="top"/>
    </xf>
    <xf numFmtId="4" fontId="21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right" vertical="top"/>
    </xf>
    <xf numFmtId="4" fontId="23" fillId="0" borderId="1" xfId="0" applyNumberFormat="1" applyFont="1" applyBorder="1" applyAlignment="1">
      <alignment vertical="top"/>
    </xf>
    <xf numFmtId="4" fontId="23" fillId="0" borderId="1" xfId="0" applyNumberFormat="1" applyFont="1" applyBorder="1"/>
    <xf numFmtId="4" fontId="23" fillId="7" borderId="1" xfId="0" applyNumberFormat="1" applyFont="1" applyFill="1" applyBorder="1" applyAlignment="1">
      <alignment vertical="top"/>
    </xf>
    <xf numFmtId="0" fontId="4" fillId="0" borderId="1" xfId="0" applyFont="1" applyFill="1" applyBorder="1"/>
    <xf numFmtId="4" fontId="21" fillId="0" borderId="1" xfId="0" applyNumberFormat="1" applyFont="1" applyFill="1" applyBorder="1"/>
    <xf numFmtId="0" fontId="4" fillId="4" borderId="1" xfId="0" applyFont="1" applyFill="1" applyBorder="1"/>
    <xf numFmtId="0" fontId="4" fillId="0" borderId="13" xfId="0" applyFont="1" applyBorder="1"/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24" fillId="0" borderId="3" xfId="0" applyFont="1" applyBorder="1" applyAlignment="1">
      <alignment vertical="top"/>
    </xf>
    <xf numFmtId="0" fontId="24" fillId="0" borderId="3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4" fontId="24" fillId="0" borderId="1" xfId="0" applyNumberFormat="1" applyFont="1" applyBorder="1" applyAlignment="1">
      <alignment horizontal="right" vertical="top"/>
    </xf>
    <xf numFmtId="4" fontId="24" fillId="4" borderId="1" xfId="0" applyNumberFormat="1" applyFont="1" applyFill="1" applyBorder="1" applyAlignment="1">
      <alignment horizontal="right" vertical="top"/>
    </xf>
    <xf numFmtId="0" fontId="24" fillId="0" borderId="1" xfId="0" applyFont="1" applyBorder="1" applyAlignment="1">
      <alignment vertical="top" wrapText="1"/>
    </xf>
    <xf numFmtId="4" fontId="25" fillId="0" borderId="1" xfId="0" applyNumberFormat="1" applyFont="1" applyBorder="1" applyAlignment="1">
      <alignment horizontal="right" vertical="top"/>
    </xf>
    <xf numFmtId="4" fontId="24" fillId="0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4" fontId="23" fillId="4" borderId="1" xfId="0" applyNumberFormat="1" applyFont="1" applyFill="1" applyBorder="1" applyAlignment="1">
      <alignment vertical="top"/>
    </xf>
    <xf numFmtId="4" fontId="20" fillId="0" borderId="1" xfId="0" applyNumberFormat="1" applyFont="1" applyBorder="1" applyAlignment="1">
      <alignment vertical="top"/>
    </xf>
    <xf numFmtId="4" fontId="24" fillId="0" borderId="1" xfId="0" applyNumberFormat="1" applyFont="1" applyBorder="1" applyAlignment="1">
      <alignment vertical="top" wrapText="1"/>
    </xf>
    <xf numFmtId="0" fontId="24" fillId="3" borderId="1" xfId="0" applyFont="1" applyFill="1" applyBorder="1" applyAlignment="1">
      <alignment vertical="top"/>
    </xf>
    <xf numFmtId="4" fontId="24" fillId="3" borderId="1" xfId="0" applyNumberFormat="1" applyFont="1" applyFill="1" applyBorder="1" applyAlignment="1">
      <alignment vertical="top"/>
    </xf>
    <xf numFmtId="0" fontId="24" fillId="0" borderId="1" xfId="0" applyFont="1" applyFill="1" applyBorder="1" applyAlignment="1">
      <alignment vertical="top"/>
    </xf>
    <xf numFmtId="4" fontId="24" fillId="0" borderId="1" xfId="0" applyNumberFormat="1" applyFont="1" applyFill="1" applyBorder="1" applyAlignment="1">
      <alignment vertical="top"/>
    </xf>
    <xf numFmtId="4" fontId="23" fillId="0" borderId="3" xfId="0" applyNumberFormat="1" applyFont="1" applyFill="1" applyBorder="1" applyAlignment="1">
      <alignment vertical="top"/>
    </xf>
    <xf numFmtId="4" fontId="24" fillId="4" borderId="1" xfId="0" applyNumberFormat="1" applyFont="1" applyFill="1" applyBorder="1" applyAlignment="1">
      <alignment vertical="top"/>
    </xf>
    <xf numFmtId="4" fontId="25" fillId="0" borderId="1" xfId="0" applyNumberFormat="1" applyFont="1" applyFill="1" applyBorder="1" applyAlignment="1">
      <alignment vertical="top"/>
    </xf>
    <xf numFmtId="4" fontId="4" fillId="0" borderId="3" xfId="0" applyNumberFormat="1" applyFont="1" applyFill="1" applyBorder="1" applyAlignment="1">
      <alignment vertical="top"/>
    </xf>
    <xf numFmtId="4" fontId="4" fillId="4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3" fillId="7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/>
    </xf>
    <xf numFmtId="4" fontId="23" fillId="7" borderId="1" xfId="0" applyNumberFormat="1" applyFont="1" applyFill="1" applyBorder="1" applyAlignment="1">
      <alignment horizontal="right" vertical="top"/>
    </xf>
    <xf numFmtId="4" fontId="23" fillId="0" borderId="1" xfId="0" applyNumberFormat="1" applyFont="1" applyFill="1" applyBorder="1" applyAlignment="1">
      <alignment horizontal="right" vertical="top"/>
    </xf>
    <xf numFmtId="4" fontId="23" fillId="4" borderId="1" xfId="0" applyNumberFormat="1" applyFont="1" applyFill="1" applyBorder="1" applyAlignment="1">
      <alignment horizontal="right" vertical="top"/>
    </xf>
    <xf numFmtId="4" fontId="20" fillId="7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right" vertical="top"/>
    </xf>
    <xf numFmtId="4" fontId="4" fillId="4" borderId="3" xfId="0" applyNumberFormat="1" applyFont="1" applyFill="1" applyBorder="1" applyAlignment="1">
      <alignment horizontal="right" vertical="top"/>
    </xf>
    <xf numFmtId="4" fontId="4" fillId="0" borderId="3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vertical="top"/>
    </xf>
    <xf numFmtId="0" fontId="20" fillId="7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left" vertical="top" wrapText="1"/>
    </xf>
    <xf numFmtId="4" fontId="23" fillId="7" borderId="3" xfId="0" applyNumberFormat="1" applyFont="1" applyFill="1" applyBorder="1" applyAlignment="1">
      <alignment vertical="top"/>
    </xf>
    <xf numFmtId="4" fontId="4" fillId="7" borderId="3" xfId="0" applyNumberFormat="1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4" fontId="4" fillId="4" borderId="3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4" fontId="21" fillId="0" borderId="3" xfId="0" applyNumberFormat="1" applyFont="1" applyBorder="1" applyAlignment="1">
      <alignment vertical="top"/>
    </xf>
    <xf numFmtId="0" fontId="24" fillId="0" borderId="1" xfId="0" applyFont="1" applyBorder="1" applyAlignment="1">
      <alignment horizontal="left" vertical="top" wrapText="1"/>
    </xf>
    <xf numFmtId="0" fontId="16" fillId="0" borderId="5" xfId="0" applyFont="1" applyBorder="1" applyAlignment="1">
      <alignment vertical="top" wrapText="1"/>
    </xf>
    <xf numFmtId="0" fontId="23" fillId="0" borderId="3" xfId="0" applyFont="1" applyFill="1" applyBorder="1" applyAlignment="1">
      <alignment horizontal="center" vertical="top" wrapText="1"/>
    </xf>
    <xf numFmtId="4" fontId="23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4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/>
    <xf numFmtId="49" fontId="4" fillId="2" borderId="4" xfId="0" applyNumberFormat="1" applyFont="1" applyFill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vertical="top"/>
    </xf>
    <xf numFmtId="0" fontId="4" fillId="5" borderId="5" xfId="0" applyFont="1" applyFill="1" applyBorder="1" applyAlignment="1">
      <alignment horizontal="center" vertical="top" wrapText="1"/>
    </xf>
    <xf numFmtId="4" fontId="21" fillId="0" borderId="1" xfId="0" applyNumberFormat="1" applyFont="1" applyFill="1" applyBorder="1" applyAlignment="1">
      <alignment vertical="top"/>
    </xf>
    <xf numFmtId="0" fontId="16" fillId="0" borderId="5" xfId="0" applyFont="1" applyFill="1" applyBorder="1" applyAlignment="1">
      <alignment vertical="top" wrapText="1"/>
    </xf>
    <xf numFmtId="4" fontId="20" fillId="7" borderId="1" xfId="0" applyNumberFormat="1" applyFont="1" applyFill="1" applyBorder="1" applyAlignment="1">
      <alignment vertical="top"/>
    </xf>
    <xf numFmtId="4" fontId="23" fillId="0" borderId="3" xfId="0" applyNumberFormat="1" applyFont="1" applyBorder="1" applyAlignment="1">
      <alignment vertical="top"/>
    </xf>
    <xf numFmtId="4" fontId="23" fillId="4" borderId="3" xfId="0" applyNumberFormat="1" applyFont="1" applyFill="1" applyBorder="1" applyAlignment="1">
      <alignment vertical="top"/>
    </xf>
    <xf numFmtId="0" fontId="24" fillId="0" borderId="1" xfId="0" applyFont="1" applyFill="1" applyBorder="1" applyAlignment="1">
      <alignment vertical="top" wrapText="1"/>
    </xf>
    <xf numFmtId="17" fontId="4" fillId="0" borderId="1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/>
    </xf>
    <xf numFmtId="0" fontId="16" fillId="0" borderId="3" xfId="0" applyFont="1" applyFill="1" applyBorder="1" applyAlignment="1">
      <alignment vertical="top" wrapText="1"/>
    </xf>
    <xf numFmtId="0" fontId="24" fillId="3" borderId="1" xfId="0" applyFont="1" applyFill="1" applyBorder="1" applyAlignment="1">
      <alignment horizontal="center" vertical="top"/>
    </xf>
    <xf numFmtId="0" fontId="24" fillId="3" borderId="10" xfId="0" applyFont="1" applyFill="1" applyBorder="1" applyAlignment="1">
      <alignment horizontal="left" vertical="top"/>
    </xf>
    <xf numFmtId="0" fontId="24" fillId="3" borderId="11" xfId="0" applyFont="1" applyFill="1" applyBorder="1" applyAlignment="1">
      <alignment horizontal="left" vertical="top"/>
    </xf>
    <xf numFmtId="0" fontId="24" fillId="3" borderId="1" xfId="0" applyFont="1" applyFill="1" applyBorder="1" applyAlignment="1">
      <alignment horizontal="left" vertical="top"/>
    </xf>
    <xf numFmtId="0" fontId="24" fillId="0" borderId="1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top" wrapText="1"/>
    </xf>
    <xf numFmtId="4" fontId="20" fillId="4" borderId="1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vertical="top" wrapText="1"/>
    </xf>
    <xf numFmtId="4" fontId="16" fillId="0" borderId="3" xfId="0" applyNumberFormat="1" applyFont="1" applyBorder="1" applyAlignment="1">
      <alignment vertical="top"/>
    </xf>
    <xf numFmtId="4" fontId="16" fillId="4" borderId="3" xfId="0" applyNumberFormat="1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4" fontId="20" fillId="7" borderId="3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4" fontId="21" fillId="0" borderId="5" xfId="0" applyNumberFormat="1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4" fontId="21" fillId="0" borderId="3" xfId="0" applyNumberFormat="1" applyFont="1" applyFill="1" applyBorder="1" applyAlignment="1">
      <alignment vertical="top"/>
    </xf>
    <xf numFmtId="4" fontId="21" fillId="4" borderId="3" xfId="0" applyNumberFormat="1" applyFont="1" applyFill="1" applyBorder="1" applyAlignment="1">
      <alignment vertical="top"/>
    </xf>
    <xf numFmtId="4" fontId="28" fillId="0" borderId="1" xfId="0" applyNumberFormat="1" applyFont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1" fillId="0" borderId="4" xfId="0" applyFont="1" applyBorder="1" applyAlignment="1">
      <alignment vertical="top" wrapText="1"/>
    </xf>
    <xf numFmtId="0" fontId="21" fillId="0" borderId="0" xfId="0" applyFont="1" applyAlignment="1">
      <alignment vertical="top"/>
    </xf>
    <xf numFmtId="0" fontId="21" fillId="0" borderId="5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4" fillId="7" borderId="1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0" fontId="4" fillId="7" borderId="1" xfId="0" applyFont="1" applyFill="1" applyBorder="1" applyAlignment="1">
      <alignment vertical="top" wrapText="1"/>
    </xf>
    <xf numFmtId="4" fontId="4" fillId="0" borderId="4" xfId="0" applyNumberFormat="1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3" fillId="7" borderId="1" xfId="0" applyFont="1" applyFill="1" applyBorder="1" applyAlignment="1">
      <alignment vertical="top" wrapText="1"/>
    </xf>
    <xf numFmtId="0" fontId="23" fillId="0" borderId="0" xfId="0" applyFont="1"/>
    <xf numFmtId="0" fontId="16" fillId="0" borderId="5" xfId="0" applyFont="1" applyBorder="1" applyAlignment="1"/>
    <xf numFmtId="0" fontId="4" fillId="0" borderId="0" xfId="0" applyFont="1" applyAlignment="1">
      <alignment vertical="top"/>
    </xf>
    <xf numFmtId="0" fontId="16" fillId="0" borderId="1" xfId="0" applyFont="1" applyBorder="1" applyAlignment="1">
      <alignment horizontal="left" vertical="top" wrapText="1"/>
    </xf>
    <xf numFmtId="0" fontId="20" fillId="7" borderId="1" xfId="0" applyFont="1" applyFill="1" applyBorder="1" applyAlignment="1">
      <alignment horizontal="justify" vertical="top" wrapText="1"/>
    </xf>
    <xf numFmtId="4" fontId="23" fillId="7" borderId="1" xfId="0" applyNumberFormat="1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4" fontId="4" fillId="0" borderId="5" xfId="0" applyNumberFormat="1" applyFont="1" applyBorder="1"/>
    <xf numFmtId="0" fontId="23" fillId="7" borderId="3" xfId="0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right" vertical="top"/>
    </xf>
    <xf numFmtId="4" fontId="20" fillId="0" borderId="3" xfId="0" applyNumberFormat="1" applyFont="1" applyFill="1" applyBorder="1" applyAlignment="1">
      <alignment vertical="top"/>
    </xf>
    <xf numFmtId="0" fontId="16" fillId="0" borderId="0" xfId="0" applyFont="1" applyFill="1" applyAlignment="1">
      <alignment vertical="top"/>
    </xf>
    <xf numFmtId="2" fontId="16" fillId="0" borderId="1" xfId="0" applyNumberFormat="1" applyFont="1" applyFill="1" applyBorder="1" applyAlignment="1">
      <alignment horizontal="right" vertical="top" wrapText="1"/>
    </xf>
    <xf numFmtId="2" fontId="16" fillId="4" borderId="1" xfId="0" applyNumberFormat="1" applyFont="1" applyFill="1" applyBorder="1" applyAlignment="1">
      <alignment horizontal="right" vertical="top" wrapText="1"/>
    </xf>
    <xf numFmtId="4" fontId="16" fillId="4" borderId="1" xfId="0" applyNumberFormat="1" applyFont="1" applyFill="1" applyBorder="1" applyAlignment="1">
      <alignment vertical="top"/>
    </xf>
    <xf numFmtId="0" fontId="20" fillId="0" borderId="0" xfId="0" applyFont="1" applyAlignment="1">
      <alignment vertical="top"/>
    </xf>
    <xf numFmtId="4" fontId="16" fillId="0" borderId="5" xfId="0" applyNumberFormat="1" applyFont="1" applyBorder="1" applyAlignment="1">
      <alignment vertical="top"/>
    </xf>
    <xf numFmtId="4" fontId="20" fillId="0" borderId="3" xfId="0" applyNumberFormat="1" applyFont="1" applyBorder="1" applyAlignment="1">
      <alignment vertical="top"/>
    </xf>
    <xf numFmtId="4" fontId="21" fillId="0" borderId="5" xfId="0" applyNumberFormat="1" applyFont="1" applyBorder="1"/>
    <xf numFmtId="4" fontId="16" fillId="0" borderId="5" xfId="0" applyNumberFormat="1" applyFont="1" applyBorder="1"/>
    <xf numFmtId="0" fontId="16" fillId="2" borderId="1" xfId="0" applyFont="1" applyFill="1" applyBorder="1" applyAlignment="1">
      <alignment horizontal="left" vertical="top" wrapText="1"/>
    </xf>
    <xf numFmtId="4" fontId="16" fillId="0" borderId="4" xfId="0" applyNumberFormat="1" applyFont="1" applyBorder="1" applyAlignment="1">
      <alignment vertical="top"/>
    </xf>
    <xf numFmtId="0" fontId="20" fillId="0" borderId="3" xfId="0" applyFont="1" applyFill="1" applyBorder="1" applyAlignment="1">
      <alignment vertical="top"/>
    </xf>
    <xf numFmtId="0" fontId="20" fillId="7" borderId="3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top" wrapText="1"/>
    </xf>
    <xf numFmtId="0" fontId="23" fillId="7" borderId="3" xfId="0" applyFont="1" applyFill="1" applyBorder="1" applyAlignment="1">
      <alignment vertical="top" wrapText="1"/>
    </xf>
    <xf numFmtId="0" fontId="20" fillId="7" borderId="5" xfId="0" applyFont="1" applyFill="1" applyBorder="1" applyAlignment="1">
      <alignment horizontal="left" vertical="top" wrapText="1"/>
    </xf>
    <xf numFmtId="4" fontId="4" fillId="7" borderId="1" xfId="0" applyNumberFormat="1" applyFont="1" applyFill="1" applyBorder="1" applyAlignment="1"/>
    <xf numFmtId="0" fontId="4" fillId="7" borderId="1" xfId="0" applyFont="1" applyFill="1" applyBorder="1"/>
    <xf numFmtId="0" fontId="23" fillId="0" borderId="0" xfId="0" applyFont="1" applyAlignment="1">
      <alignment vertical="top"/>
    </xf>
    <xf numFmtId="0" fontId="23" fillId="0" borderId="1" xfId="0" applyFont="1" applyFill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7" borderId="1" xfId="0" applyFont="1" applyFill="1" applyBorder="1" applyAlignment="1">
      <alignment vertical="top"/>
    </xf>
    <xf numFmtId="4" fontId="23" fillId="0" borderId="1" xfId="0" applyNumberFormat="1" applyFont="1" applyFill="1" applyBorder="1"/>
    <xf numFmtId="0" fontId="23" fillId="0" borderId="0" xfId="0" applyFont="1" applyFill="1"/>
    <xf numFmtId="0" fontId="23" fillId="0" borderId="1" xfId="0" applyFont="1" applyBorder="1"/>
    <xf numFmtId="0" fontId="23" fillId="7" borderId="1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vertical="top"/>
    </xf>
    <xf numFmtId="165" fontId="4" fillId="4" borderId="1" xfId="0" applyNumberFormat="1" applyFont="1" applyFill="1" applyBorder="1" applyAlignment="1">
      <alignment vertical="top"/>
    </xf>
    <xf numFmtId="4" fontId="20" fillId="0" borderId="1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/>
    </xf>
    <xf numFmtId="4" fontId="25" fillId="3" borderId="1" xfId="0" applyNumberFormat="1" applyFont="1" applyFill="1" applyBorder="1" applyAlignment="1">
      <alignment vertical="top"/>
    </xf>
    <xf numFmtId="165" fontId="16" fillId="0" borderId="1" xfId="0" applyNumberFormat="1" applyFont="1" applyBorder="1" applyAlignment="1">
      <alignment vertical="top"/>
    </xf>
    <xf numFmtId="0" fontId="25" fillId="3" borderId="1" xfId="0" applyFont="1" applyFill="1" applyBorder="1" applyAlignment="1">
      <alignment horizontal="left" vertical="top"/>
    </xf>
    <xf numFmtId="2" fontId="23" fillId="4" borderId="1" xfId="0" applyNumberFormat="1" applyFont="1" applyFill="1" applyBorder="1" applyAlignment="1">
      <alignment horizontal="right" vertical="top" wrapText="1"/>
    </xf>
    <xf numFmtId="2" fontId="23" fillId="0" borderId="1" xfId="0" applyNumberFormat="1" applyFont="1" applyFill="1" applyBorder="1" applyAlignment="1">
      <alignment horizontal="right" vertical="top" wrapText="1"/>
    </xf>
    <xf numFmtId="0" fontId="29" fillId="0" borderId="1" xfId="0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right" vertical="top"/>
    </xf>
    <xf numFmtId="4" fontId="23" fillId="0" borderId="3" xfId="0" applyNumberFormat="1" applyFont="1" applyBorder="1" applyAlignment="1">
      <alignment vertical="top" wrapText="1"/>
    </xf>
    <xf numFmtId="0" fontId="20" fillId="7" borderId="1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30" fillId="0" borderId="0" xfId="0" applyFont="1"/>
    <xf numFmtId="0" fontId="8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31" fillId="0" borderId="0" xfId="0" applyFont="1" applyAlignment="1">
      <alignment horizontal="center"/>
    </xf>
    <xf numFmtId="0" fontId="32" fillId="0" borderId="0" xfId="0" applyFont="1"/>
    <xf numFmtId="0" fontId="31" fillId="0" borderId="0" xfId="0" applyFont="1" applyAlignment="1">
      <alignment horizontal="left"/>
    </xf>
    <xf numFmtId="0" fontId="31" fillId="0" borderId="0" xfId="0" applyFont="1"/>
    <xf numFmtId="0" fontId="30" fillId="0" borderId="0" xfId="0" applyFont="1" applyAlignment="1">
      <alignment horizontal="center"/>
    </xf>
    <xf numFmtId="0" fontId="4" fillId="0" borderId="0" xfId="0" applyFont="1" applyBorder="1"/>
    <xf numFmtId="0" fontId="11" fillId="0" borderId="2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3" fillId="0" borderId="0" xfId="0" applyFont="1"/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2" xfId="0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center" vertical="top"/>
    </xf>
    <xf numFmtId="0" fontId="9" fillId="0" borderId="15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12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9" fillId="0" borderId="1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2" xfId="0" applyBorder="1" applyAlignment="1"/>
    <xf numFmtId="0" fontId="2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2" fontId="2" fillId="0" borderId="4" xfId="0" applyNumberFormat="1" applyFont="1" applyFill="1" applyBorder="1" applyAlignment="1">
      <alignment horizontal="right" vertical="top" wrapText="1"/>
    </xf>
    <xf numFmtId="4" fontId="2" fillId="0" borderId="4" xfId="0" applyNumberFormat="1" applyFont="1" applyFill="1" applyBorder="1" applyAlignment="1">
      <alignment vertical="top"/>
    </xf>
    <xf numFmtId="4" fontId="2" fillId="0" borderId="4" xfId="0" applyNumberFormat="1" applyFont="1" applyBorder="1" applyAlignment="1">
      <alignment vertical="top"/>
    </xf>
    <xf numFmtId="4" fontId="2" fillId="0" borderId="5" xfId="0" applyNumberFormat="1" applyFont="1" applyBorder="1" applyAlignment="1">
      <alignment vertical="top"/>
    </xf>
    <xf numFmtId="0" fontId="2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justify" vertical="top" wrapText="1"/>
    </xf>
    <xf numFmtId="0" fontId="3" fillId="7" borderId="3" xfId="0" applyFont="1" applyFill="1" applyBorder="1" applyAlignment="1">
      <alignment vertical="top" wrapText="1"/>
    </xf>
    <xf numFmtId="0" fontId="2" fillId="7" borderId="4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vertical="top" wrapText="1"/>
    </xf>
    <xf numFmtId="0" fontId="2" fillId="7" borderId="5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vertical="top"/>
    </xf>
    <xf numFmtId="0" fontId="36" fillId="0" borderId="0" xfId="0" applyFont="1"/>
    <xf numFmtId="0" fontId="38" fillId="0" borderId="0" xfId="0" applyFont="1"/>
    <xf numFmtId="4" fontId="39" fillId="0" borderId="0" xfId="0" applyNumberFormat="1" applyFont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/>
    <xf numFmtId="0" fontId="0" fillId="0" borderId="0" xfId="0" applyFont="1" applyBorder="1"/>
    <xf numFmtId="0" fontId="23" fillId="0" borderId="26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shrinkToFit="1"/>
    </xf>
    <xf numFmtId="0" fontId="23" fillId="6" borderId="27" xfId="0" applyFont="1" applyFill="1" applyBorder="1" applyAlignment="1">
      <alignment horizontal="center" vertical="center" shrinkToFit="1"/>
    </xf>
    <xf numFmtId="49" fontId="40" fillId="0" borderId="17" xfId="0" applyNumberFormat="1" applyFont="1" applyFill="1" applyBorder="1" applyAlignment="1">
      <alignment horizontal="center" vertical="center" wrapText="1"/>
    </xf>
    <xf numFmtId="0" fontId="40" fillId="0" borderId="29" xfId="0" applyFont="1" applyFill="1" applyBorder="1" applyAlignment="1">
      <alignment vertical="top" wrapText="1"/>
    </xf>
    <xf numFmtId="4" fontId="40" fillId="0" borderId="18" xfId="0" applyNumberFormat="1" applyFont="1" applyFill="1" applyBorder="1" applyAlignment="1">
      <alignment vertical="top" wrapText="1"/>
    </xf>
    <xf numFmtId="4" fontId="39" fillId="0" borderId="30" xfId="0" applyNumberFormat="1" applyFont="1" applyFill="1" applyBorder="1" applyAlignment="1">
      <alignment vertical="top"/>
    </xf>
    <xf numFmtId="0" fontId="40" fillId="0" borderId="0" xfId="0" applyFont="1" applyFill="1" applyBorder="1" applyAlignment="1">
      <alignment vertical="top"/>
    </xf>
    <xf numFmtId="0" fontId="40" fillId="0" borderId="0" xfId="0" applyFont="1" applyFill="1" applyBorder="1" applyAlignment="1">
      <alignment vertical="top" wrapText="1"/>
    </xf>
    <xf numFmtId="0" fontId="40" fillId="0" borderId="0" xfId="0" applyFont="1" applyFill="1" applyBorder="1" applyAlignment="1"/>
    <xf numFmtId="0" fontId="41" fillId="0" borderId="0" xfId="0" applyFont="1" applyBorder="1"/>
    <xf numFmtId="0" fontId="41" fillId="0" borderId="0" xfId="0" applyFont="1"/>
    <xf numFmtId="49" fontId="21" fillId="0" borderId="3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Border="1" applyAlignment="1">
      <alignment vertical="top"/>
    </xf>
    <xf numFmtId="0" fontId="42" fillId="0" borderId="32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36" fillId="0" borderId="0" xfId="0" applyFont="1" applyBorder="1"/>
    <xf numFmtId="49" fontId="4" fillId="0" borderId="3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/>
    </xf>
    <xf numFmtId="4" fontId="42" fillId="0" borderId="32" xfId="0" applyNumberFormat="1" applyFont="1" applyFill="1" applyBorder="1" applyAlignment="1">
      <alignment horizontal="center" vertical="top"/>
    </xf>
    <xf numFmtId="4" fontId="43" fillId="0" borderId="0" xfId="0" applyNumberFormat="1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vertical="top"/>
    </xf>
    <xf numFmtId="4" fontId="16" fillId="7" borderId="1" xfId="0" applyNumberFormat="1" applyFont="1" applyFill="1" applyBorder="1" applyAlignment="1">
      <alignment horizontal="right" vertical="top"/>
    </xf>
    <xf numFmtId="0" fontId="21" fillId="0" borderId="1" xfId="0" applyFont="1" applyFill="1" applyBorder="1" applyAlignment="1">
      <alignment horizontal="left" vertical="center" wrapText="1"/>
    </xf>
    <xf numFmtId="4" fontId="2" fillId="7" borderId="1" xfId="0" applyNumberFormat="1" applyFont="1" applyFill="1" applyBorder="1" applyAlignment="1">
      <alignment vertical="top"/>
    </xf>
    <xf numFmtId="4" fontId="21" fillId="0" borderId="1" xfId="0" applyNumberFormat="1" applyFont="1" applyFill="1" applyBorder="1" applyAlignment="1">
      <alignment horizontal="right" vertical="top"/>
    </xf>
    <xf numFmtId="0" fontId="21" fillId="0" borderId="1" xfId="0" applyFont="1" applyFill="1" applyBorder="1" applyAlignment="1">
      <alignment horizontal="center" vertical="top"/>
    </xf>
    <xf numFmtId="0" fontId="21" fillId="0" borderId="32" xfId="0" applyFont="1" applyFill="1" applyBorder="1" applyAlignment="1">
      <alignment horizontal="center" vertical="top"/>
    </xf>
    <xf numFmtId="49" fontId="40" fillId="0" borderId="33" xfId="0" applyNumberFormat="1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left" vertical="center" wrapText="1"/>
    </xf>
    <xf numFmtId="4" fontId="40" fillId="0" borderId="18" xfId="0" applyNumberFormat="1" applyFont="1" applyFill="1" applyBorder="1" applyAlignment="1">
      <alignment vertical="top"/>
    </xf>
    <xf numFmtId="4" fontId="44" fillId="0" borderId="30" xfId="0" applyNumberFormat="1" applyFont="1" applyFill="1" applyBorder="1" applyAlignment="1">
      <alignment vertical="top"/>
    </xf>
    <xf numFmtId="0" fontId="44" fillId="0" borderId="0" xfId="0" applyFont="1" applyFill="1" applyBorder="1" applyAlignment="1">
      <alignment vertical="top"/>
    </xf>
    <xf numFmtId="0" fontId="45" fillId="0" borderId="0" xfId="0" applyFont="1" applyFill="1" applyBorder="1"/>
    <xf numFmtId="0" fontId="45" fillId="0" borderId="0" xfId="0" applyFont="1" applyBorder="1"/>
    <xf numFmtId="0" fontId="45" fillId="0" borderId="0" xfId="0" applyFont="1"/>
    <xf numFmtId="0" fontId="4" fillId="0" borderId="32" xfId="0" applyFont="1" applyFill="1" applyBorder="1" applyAlignment="1">
      <alignment horizontal="center" vertical="top"/>
    </xf>
    <xf numFmtId="4" fontId="16" fillId="0" borderId="26" xfId="0" applyNumberFormat="1" applyFont="1" applyFill="1" applyBorder="1" applyAlignment="1">
      <alignment horizontal="right" vertical="top"/>
    </xf>
    <xf numFmtId="49" fontId="46" fillId="0" borderId="34" xfId="0" applyNumberFormat="1" applyFont="1" applyFill="1" applyBorder="1" applyAlignment="1">
      <alignment horizontal="center" vertical="center" wrapText="1"/>
    </xf>
    <xf numFmtId="0" fontId="46" fillId="0" borderId="35" xfId="0" applyFont="1" applyFill="1" applyBorder="1" applyAlignment="1">
      <alignment horizontal="left" vertical="center" wrapText="1"/>
    </xf>
    <xf numFmtId="4" fontId="47" fillId="0" borderId="35" xfId="0" applyNumberFormat="1" applyFont="1" applyFill="1" applyBorder="1" applyAlignment="1">
      <alignment horizontal="right" vertical="top" wrapText="1"/>
    </xf>
    <xf numFmtId="4" fontId="47" fillId="0" borderId="36" xfId="0" applyNumberFormat="1" applyFont="1" applyFill="1" applyBorder="1" applyAlignment="1">
      <alignment horizontal="right" vertical="top"/>
    </xf>
    <xf numFmtId="0" fontId="47" fillId="0" borderId="0" xfId="0" applyFont="1" applyFill="1" applyBorder="1" applyAlignment="1">
      <alignment horizontal="left" vertical="top" wrapText="1"/>
    </xf>
    <xf numFmtId="0" fontId="48" fillId="0" borderId="0" xfId="0" applyFont="1" applyFill="1" applyBorder="1"/>
    <xf numFmtId="0" fontId="48" fillId="0" borderId="0" xfId="0" applyFont="1" applyBorder="1"/>
    <xf numFmtId="0" fontId="48" fillId="0" borderId="0" xfId="0" applyFont="1"/>
    <xf numFmtId="49" fontId="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vertical="top"/>
    </xf>
    <xf numFmtId="0" fontId="2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4" fontId="23" fillId="0" borderId="0" xfId="0" applyNumberFormat="1" applyFont="1" applyFill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right" vertical="top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top"/>
    </xf>
    <xf numFmtId="4" fontId="23" fillId="0" borderId="0" xfId="0" applyNumberFormat="1" applyFont="1" applyFill="1" applyBorder="1" applyAlignment="1"/>
    <xf numFmtId="0" fontId="20" fillId="0" borderId="0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/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4" fontId="24" fillId="0" borderId="0" xfId="0" applyNumberFormat="1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vertical="top" wrapText="1"/>
    </xf>
    <xf numFmtId="14" fontId="4" fillId="0" borderId="0" xfId="0" applyNumberFormat="1" applyFont="1" applyFill="1" applyBorder="1" applyAlignment="1">
      <alignment vertical="top" wrapText="1"/>
    </xf>
    <xf numFmtId="0" fontId="37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left" vertical="top"/>
    </xf>
    <xf numFmtId="0" fontId="4" fillId="0" borderId="0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3" fillId="2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4" fontId="4" fillId="0" borderId="0" xfId="0" applyNumberFormat="1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4" fontId="23" fillId="0" borderId="0" xfId="0" applyNumberFormat="1" applyFont="1" applyBorder="1" applyAlignment="1">
      <alignment vertical="top"/>
    </xf>
    <xf numFmtId="0" fontId="20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vertical="top" wrapText="1"/>
    </xf>
    <xf numFmtId="4" fontId="43" fillId="0" borderId="32" xfId="0" applyNumberFormat="1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top" wrapText="1"/>
    </xf>
    <xf numFmtId="4" fontId="21" fillId="0" borderId="3" xfId="0" applyNumberFormat="1" applyFont="1" applyFill="1" applyBorder="1" applyAlignment="1">
      <alignment horizontal="right" vertical="top"/>
    </xf>
    <xf numFmtId="4" fontId="21" fillId="4" borderId="3" xfId="0" applyNumberFormat="1" applyFont="1" applyFill="1" applyBorder="1" applyAlignment="1">
      <alignment horizontal="right" vertical="top"/>
    </xf>
    <xf numFmtId="4" fontId="21" fillId="0" borderId="3" xfId="0" applyNumberFormat="1" applyFont="1" applyBorder="1" applyAlignment="1">
      <alignment vertical="top" wrapText="1"/>
    </xf>
    <xf numFmtId="0" fontId="21" fillId="0" borderId="0" xfId="0" applyFont="1"/>
    <xf numFmtId="0" fontId="4" fillId="7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center" vertical="top" wrapText="1"/>
    </xf>
    <xf numFmtId="14" fontId="21" fillId="0" borderId="4" xfId="0" applyNumberFormat="1" applyFont="1" applyBorder="1" applyAlignment="1">
      <alignment horizontal="left" vertical="top" wrapText="1"/>
    </xf>
    <xf numFmtId="0" fontId="28" fillId="0" borderId="5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4" fontId="21" fillId="4" borderId="1" xfId="0" applyNumberFormat="1" applyFont="1" applyFill="1" applyBorder="1" applyAlignment="1">
      <alignment vertical="top"/>
    </xf>
    <xf numFmtId="0" fontId="21" fillId="0" borderId="1" xfId="0" applyFont="1" applyFill="1" applyBorder="1"/>
    <xf numFmtId="0" fontId="21" fillId="0" borderId="1" xfId="0" applyFont="1" applyBorder="1" applyAlignment="1">
      <alignment horizontal="left" vertical="top" wrapText="1"/>
    </xf>
    <xf numFmtId="0" fontId="49" fillId="0" borderId="4" xfId="0" applyFont="1" applyBorder="1" applyAlignment="1">
      <alignment horizontal="center" vertical="top"/>
    </xf>
    <xf numFmtId="0" fontId="21" fillId="0" borderId="5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top" wrapText="1"/>
    </xf>
    <xf numFmtId="4" fontId="21" fillId="0" borderId="4" xfId="0" applyNumberFormat="1" applyFont="1" applyBorder="1" applyAlignment="1">
      <alignment horizontal="center" vertical="top" wrapText="1"/>
    </xf>
    <xf numFmtId="0" fontId="23" fillId="0" borderId="6" xfId="0" applyFont="1" applyFill="1" applyBorder="1" applyAlignment="1">
      <alignment vertical="top" wrapText="1"/>
    </xf>
    <xf numFmtId="0" fontId="23" fillId="0" borderId="7" xfId="0" applyFont="1" applyFill="1" applyBorder="1" applyAlignment="1">
      <alignment vertical="top"/>
    </xf>
    <xf numFmtId="0" fontId="23" fillId="0" borderId="3" xfId="0" applyFont="1" applyFill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23" fillId="0" borderId="0" xfId="0" applyFont="1" applyFill="1" applyAlignment="1">
      <alignment vertical="top"/>
    </xf>
    <xf numFmtId="0" fontId="21" fillId="0" borderId="4" xfId="1" applyNumberFormat="1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vertical="top" wrapText="1"/>
    </xf>
    <xf numFmtId="0" fontId="28" fillId="0" borderId="4" xfId="0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right" vertical="top" wrapText="1"/>
    </xf>
    <xf numFmtId="2" fontId="21" fillId="4" borderId="1" xfId="0" applyNumberFormat="1" applyFont="1" applyFill="1" applyBorder="1" applyAlignment="1">
      <alignment horizontal="right" vertical="top" wrapText="1"/>
    </xf>
    <xf numFmtId="0" fontId="21" fillId="0" borderId="3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5" fillId="7" borderId="1" xfId="0" applyNumberFormat="1" applyFont="1" applyFill="1" applyBorder="1" applyAlignment="1">
      <alignment vertical="top"/>
    </xf>
    <xf numFmtId="0" fontId="9" fillId="6" borderId="3" xfId="0" applyFont="1" applyFill="1" applyBorder="1" applyAlignment="1">
      <alignment vertical="top"/>
    </xf>
    <xf numFmtId="0" fontId="12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left" vertical="top" wrapText="1"/>
    </xf>
    <xf numFmtId="4" fontId="12" fillId="6" borderId="1" xfId="0" applyNumberFormat="1" applyFont="1" applyFill="1" applyBorder="1" applyAlignment="1">
      <alignment horizontal="right" vertical="top"/>
    </xf>
    <xf numFmtId="0" fontId="9" fillId="6" borderId="1" xfId="0" applyFont="1" applyFill="1" applyBorder="1" applyAlignment="1">
      <alignment vertical="top" wrapText="1"/>
    </xf>
    <xf numFmtId="0" fontId="4" fillId="6" borderId="1" xfId="0" applyFont="1" applyFill="1" applyBorder="1"/>
    <xf numFmtId="0" fontId="0" fillId="6" borderId="1" xfId="0" applyFill="1" applyBorder="1"/>
    <xf numFmtId="4" fontId="5" fillId="7" borderId="1" xfId="0" applyNumberFormat="1" applyFont="1" applyFill="1" applyBorder="1" applyAlignment="1">
      <alignment horizontal="right" vertical="top"/>
    </xf>
    <xf numFmtId="0" fontId="1" fillId="7" borderId="1" xfId="0" applyFont="1" applyFill="1" applyBorder="1" applyAlignment="1">
      <alignment vertical="top"/>
    </xf>
    <xf numFmtId="0" fontId="18" fillId="7" borderId="1" xfId="0" applyFont="1" applyFill="1" applyBorder="1" applyAlignment="1">
      <alignment vertical="top" wrapText="1"/>
    </xf>
    <xf numFmtId="0" fontId="18" fillId="7" borderId="1" xfId="0" applyFont="1" applyFill="1" applyBorder="1" applyAlignment="1">
      <alignment vertical="top"/>
    </xf>
    <xf numFmtId="4" fontId="5" fillId="7" borderId="3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4" fontId="5" fillId="7" borderId="1" xfId="0" applyNumberFormat="1" applyFont="1" applyFill="1" applyBorder="1" applyAlignment="1"/>
    <xf numFmtId="0" fontId="2" fillId="7" borderId="1" xfId="0" applyFont="1" applyFill="1" applyBorder="1" applyAlignment="1">
      <alignment vertical="top"/>
    </xf>
    <xf numFmtId="0" fontId="1" fillId="7" borderId="3" xfId="0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 wrapText="1"/>
    </xf>
    <xf numFmtId="0" fontId="18" fillId="7" borderId="1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vertical="top"/>
    </xf>
    <xf numFmtId="4" fontId="8" fillId="7" borderId="1" xfId="0" applyNumberFormat="1" applyFont="1" applyFill="1" applyBorder="1" applyAlignment="1">
      <alignment vertical="top"/>
    </xf>
    <xf numFmtId="4" fontId="25" fillId="0" borderId="1" xfId="0" applyNumberFormat="1" applyFont="1" applyFill="1" applyBorder="1" applyAlignment="1">
      <alignment horizontal="right" vertical="top"/>
    </xf>
    <xf numFmtId="0" fontId="16" fillId="0" borderId="0" xfId="0" applyFont="1" applyFill="1" applyBorder="1" applyAlignment="1">
      <alignment vertical="top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5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0" borderId="3" xfId="1" applyNumberFormat="1" applyFont="1" applyFill="1" applyBorder="1" applyAlignment="1">
      <alignment horizontal="left" vertical="top" wrapText="1"/>
    </xf>
    <xf numFmtId="0" fontId="2" fillId="0" borderId="5" xfId="1" applyNumberFormat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center" vertical="top" wrapText="1"/>
    </xf>
    <xf numFmtId="2" fontId="2" fillId="4" borderId="5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/>
    </xf>
    <xf numFmtId="0" fontId="4" fillId="0" borderId="4" xfId="0" applyFont="1" applyBorder="1" applyAlignment="1">
      <alignment horizontal="justify" vertical="top"/>
    </xf>
    <xf numFmtId="0" fontId="4" fillId="0" borderId="5" xfId="0" applyFont="1" applyBorder="1" applyAlignment="1">
      <alignment horizontal="justify" vertical="top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14" fontId="2" fillId="0" borderId="3" xfId="0" applyNumberFormat="1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0" borderId="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14" fontId="2" fillId="0" borderId="3" xfId="0" applyNumberFormat="1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49" fontId="2" fillId="0" borderId="3" xfId="1" applyNumberFormat="1" applyFont="1" applyBorder="1" applyAlignment="1">
      <alignment horizontal="left" vertical="top" wrapText="1"/>
    </xf>
    <xf numFmtId="49" fontId="2" fillId="0" borderId="4" xfId="1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0" fillId="0" borderId="5" xfId="0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4" fontId="1" fillId="0" borderId="3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16" fillId="0" borderId="3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22" fillId="0" borderId="3" xfId="0" applyNumberFormat="1" applyFont="1" applyBorder="1" applyAlignment="1">
      <alignment vertical="top" wrapText="1"/>
    </xf>
    <xf numFmtId="4" fontId="22" fillId="0" borderId="5" xfId="0" applyNumberFormat="1" applyFont="1" applyBorder="1" applyAlignment="1">
      <alignment vertical="top" wrapText="1"/>
    </xf>
    <xf numFmtId="4" fontId="16" fillId="0" borderId="3" xfId="0" applyNumberFormat="1" applyFont="1" applyBorder="1" applyAlignment="1">
      <alignment vertical="top" wrapText="1"/>
    </xf>
    <xf numFmtId="4" fontId="16" fillId="0" borderId="5" xfId="0" applyNumberFormat="1" applyFont="1" applyBorder="1" applyAlignment="1">
      <alignment vertical="top" wrapText="1"/>
    </xf>
    <xf numFmtId="4" fontId="16" fillId="0" borderId="3" xfId="0" applyNumberFormat="1" applyFont="1" applyFill="1" applyBorder="1" applyAlignment="1">
      <alignment vertical="top" wrapText="1"/>
    </xf>
    <xf numFmtId="4" fontId="16" fillId="0" borderId="5" xfId="0" applyNumberFormat="1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4" fontId="50" fillId="0" borderId="6" xfId="0" applyNumberFormat="1" applyFont="1" applyBorder="1" applyAlignment="1">
      <alignment horizontal="center" vertical="top"/>
    </xf>
    <xf numFmtId="0" fontId="50" fillId="0" borderId="13" xfId="0" applyFont="1" applyBorder="1" applyAlignment="1">
      <alignment horizontal="center" vertical="top"/>
    </xf>
    <xf numFmtId="0" fontId="50" fillId="0" borderId="7" xfId="0" applyFont="1" applyBorder="1" applyAlignment="1">
      <alignment horizontal="center" vertical="top"/>
    </xf>
    <xf numFmtId="0" fontId="50" fillId="0" borderId="14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50" fillId="0" borderId="15" xfId="0" applyFont="1" applyBorder="1" applyAlignment="1">
      <alignment horizontal="center" vertical="top"/>
    </xf>
    <xf numFmtId="0" fontId="50" fillId="0" borderId="8" xfId="0" applyFont="1" applyBorder="1" applyAlignment="1">
      <alignment horizontal="center" vertical="top"/>
    </xf>
    <xf numFmtId="0" fontId="50" fillId="0" borderId="2" xfId="0" applyFont="1" applyBorder="1" applyAlignment="1">
      <alignment horizontal="center" vertical="top"/>
    </xf>
    <xf numFmtId="0" fontId="50" fillId="0" borderId="9" xfId="0" applyFont="1" applyBorder="1" applyAlignment="1">
      <alignment horizontal="center" vertical="top"/>
    </xf>
    <xf numFmtId="0" fontId="24" fillId="3" borderId="10" xfId="0" applyFont="1" applyFill="1" applyBorder="1" applyAlignment="1">
      <alignment horizontal="left" vertical="top"/>
    </xf>
    <xf numFmtId="0" fontId="24" fillId="3" borderId="11" xfId="0" applyFont="1" applyFill="1" applyBorder="1" applyAlignment="1">
      <alignment horizontal="left" vertical="top"/>
    </xf>
    <xf numFmtId="0" fontId="24" fillId="3" borderId="12" xfId="0" applyFont="1" applyFill="1" applyBorder="1" applyAlignment="1">
      <alignment horizontal="left" vertical="top"/>
    </xf>
    <xf numFmtId="0" fontId="16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top" wrapText="1"/>
    </xf>
    <xf numFmtId="4" fontId="49" fillId="0" borderId="6" xfId="0" applyNumberFormat="1" applyFont="1" applyFill="1" applyBorder="1" applyAlignment="1">
      <alignment horizontal="center" vertical="top"/>
    </xf>
    <xf numFmtId="0" fontId="49" fillId="0" borderId="13" xfId="0" applyFont="1" applyFill="1" applyBorder="1" applyAlignment="1">
      <alignment horizontal="center" vertical="top"/>
    </xf>
    <xf numFmtId="0" fontId="49" fillId="0" borderId="7" xfId="0" applyFont="1" applyFill="1" applyBorder="1" applyAlignment="1">
      <alignment horizontal="center" vertical="top"/>
    </xf>
    <xf numFmtId="0" fontId="49" fillId="0" borderId="14" xfId="0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0" fontId="49" fillId="0" borderId="15" xfId="0" applyFont="1" applyFill="1" applyBorder="1" applyAlignment="1">
      <alignment horizontal="center" vertical="top"/>
    </xf>
    <xf numFmtId="0" fontId="49" fillId="0" borderId="8" xfId="0" applyFont="1" applyFill="1" applyBorder="1" applyAlignment="1">
      <alignment horizontal="center" vertical="top"/>
    </xf>
    <xf numFmtId="0" fontId="49" fillId="0" borderId="2" xfId="0" applyFont="1" applyFill="1" applyBorder="1" applyAlignment="1">
      <alignment horizontal="center" vertical="top"/>
    </xf>
    <xf numFmtId="0" fontId="49" fillId="0" borderId="9" xfId="0" applyFont="1" applyFill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27" fillId="0" borderId="4" xfId="0" applyFont="1" applyBorder="1" applyAlignment="1">
      <alignment horizontal="center" vertical="top"/>
    </xf>
    <xf numFmtId="0" fontId="27" fillId="0" borderId="5" xfId="0" applyFont="1" applyBorder="1" applyAlignment="1">
      <alignment horizontal="center" vertical="top"/>
    </xf>
    <xf numFmtId="0" fontId="27" fillId="0" borderId="6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0" fontId="27" fillId="0" borderId="7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5" xfId="0" applyFont="1" applyBorder="1" applyAlignment="1">
      <alignment horizontal="center" vertical="top"/>
    </xf>
    <xf numFmtId="0" fontId="27" fillId="0" borderId="8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top"/>
    </xf>
    <xf numFmtId="0" fontId="27" fillId="0" borderId="9" xfId="0" applyFont="1" applyBorder="1" applyAlignment="1">
      <alignment horizontal="center" vertical="top"/>
    </xf>
    <xf numFmtId="0" fontId="23" fillId="0" borderId="3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14" fontId="16" fillId="0" borderId="3" xfId="0" applyNumberFormat="1" applyFont="1" applyBorder="1" applyAlignment="1">
      <alignment horizontal="center" vertical="top" wrapText="1"/>
    </xf>
    <xf numFmtId="14" fontId="16" fillId="0" borderId="5" xfId="0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left" vertical="top" wrapText="1"/>
    </xf>
    <xf numFmtId="14" fontId="4" fillId="0" borderId="4" xfId="0" applyNumberFormat="1" applyFont="1" applyBorder="1" applyAlignment="1">
      <alignment horizontal="left" vertical="top" wrapText="1"/>
    </xf>
    <xf numFmtId="14" fontId="4" fillId="0" borderId="5" xfId="0" applyNumberFormat="1" applyFont="1" applyBorder="1" applyAlignment="1">
      <alignment horizontal="left" vertical="top" wrapText="1"/>
    </xf>
    <xf numFmtId="0" fontId="23" fillId="0" borderId="3" xfId="0" applyFont="1" applyFill="1" applyBorder="1" applyAlignment="1">
      <alignment horizontal="center" vertical="top"/>
    </xf>
    <xf numFmtId="0" fontId="23" fillId="0" borderId="4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 vertical="top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0" fontId="23" fillId="0" borderId="5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top" wrapText="1"/>
    </xf>
    <xf numFmtId="0" fontId="24" fillId="0" borderId="3" xfId="0" applyFont="1" applyBorder="1" applyAlignment="1">
      <alignment horizontal="center" vertical="top"/>
    </xf>
    <xf numFmtId="0" fontId="24" fillId="0" borderId="4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/>
    </xf>
    <xf numFmtId="0" fontId="24" fillId="0" borderId="13" xfId="0" applyFont="1" applyFill="1" applyBorder="1" applyAlignment="1">
      <alignment horizontal="center" vertical="top"/>
    </xf>
    <xf numFmtId="0" fontId="24" fillId="0" borderId="7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4" fillId="0" borderId="15" xfId="0" applyFont="1" applyFill="1" applyBorder="1" applyAlignment="1">
      <alignment horizontal="center" vertical="top"/>
    </xf>
    <xf numFmtId="0" fontId="24" fillId="0" borderId="8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/>
    </xf>
    <xf numFmtId="0" fontId="24" fillId="0" borderId="9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center" vertical="top"/>
    </xf>
    <xf numFmtId="0" fontId="24" fillId="0" borderId="4" xfId="0" applyFont="1" applyFill="1" applyBorder="1" applyAlignment="1">
      <alignment horizontal="center" vertical="top"/>
    </xf>
    <xf numFmtId="0" fontId="2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14" fontId="4" fillId="0" borderId="3" xfId="0" applyNumberFormat="1" applyFont="1" applyFill="1" applyBorder="1" applyAlignment="1">
      <alignment horizontal="left" vertical="top" wrapText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4" fontId="25" fillId="0" borderId="6" xfId="0" applyNumberFormat="1" applyFont="1" applyFill="1" applyBorder="1" applyAlignment="1">
      <alignment horizontal="center" vertical="top"/>
    </xf>
    <xf numFmtId="0" fontId="25" fillId="0" borderId="13" xfId="0" applyFont="1" applyFill="1" applyBorder="1" applyAlignment="1">
      <alignment horizontal="center" vertical="top"/>
    </xf>
    <xf numFmtId="0" fontId="25" fillId="0" borderId="7" xfId="0" applyFont="1" applyFill="1" applyBorder="1" applyAlignment="1">
      <alignment horizontal="center" vertical="top"/>
    </xf>
    <xf numFmtId="0" fontId="25" fillId="0" borderId="14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top"/>
    </xf>
    <xf numFmtId="0" fontId="25" fillId="0" borderId="8" xfId="0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center" vertical="top"/>
    </xf>
    <xf numFmtId="0" fontId="29" fillId="0" borderId="3" xfId="0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29" fillId="0" borderId="5" xfId="0" applyFont="1" applyFill="1" applyBorder="1" applyAlignment="1">
      <alignment horizontal="center" vertical="top"/>
    </xf>
    <xf numFmtId="4" fontId="29" fillId="0" borderId="6" xfId="0" applyNumberFormat="1" applyFont="1" applyFill="1" applyBorder="1" applyAlignment="1">
      <alignment horizontal="center" vertical="top"/>
    </xf>
    <xf numFmtId="0" fontId="29" fillId="0" borderId="13" xfId="0" applyFont="1" applyFill="1" applyBorder="1" applyAlignment="1">
      <alignment horizontal="center" vertical="top"/>
    </xf>
    <xf numFmtId="0" fontId="29" fillId="0" borderId="7" xfId="0" applyFont="1" applyFill="1" applyBorder="1" applyAlignment="1">
      <alignment horizontal="center" vertical="top"/>
    </xf>
    <xf numFmtId="0" fontId="29" fillId="0" borderId="14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29" fillId="0" borderId="15" xfId="0" applyFont="1" applyFill="1" applyBorder="1" applyAlignment="1">
      <alignment horizontal="center" vertical="top"/>
    </xf>
    <xf numFmtId="0" fontId="29" fillId="0" borderId="8" xfId="0" applyFont="1" applyFill="1" applyBorder="1" applyAlignment="1">
      <alignment horizontal="center" vertical="top"/>
    </xf>
    <xf numFmtId="0" fontId="29" fillId="0" borderId="2" xfId="0" applyFont="1" applyFill="1" applyBorder="1" applyAlignment="1">
      <alignment horizontal="center" vertical="top"/>
    </xf>
    <xf numFmtId="0" fontId="29" fillId="0" borderId="9" xfId="0" applyFont="1" applyFill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29" fillId="0" borderId="5" xfId="0" applyFont="1" applyBorder="1" applyAlignment="1">
      <alignment horizontal="center" vertical="top"/>
    </xf>
    <xf numFmtId="0" fontId="24" fillId="0" borderId="11" xfId="0" applyFont="1" applyFill="1" applyBorder="1" applyAlignment="1">
      <alignment horizontal="left" vertical="top" wrapText="1"/>
    </xf>
    <xf numFmtId="0" fontId="24" fillId="0" borderId="1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top"/>
    </xf>
    <xf numFmtId="0" fontId="4" fillId="0" borderId="3" xfId="1" applyNumberFormat="1" applyFont="1" applyFill="1" applyBorder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2" fontId="4" fillId="4" borderId="3" xfId="0" applyNumberFormat="1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2" fontId="4" fillId="4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top"/>
    </xf>
    <xf numFmtId="0" fontId="16" fillId="0" borderId="3" xfId="1" applyNumberFormat="1" applyFont="1" applyFill="1" applyBorder="1" applyAlignment="1">
      <alignment horizontal="left" vertical="top" wrapText="1"/>
    </xf>
    <xf numFmtId="0" fontId="16" fillId="0" borderId="5" xfId="1" applyNumberFormat="1" applyFont="1" applyFill="1" applyBorder="1" applyAlignment="1">
      <alignment horizontal="left" vertical="top" wrapText="1"/>
    </xf>
    <xf numFmtId="0" fontId="20" fillId="7" borderId="3" xfId="0" applyFont="1" applyFill="1" applyBorder="1" applyAlignment="1">
      <alignment horizontal="left" vertical="top" wrapText="1"/>
    </xf>
    <xf numFmtId="0" fontId="20" fillId="7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23" fillId="7" borderId="3" xfId="0" applyFont="1" applyFill="1" applyBorder="1" applyAlignment="1">
      <alignment horizontal="center" vertical="top" wrapText="1"/>
    </xf>
    <xf numFmtId="0" fontId="23" fillId="7" borderId="5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left" vertical="top" wrapText="1"/>
    </xf>
    <xf numFmtId="0" fontId="9" fillId="6" borderId="11" xfId="0" applyFont="1" applyFill="1" applyBorder="1" applyAlignment="1">
      <alignment horizontal="left" vertical="top" wrapText="1"/>
    </xf>
    <xf numFmtId="0" fontId="9" fillId="6" borderId="1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top"/>
    </xf>
    <xf numFmtId="0" fontId="19" fillId="0" borderId="7" xfId="0" applyFont="1" applyFill="1" applyBorder="1" applyAlignment="1">
      <alignment horizontal="center" vertical="top"/>
    </xf>
    <xf numFmtId="0" fontId="19" fillId="0" borderId="14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0" borderId="15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0" fontId="19" fillId="0" borderId="9" xfId="0" applyFont="1" applyFill="1" applyBorder="1" applyAlignment="1">
      <alignment horizontal="center" vertical="top"/>
    </xf>
    <xf numFmtId="0" fontId="3" fillId="7" borderId="3" xfId="0" applyFont="1" applyFill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top" wrapText="1"/>
    </xf>
    <xf numFmtId="0" fontId="23" fillId="0" borderId="19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wrapText="1" shrinkToFit="1"/>
    </xf>
    <xf numFmtId="0" fontId="23" fillId="0" borderId="28" xfId="0" applyFont="1" applyFill="1" applyBorder="1" applyAlignment="1">
      <alignment horizontal="center" vertical="center" wrapText="1" shrinkToFit="1"/>
    </xf>
    <xf numFmtId="0" fontId="23" fillId="0" borderId="8" xfId="0" applyFont="1" applyFill="1" applyBorder="1" applyAlignment="1">
      <alignment horizontal="center" vertical="top" wrapText="1"/>
    </xf>
    <xf numFmtId="0" fontId="23" fillId="0" borderId="9" xfId="0" applyFont="1" applyFill="1" applyBorder="1" applyAlignment="1">
      <alignment horizontal="center" vertical="top" wrapText="1"/>
    </xf>
    <xf numFmtId="0" fontId="23" fillId="6" borderId="8" xfId="0" applyFont="1" applyFill="1" applyBorder="1" applyAlignment="1">
      <alignment horizontal="center" vertical="top" shrinkToFit="1"/>
    </xf>
    <xf numFmtId="0" fontId="23" fillId="6" borderId="2" xfId="0" applyFont="1" applyFill="1" applyBorder="1" applyAlignment="1">
      <alignment horizontal="center" vertical="top" shrinkToFit="1"/>
    </xf>
    <xf numFmtId="0" fontId="11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colors>
    <mruColors>
      <color rgb="FFFFFFCC"/>
      <color rgb="FFFFCCFF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7"/>
  <sheetViews>
    <sheetView zoomScale="90" zoomScaleNormal="90" workbookViewId="0">
      <pane ySplit="4" topLeftCell="A5" activePane="bottomLeft" state="frozen"/>
      <selection pane="bottomLeft" activeCell="N6" sqref="N6"/>
    </sheetView>
  </sheetViews>
  <sheetFormatPr defaultRowHeight="15" x14ac:dyDescent="0.25"/>
  <cols>
    <col min="1" max="1" width="7" customWidth="1"/>
    <col min="2" max="2" width="42.7109375" customWidth="1"/>
    <col min="3" max="3" width="10" hidden="1" customWidth="1"/>
    <col min="4" max="4" width="12" hidden="1" customWidth="1"/>
    <col min="5" max="5" width="9.42578125" hidden="1" customWidth="1"/>
    <col min="6" max="6" width="11" hidden="1" customWidth="1"/>
    <col min="7" max="7" width="10.28515625" customWidth="1"/>
    <col min="8" max="8" width="10.5703125" customWidth="1"/>
    <col min="9" max="9" width="13.140625" customWidth="1"/>
    <col min="10" max="11" width="15.140625" customWidth="1"/>
    <col min="12" max="12" width="14.28515625" customWidth="1"/>
    <col min="13" max="13" width="15.42578125" customWidth="1"/>
    <col min="14" max="14" width="14.140625" customWidth="1"/>
    <col min="15" max="15" width="7.7109375" hidden="1" customWidth="1"/>
    <col min="16" max="16" width="13.28515625" hidden="1" customWidth="1"/>
    <col min="17" max="17" width="13.85546875" hidden="1" customWidth="1"/>
    <col min="18" max="18" width="12.85546875" hidden="1" customWidth="1"/>
    <col min="19" max="19" width="12.7109375" hidden="1" customWidth="1"/>
    <col min="20" max="20" width="13.28515625" customWidth="1"/>
    <col min="21" max="21" width="11" bestFit="1" customWidth="1"/>
    <col min="22" max="22" width="13" customWidth="1"/>
  </cols>
  <sheetData>
    <row r="1" spans="1:22" ht="46.5" customHeight="1" x14ac:dyDescent="0.25">
      <c r="A1" s="738" t="s">
        <v>125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  <c r="T1" s="738"/>
    </row>
    <row r="2" spans="1:22" ht="37.5" customHeight="1" x14ac:dyDescent="0.25">
      <c r="A2" s="739" t="s">
        <v>4</v>
      </c>
      <c r="B2" s="739" t="s">
        <v>5</v>
      </c>
      <c r="C2" s="740" t="s">
        <v>7</v>
      </c>
      <c r="D2" s="740" t="s">
        <v>25</v>
      </c>
      <c r="E2" s="741" t="s">
        <v>6</v>
      </c>
      <c r="F2" s="742"/>
      <c r="G2" s="740" t="s">
        <v>2</v>
      </c>
      <c r="H2" s="740" t="s">
        <v>3</v>
      </c>
      <c r="I2" s="740" t="s">
        <v>1</v>
      </c>
      <c r="J2" s="740" t="s">
        <v>120</v>
      </c>
      <c r="K2" s="740" t="s">
        <v>121</v>
      </c>
      <c r="L2" s="751" t="s">
        <v>9</v>
      </c>
      <c r="M2" s="752"/>
      <c r="N2" s="753"/>
      <c r="O2" s="115"/>
      <c r="P2" s="115"/>
      <c r="Q2" s="115"/>
      <c r="R2" s="115"/>
      <c r="S2" s="115"/>
      <c r="T2" s="745" t="s">
        <v>0</v>
      </c>
    </row>
    <row r="3" spans="1:22" x14ac:dyDescent="0.25">
      <c r="A3" s="739"/>
      <c r="B3" s="739"/>
      <c r="C3" s="727"/>
      <c r="D3" s="727"/>
      <c r="E3" s="743"/>
      <c r="F3" s="744"/>
      <c r="G3" s="727"/>
      <c r="H3" s="727"/>
      <c r="I3" s="727"/>
      <c r="J3" s="727"/>
      <c r="K3" s="727"/>
      <c r="L3" s="740">
        <v>2016</v>
      </c>
      <c r="M3" s="748">
        <v>2017</v>
      </c>
      <c r="N3" s="748">
        <v>2018</v>
      </c>
      <c r="O3" s="83"/>
      <c r="P3" s="740" t="s">
        <v>110</v>
      </c>
      <c r="Q3" s="750">
        <v>2019</v>
      </c>
      <c r="R3" s="750">
        <v>2020</v>
      </c>
      <c r="S3" s="750">
        <v>2021</v>
      </c>
      <c r="T3" s="746"/>
    </row>
    <row r="4" spans="1:22" ht="48" customHeight="1" x14ac:dyDescent="0.25">
      <c r="A4" s="739"/>
      <c r="B4" s="739"/>
      <c r="C4" s="728"/>
      <c r="D4" s="728"/>
      <c r="E4" s="22" t="s">
        <v>10</v>
      </c>
      <c r="F4" s="22" t="s">
        <v>11</v>
      </c>
      <c r="G4" s="728"/>
      <c r="H4" s="728"/>
      <c r="I4" s="728"/>
      <c r="J4" s="728"/>
      <c r="K4" s="728"/>
      <c r="L4" s="728"/>
      <c r="M4" s="749"/>
      <c r="N4" s="749"/>
      <c r="O4" s="84"/>
      <c r="P4" s="727"/>
      <c r="Q4" s="750"/>
      <c r="R4" s="750"/>
      <c r="S4" s="750"/>
      <c r="T4" s="747"/>
    </row>
    <row r="5" spans="1:22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15</v>
      </c>
    </row>
    <row r="6" spans="1:22" ht="15.75" x14ac:dyDescent="0.25">
      <c r="A6" s="6"/>
      <c r="B6" s="754" t="s">
        <v>14</v>
      </c>
      <c r="C6" s="755"/>
      <c r="D6" s="755"/>
      <c r="E6" s="755"/>
      <c r="F6" s="756"/>
      <c r="G6" s="13"/>
      <c r="H6" s="13"/>
      <c r="I6" s="21"/>
      <c r="J6" s="14">
        <f>J7+J8+J9+J10</f>
        <v>1846092.2459999998</v>
      </c>
      <c r="K6" s="14">
        <f>K7+K8+K9+K10</f>
        <v>1155616.9007049997</v>
      </c>
      <c r="L6" s="14">
        <f t="shared" ref="L6:S6" si="0">L7+L8+L9+L10</f>
        <v>401211.571276</v>
      </c>
      <c r="M6" s="14">
        <f t="shared" si="0"/>
        <v>163313.62274779999</v>
      </c>
      <c r="N6" s="14">
        <f t="shared" si="0"/>
        <v>591091.70668119984</v>
      </c>
      <c r="O6" s="85"/>
      <c r="P6" s="14">
        <f>P7+P8+P9+P10</f>
        <v>967187.16669067787</v>
      </c>
      <c r="Q6" s="14">
        <f t="shared" si="0"/>
        <v>426412.62456355931</v>
      </c>
      <c r="R6" s="14">
        <f t="shared" si="0"/>
        <v>266813.1085635593</v>
      </c>
      <c r="S6" s="14">
        <f t="shared" si="0"/>
        <v>273961.43356355932</v>
      </c>
      <c r="T6" s="12"/>
      <c r="V6" s="37"/>
    </row>
    <row r="7" spans="1:22" ht="56.25" customHeight="1" x14ac:dyDescent="0.25">
      <c r="A7" s="766"/>
      <c r="B7" s="767"/>
      <c r="C7" s="767"/>
      <c r="D7" s="767"/>
      <c r="E7" s="767"/>
      <c r="F7" s="767"/>
      <c r="G7" s="767"/>
      <c r="H7" s="768"/>
      <c r="I7" s="10" t="s">
        <v>41</v>
      </c>
      <c r="J7" s="8">
        <f>J13+J89</f>
        <v>579048.78039999993</v>
      </c>
      <c r="K7" s="8">
        <f>K13+K89</f>
        <v>313713.06064475595</v>
      </c>
      <c r="L7" s="8">
        <f t="shared" ref="J7:N10" si="1">L13+L89</f>
        <v>106723.95327599999</v>
      </c>
      <c r="M7" s="8">
        <f t="shared" si="1"/>
        <v>65573.078147799984</v>
      </c>
      <c r="N7" s="8">
        <f t="shared" si="1"/>
        <v>141416.02922095597</v>
      </c>
      <c r="O7" s="86"/>
      <c r="P7" s="8">
        <f>Q7+R7+S7</f>
        <v>305365.98891039658</v>
      </c>
      <c r="Q7" s="8">
        <f t="shared" ref="Q7:S10" si="2">Q13+Q89</f>
        <v>104184.18197013218</v>
      </c>
      <c r="R7" s="8">
        <f t="shared" si="2"/>
        <v>102215.86597013219</v>
      </c>
      <c r="S7" s="8">
        <f t="shared" si="2"/>
        <v>98965.940970132186</v>
      </c>
      <c r="T7" s="12"/>
    </row>
    <row r="8" spans="1:22" ht="38.25" x14ac:dyDescent="0.25">
      <c r="A8" s="769"/>
      <c r="B8" s="770"/>
      <c r="C8" s="770"/>
      <c r="D8" s="770"/>
      <c r="E8" s="770"/>
      <c r="F8" s="770"/>
      <c r="G8" s="770"/>
      <c r="H8" s="771"/>
      <c r="I8" s="10" t="s">
        <v>42</v>
      </c>
      <c r="J8" s="8">
        <f t="shared" si="1"/>
        <v>121384.45239999999</v>
      </c>
      <c r="K8" s="8">
        <f t="shared" si="1"/>
        <v>121384.45239999999</v>
      </c>
      <c r="L8" s="8">
        <f t="shared" si="1"/>
        <v>39646.8436</v>
      </c>
      <c r="M8" s="8">
        <f t="shared" si="1"/>
        <v>7594.3737999999994</v>
      </c>
      <c r="N8" s="8">
        <f t="shared" si="1"/>
        <v>74143.235000000001</v>
      </c>
      <c r="O8" s="86"/>
      <c r="P8" s="8">
        <f t="shared" ref="P8:P71" si="3">Q8+R8+S8</f>
        <v>64834.38</v>
      </c>
      <c r="Q8" s="8">
        <f t="shared" si="2"/>
        <v>26759.11</v>
      </c>
      <c r="R8" s="8">
        <f t="shared" si="2"/>
        <v>13838.509999999998</v>
      </c>
      <c r="S8" s="8">
        <f t="shared" si="2"/>
        <v>24236.760000000002</v>
      </c>
      <c r="T8" s="116"/>
      <c r="V8" s="37"/>
    </row>
    <row r="9" spans="1:22" ht="25.5" x14ac:dyDescent="0.25">
      <c r="A9" s="769"/>
      <c r="B9" s="770"/>
      <c r="C9" s="770"/>
      <c r="D9" s="770"/>
      <c r="E9" s="770"/>
      <c r="F9" s="770"/>
      <c r="G9" s="770"/>
      <c r="H9" s="771"/>
      <c r="I9" s="10" t="s">
        <v>13</v>
      </c>
      <c r="J9" s="8">
        <f t="shared" si="1"/>
        <v>542624.08319999999</v>
      </c>
      <c r="K9" s="8">
        <f t="shared" si="1"/>
        <v>542624.08319999999</v>
      </c>
      <c r="L9" s="8">
        <f t="shared" si="1"/>
        <v>254840.77439999999</v>
      </c>
      <c r="M9" s="8">
        <f t="shared" si="1"/>
        <v>90146.170800000007</v>
      </c>
      <c r="N9" s="8">
        <f t="shared" si="1"/>
        <v>197637.13799999998</v>
      </c>
      <c r="O9" s="86"/>
      <c r="P9" s="8">
        <f t="shared" si="3"/>
        <v>144710.6</v>
      </c>
      <c r="Q9" s="8">
        <f t="shared" si="2"/>
        <v>144710.6</v>
      </c>
      <c r="R9" s="8">
        <f t="shared" si="2"/>
        <v>0</v>
      </c>
      <c r="S9" s="8">
        <f t="shared" si="2"/>
        <v>0</v>
      </c>
      <c r="T9" s="116"/>
      <c r="V9" s="37"/>
    </row>
    <row r="10" spans="1:22" ht="25.5" x14ac:dyDescent="0.25">
      <c r="A10" s="772"/>
      <c r="B10" s="773"/>
      <c r="C10" s="773"/>
      <c r="D10" s="773"/>
      <c r="E10" s="773"/>
      <c r="F10" s="773"/>
      <c r="G10" s="773"/>
      <c r="H10" s="774"/>
      <c r="I10" s="10" t="s">
        <v>12</v>
      </c>
      <c r="J10" s="8">
        <f t="shared" si="1"/>
        <v>603034.93000000005</v>
      </c>
      <c r="K10" s="8">
        <f t="shared" si="1"/>
        <v>177895.30446024385</v>
      </c>
      <c r="L10" s="8">
        <f t="shared" si="1"/>
        <v>0</v>
      </c>
      <c r="M10" s="8">
        <f t="shared" si="1"/>
        <v>0</v>
      </c>
      <c r="N10" s="8">
        <f t="shared" si="1"/>
        <v>177895.30446024385</v>
      </c>
      <c r="O10" s="86"/>
      <c r="P10" s="8">
        <f t="shared" si="3"/>
        <v>452276.19778028136</v>
      </c>
      <c r="Q10" s="8">
        <f t="shared" si="2"/>
        <v>150758.73259342712</v>
      </c>
      <c r="R10" s="8">
        <f t="shared" si="2"/>
        <v>150758.73259342712</v>
      </c>
      <c r="S10" s="8">
        <f t="shared" si="2"/>
        <v>150758.73259342712</v>
      </c>
      <c r="T10" s="12"/>
    </row>
    <row r="11" spans="1:22" ht="15.75" x14ac:dyDescent="0.25">
      <c r="A11" s="763" t="s">
        <v>19</v>
      </c>
      <c r="B11" s="764"/>
      <c r="C11" s="764"/>
      <c r="D11" s="764"/>
      <c r="E11" s="764"/>
      <c r="F11" s="764"/>
      <c r="G11" s="764"/>
      <c r="H11" s="765"/>
      <c r="I11" s="18"/>
      <c r="J11" s="19"/>
      <c r="K11" s="19"/>
      <c r="L11" s="19"/>
      <c r="M11" s="19"/>
      <c r="N11" s="19"/>
      <c r="O11" s="87"/>
      <c r="P11" s="19"/>
      <c r="Q11" s="19"/>
      <c r="R11" s="19"/>
      <c r="S11" s="19"/>
      <c r="T11" s="18"/>
    </row>
    <row r="12" spans="1:22" ht="15.75" x14ac:dyDescent="0.25">
      <c r="A12" s="690"/>
      <c r="B12" s="691"/>
      <c r="C12" s="691"/>
      <c r="D12" s="691"/>
      <c r="E12" s="691"/>
      <c r="F12" s="691"/>
      <c r="G12" s="691"/>
      <c r="H12" s="692"/>
      <c r="I12" s="33" t="s">
        <v>43</v>
      </c>
      <c r="J12" s="34">
        <f>J13+J14+J15+J16</f>
        <v>1151316.2008</v>
      </c>
      <c r="K12" s="29">
        <f t="shared" ref="K12:K21" si="4">L12+M12+N12</f>
        <v>512857.18560499989</v>
      </c>
      <c r="L12" s="34">
        <f t="shared" ref="L12:S12" si="5">L13+L14+L15+L16</f>
        <v>133358.97440000001</v>
      </c>
      <c r="M12" s="34">
        <f t="shared" si="5"/>
        <v>84223.53839999999</v>
      </c>
      <c r="N12" s="34">
        <f t="shared" si="5"/>
        <v>295274.67280499986</v>
      </c>
      <c r="O12" s="87"/>
      <c r="P12" s="8">
        <f t="shared" si="3"/>
        <v>716730.99669067794</v>
      </c>
      <c r="Q12" s="34">
        <f t="shared" si="5"/>
        <v>239313.22456355928</v>
      </c>
      <c r="R12" s="34">
        <f t="shared" si="5"/>
        <v>238736.80856355932</v>
      </c>
      <c r="S12" s="34">
        <f t="shared" si="5"/>
        <v>238680.96356355929</v>
      </c>
      <c r="T12" s="33"/>
    </row>
    <row r="13" spans="1:22" ht="57" customHeight="1" x14ac:dyDescent="0.25">
      <c r="A13" s="693"/>
      <c r="B13" s="694"/>
      <c r="C13" s="694"/>
      <c r="D13" s="694"/>
      <c r="E13" s="694"/>
      <c r="F13" s="694"/>
      <c r="G13" s="694"/>
      <c r="H13" s="695"/>
      <c r="I13" s="10" t="s">
        <v>41</v>
      </c>
      <c r="J13" s="8">
        <f>J18+J28+J61</f>
        <v>478699.24319999997</v>
      </c>
      <c r="K13" s="29">
        <f t="shared" si="4"/>
        <v>265379.85354475596</v>
      </c>
      <c r="L13" s="8">
        <f t="shared" ref="J13:N16" si="6">L18+L28+L61</f>
        <v>100163.80439999999</v>
      </c>
      <c r="M13" s="8">
        <f t="shared" si="6"/>
        <v>61759.335599999991</v>
      </c>
      <c r="N13" s="8">
        <f t="shared" si="6"/>
        <v>103456.71354475598</v>
      </c>
      <c r="O13" s="86"/>
      <c r="P13" s="8">
        <f t="shared" si="3"/>
        <v>255838.98891039655</v>
      </c>
      <c r="Q13" s="8">
        <f t="shared" ref="Q13:S16" si="7">Q18+Q28+Q61</f>
        <v>87675.18197013218</v>
      </c>
      <c r="R13" s="8">
        <f t="shared" si="7"/>
        <v>85706.865970132189</v>
      </c>
      <c r="S13" s="8">
        <f t="shared" si="7"/>
        <v>82456.940970132186</v>
      </c>
      <c r="T13" s="12"/>
    </row>
    <row r="14" spans="1:22" ht="38.25" x14ac:dyDescent="0.25">
      <c r="A14" s="693"/>
      <c r="B14" s="694"/>
      <c r="C14" s="694"/>
      <c r="D14" s="694"/>
      <c r="E14" s="694"/>
      <c r="F14" s="694"/>
      <c r="G14" s="694"/>
      <c r="H14" s="695"/>
      <c r="I14" s="10" t="s">
        <v>42</v>
      </c>
      <c r="J14" s="8">
        <f t="shared" si="6"/>
        <v>54712.198600000003</v>
      </c>
      <c r="K14" s="29">
        <f t="shared" si="4"/>
        <v>54712.198600000003</v>
      </c>
      <c r="L14" s="8">
        <f t="shared" si="6"/>
        <v>33195.17</v>
      </c>
      <c r="M14" s="8">
        <f t="shared" si="6"/>
        <v>7594.3737999999994</v>
      </c>
      <c r="N14" s="8">
        <f t="shared" si="6"/>
        <v>13922.6548</v>
      </c>
      <c r="O14" s="86"/>
      <c r="P14" s="8">
        <f t="shared" si="3"/>
        <v>8615.81</v>
      </c>
      <c r="Q14" s="8">
        <f>Q19+Q29+Q62</f>
        <v>879.31</v>
      </c>
      <c r="R14" s="8">
        <f t="shared" si="7"/>
        <v>2271.21</v>
      </c>
      <c r="S14" s="8">
        <f t="shared" si="7"/>
        <v>5465.29</v>
      </c>
      <c r="T14" s="12"/>
    </row>
    <row r="15" spans="1:22" ht="25.5" x14ac:dyDescent="0.25">
      <c r="A15" s="693"/>
      <c r="B15" s="694"/>
      <c r="C15" s="694"/>
      <c r="D15" s="694"/>
      <c r="E15" s="694"/>
      <c r="F15" s="694"/>
      <c r="G15" s="694"/>
      <c r="H15" s="695"/>
      <c r="I15" s="10" t="s">
        <v>13</v>
      </c>
      <c r="J15" s="8">
        <f t="shared" si="6"/>
        <v>14869.828999999998</v>
      </c>
      <c r="K15" s="29">
        <f t="shared" si="4"/>
        <v>14869.828999999998</v>
      </c>
      <c r="L15" s="8">
        <f t="shared" si="6"/>
        <v>0</v>
      </c>
      <c r="M15" s="8">
        <f t="shared" si="6"/>
        <v>14869.828999999998</v>
      </c>
      <c r="N15" s="8">
        <f t="shared" si="6"/>
        <v>0</v>
      </c>
      <c r="O15" s="86"/>
      <c r="P15" s="8">
        <f t="shared" si="3"/>
        <v>0</v>
      </c>
      <c r="Q15" s="8">
        <f t="shared" si="7"/>
        <v>0</v>
      </c>
      <c r="R15" s="8">
        <f t="shared" si="7"/>
        <v>0</v>
      </c>
      <c r="S15" s="8">
        <f t="shared" si="7"/>
        <v>0</v>
      </c>
      <c r="T15" s="12"/>
    </row>
    <row r="16" spans="1:22" ht="25.5" x14ac:dyDescent="0.25">
      <c r="A16" s="696"/>
      <c r="B16" s="697"/>
      <c r="C16" s="697"/>
      <c r="D16" s="697"/>
      <c r="E16" s="697"/>
      <c r="F16" s="697"/>
      <c r="G16" s="697"/>
      <c r="H16" s="698"/>
      <c r="I16" s="10" t="s">
        <v>12</v>
      </c>
      <c r="J16" s="27">
        <f t="shared" si="6"/>
        <v>603034.93000000005</v>
      </c>
      <c r="K16" s="29">
        <f t="shared" si="4"/>
        <v>177895.30446024385</v>
      </c>
      <c r="L16" s="27">
        <f t="shared" si="6"/>
        <v>0</v>
      </c>
      <c r="M16" s="27">
        <f t="shared" si="6"/>
        <v>0</v>
      </c>
      <c r="N16" s="27">
        <f t="shared" si="6"/>
        <v>177895.30446024385</v>
      </c>
      <c r="O16" s="88"/>
      <c r="P16" s="8">
        <f t="shared" si="3"/>
        <v>452276.19778028136</v>
      </c>
      <c r="Q16" s="27">
        <f t="shared" si="7"/>
        <v>150758.73259342712</v>
      </c>
      <c r="R16" s="27">
        <f t="shared" si="7"/>
        <v>150758.73259342712</v>
      </c>
      <c r="S16" s="27">
        <f t="shared" si="7"/>
        <v>150758.73259342712</v>
      </c>
      <c r="T16" s="12"/>
    </row>
    <row r="17" spans="1:22" ht="35.25" customHeight="1" x14ac:dyDescent="0.25">
      <c r="A17" s="6" t="s">
        <v>49</v>
      </c>
      <c r="B17" s="754" t="s">
        <v>35</v>
      </c>
      <c r="C17" s="755"/>
      <c r="D17" s="755"/>
      <c r="E17" s="755"/>
      <c r="F17" s="756"/>
      <c r="G17" s="13"/>
      <c r="H17" s="13"/>
      <c r="I17" s="21"/>
      <c r="J17" s="14"/>
      <c r="K17" s="30"/>
      <c r="L17" s="14"/>
      <c r="M17" s="14"/>
      <c r="N17" s="14"/>
      <c r="O17" s="85"/>
      <c r="P17" s="8">
        <f t="shared" si="3"/>
        <v>0</v>
      </c>
      <c r="Q17" s="14"/>
      <c r="R17" s="14"/>
      <c r="S17" s="14"/>
      <c r="T17" s="12"/>
    </row>
    <row r="18" spans="1:22" ht="55.5" customHeight="1" x14ac:dyDescent="0.25">
      <c r="A18" s="786"/>
      <c r="B18" s="766"/>
      <c r="C18" s="767"/>
      <c r="D18" s="767"/>
      <c r="E18" s="767"/>
      <c r="F18" s="767"/>
      <c r="G18" s="767"/>
      <c r="H18" s="768"/>
      <c r="I18" s="10" t="s">
        <v>41</v>
      </c>
      <c r="J18" s="9">
        <f>J23+J25</f>
        <v>478699.24319999997</v>
      </c>
      <c r="K18" s="30">
        <f t="shared" si="4"/>
        <v>265379.85354475596</v>
      </c>
      <c r="L18" s="9">
        <f>L23+L25</f>
        <v>100163.80439999999</v>
      </c>
      <c r="M18" s="9">
        <f>M23+M25</f>
        <v>61759.335599999991</v>
      </c>
      <c r="N18" s="9">
        <f>N23+N25</f>
        <v>103456.71354475598</v>
      </c>
      <c r="O18" s="89"/>
      <c r="P18" s="8">
        <f t="shared" si="3"/>
        <v>255838.98891039655</v>
      </c>
      <c r="Q18" s="9">
        <f>Q23+Q25</f>
        <v>87675.18197013218</v>
      </c>
      <c r="R18" s="9">
        <f>R23+R25</f>
        <v>85706.865970132189</v>
      </c>
      <c r="S18" s="9">
        <f>S23+S25</f>
        <v>82456.940970132186</v>
      </c>
      <c r="T18" s="12"/>
    </row>
    <row r="19" spans="1:22" ht="38.25" x14ac:dyDescent="0.25">
      <c r="A19" s="787"/>
      <c r="B19" s="769"/>
      <c r="C19" s="770"/>
      <c r="D19" s="770"/>
      <c r="E19" s="770"/>
      <c r="F19" s="770"/>
      <c r="G19" s="770"/>
      <c r="H19" s="771"/>
      <c r="I19" s="10" t="s">
        <v>42</v>
      </c>
      <c r="J19" s="9">
        <v>0</v>
      </c>
      <c r="K19" s="30">
        <f t="shared" si="4"/>
        <v>0</v>
      </c>
      <c r="L19" s="9">
        <v>0</v>
      </c>
      <c r="M19" s="9">
        <v>0</v>
      </c>
      <c r="N19" s="9">
        <v>0</v>
      </c>
      <c r="O19" s="89"/>
      <c r="P19" s="8">
        <f t="shared" si="3"/>
        <v>0</v>
      </c>
      <c r="Q19" s="9">
        <v>0</v>
      </c>
      <c r="R19" s="9">
        <v>0</v>
      </c>
      <c r="S19" s="9">
        <v>0</v>
      </c>
      <c r="T19" s="1"/>
    </row>
    <row r="20" spans="1:22" ht="25.5" x14ac:dyDescent="0.25">
      <c r="A20" s="787"/>
      <c r="B20" s="769"/>
      <c r="C20" s="770"/>
      <c r="D20" s="770"/>
      <c r="E20" s="770"/>
      <c r="F20" s="770"/>
      <c r="G20" s="770"/>
      <c r="H20" s="771"/>
      <c r="I20" s="10" t="s">
        <v>13</v>
      </c>
      <c r="J20" s="9">
        <v>0</v>
      </c>
      <c r="K20" s="30">
        <f t="shared" si="4"/>
        <v>0</v>
      </c>
      <c r="L20" s="9">
        <v>0</v>
      </c>
      <c r="M20" s="9">
        <v>0</v>
      </c>
      <c r="N20" s="9">
        <v>0</v>
      </c>
      <c r="O20" s="89"/>
      <c r="P20" s="8">
        <f t="shared" si="3"/>
        <v>0</v>
      </c>
      <c r="Q20" s="9">
        <v>0</v>
      </c>
      <c r="R20" s="9">
        <v>0</v>
      </c>
      <c r="S20" s="9">
        <v>0</v>
      </c>
      <c r="T20" s="12"/>
    </row>
    <row r="21" spans="1:22" ht="25.5" x14ac:dyDescent="0.25">
      <c r="A21" s="788"/>
      <c r="B21" s="772"/>
      <c r="C21" s="773"/>
      <c r="D21" s="773"/>
      <c r="E21" s="773"/>
      <c r="F21" s="773"/>
      <c r="G21" s="773"/>
      <c r="H21" s="774"/>
      <c r="I21" s="10" t="s">
        <v>12</v>
      </c>
      <c r="J21" s="9">
        <f>J24</f>
        <v>603034.93000000005</v>
      </c>
      <c r="K21" s="30">
        <f t="shared" si="4"/>
        <v>177895.30446024385</v>
      </c>
      <c r="L21" s="9">
        <f t="shared" ref="L21:S21" si="8">L24</f>
        <v>0</v>
      </c>
      <c r="M21" s="9">
        <f t="shared" si="8"/>
        <v>0</v>
      </c>
      <c r="N21" s="9">
        <f t="shared" si="8"/>
        <v>177895.30446024385</v>
      </c>
      <c r="O21" s="89"/>
      <c r="P21" s="8">
        <f t="shared" si="3"/>
        <v>452276.19778028136</v>
      </c>
      <c r="Q21" s="9">
        <f t="shared" si="8"/>
        <v>150758.73259342712</v>
      </c>
      <c r="R21" s="9">
        <f t="shared" si="8"/>
        <v>150758.73259342712</v>
      </c>
      <c r="S21" s="9">
        <f t="shared" si="8"/>
        <v>150758.73259342712</v>
      </c>
      <c r="T21" s="12"/>
    </row>
    <row r="22" spans="1:22" ht="25.5" x14ac:dyDescent="0.25">
      <c r="A22" s="760" t="s">
        <v>50</v>
      </c>
      <c r="B22" s="72" t="s">
        <v>36</v>
      </c>
      <c r="C22" s="668"/>
      <c r="D22" s="668"/>
      <c r="E22" s="668"/>
      <c r="F22" s="757" t="s">
        <v>16</v>
      </c>
      <c r="G22" s="668"/>
      <c r="H22" s="668"/>
      <c r="I22" s="74"/>
      <c r="J22" s="75">
        <f t="shared" ref="J22:S22" si="9">J23+J24</f>
        <v>1075576.6499999999</v>
      </c>
      <c r="K22" s="75">
        <f t="shared" si="9"/>
        <v>437117.63480499981</v>
      </c>
      <c r="L22" s="75">
        <f>L23+L24</f>
        <v>100163.80439999999</v>
      </c>
      <c r="M22" s="75">
        <f t="shared" si="9"/>
        <v>61759.335599999991</v>
      </c>
      <c r="N22" s="75">
        <f t="shared" si="9"/>
        <v>275194.49480499985</v>
      </c>
      <c r="O22" s="90"/>
      <c r="P22" s="8">
        <f t="shared" si="3"/>
        <v>699647.02069067792</v>
      </c>
      <c r="Q22" s="75">
        <f t="shared" si="9"/>
        <v>233215.67356355931</v>
      </c>
      <c r="R22" s="75">
        <f t="shared" si="9"/>
        <v>233215.67356355931</v>
      </c>
      <c r="S22" s="75">
        <f t="shared" si="9"/>
        <v>233215.67356355931</v>
      </c>
      <c r="T22" s="1"/>
    </row>
    <row r="23" spans="1:22" ht="90.75" customHeight="1" x14ac:dyDescent="0.25">
      <c r="A23" s="761"/>
      <c r="B23" s="700" t="s">
        <v>28</v>
      </c>
      <c r="C23" s="705"/>
      <c r="D23" s="705"/>
      <c r="E23" s="705"/>
      <c r="F23" s="758"/>
      <c r="G23" s="705"/>
      <c r="H23" s="705"/>
      <c r="I23" s="72" t="s">
        <v>41</v>
      </c>
      <c r="J23" s="30">
        <v>472541.72</v>
      </c>
      <c r="K23" s="30">
        <f>L23+M23+N23</f>
        <v>259222.33034475596</v>
      </c>
      <c r="L23" s="30">
        <f>84884.58*1.18</f>
        <v>100163.80439999999</v>
      </c>
      <c r="M23" s="30">
        <f>52338.42*1.18</f>
        <v>61759.335599999991</v>
      </c>
      <c r="N23" s="76">
        <f>82456.9409701322*1.18</f>
        <v>97299.190344755989</v>
      </c>
      <c r="O23" s="91"/>
      <c r="P23" s="8">
        <f t="shared" si="3"/>
        <v>247370.82291039656</v>
      </c>
      <c r="Q23" s="76">
        <v>82456.940970132186</v>
      </c>
      <c r="R23" s="76">
        <v>82456.940970132186</v>
      </c>
      <c r="S23" s="76">
        <v>82456.940970132186</v>
      </c>
      <c r="T23" s="118" t="s">
        <v>119</v>
      </c>
      <c r="U23" s="117"/>
      <c r="V23" s="37"/>
    </row>
    <row r="24" spans="1:22" ht="77.25" customHeight="1" x14ac:dyDescent="0.25">
      <c r="A24" s="762"/>
      <c r="B24" s="701"/>
      <c r="C24" s="775"/>
      <c r="D24" s="775"/>
      <c r="E24" s="775"/>
      <c r="F24" s="759"/>
      <c r="G24" s="669"/>
      <c r="H24" s="669"/>
      <c r="I24" s="72" t="s">
        <v>12</v>
      </c>
      <c r="J24" s="30">
        <v>603034.93000000005</v>
      </c>
      <c r="K24" s="30">
        <f t="shared" ref="K24:K86" si="10">L24+M24+N24</f>
        <v>177895.30446024385</v>
      </c>
      <c r="L24" s="30">
        <f>0*1.18</f>
        <v>0</v>
      </c>
      <c r="M24" s="30">
        <v>0</v>
      </c>
      <c r="N24" s="76">
        <f>150758.732593427*1.18</f>
        <v>177895.30446024385</v>
      </c>
      <c r="O24" s="91"/>
      <c r="P24" s="8">
        <f t="shared" si="3"/>
        <v>452276.19778028136</v>
      </c>
      <c r="Q24" s="76">
        <v>150758.73259342712</v>
      </c>
      <c r="R24" s="76">
        <v>150758.73259342712</v>
      </c>
      <c r="S24" s="76">
        <v>150758.73259342712</v>
      </c>
      <c r="T24" s="118" t="s">
        <v>119</v>
      </c>
      <c r="U24" s="117"/>
    </row>
    <row r="25" spans="1:22" ht="38.25" x14ac:dyDescent="0.25">
      <c r="A25" s="815" t="s">
        <v>68</v>
      </c>
      <c r="B25" s="3" t="s">
        <v>53</v>
      </c>
      <c r="C25" s="61"/>
      <c r="D25" s="61"/>
      <c r="E25" s="61"/>
      <c r="F25" s="62">
        <v>30000</v>
      </c>
      <c r="G25" s="63"/>
      <c r="H25" s="63"/>
      <c r="I25" s="686" t="s">
        <v>41</v>
      </c>
      <c r="J25" s="29">
        <f>L25+M25+N25</f>
        <v>6157.5231999999996</v>
      </c>
      <c r="K25" s="30">
        <f t="shared" si="10"/>
        <v>6157.5231999999996</v>
      </c>
      <c r="L25" s="29">
        <f>L26</f>
        <v>0</v>
      </c>
      <c r="M25" s="29">
        <f>M26</f>
        <v>0</v>
      </c>
      <c r="N25" s="29">
        <f>N26</f>
        <v>6157.5231999999996</v>
      </c>
      <c r="O25" s="92"/>
      <c r="P25" s="8">
        <f t="shared" si="3"/>
        <v>8468.1660000000011</v>
      </c>
      <c r="Q25" s="29">
        <f>Q26</f>
        <v>5218.241</v>
      </c>
      <c r="R25" s="29">
        <f>R26</f>
        <v>3249.9250000000002</v>
      </c>
      <c r="S25" s="29">
        <f>S26</f>
        <v>0</v>
      </c>
      <c r="T25" s="64"/>
    </row>
    <row r="26" spans="1:22" ht="15.75" x14ac:dyDescent="0.25">
      <c r="A26" s="816"/>
      <c r="B26" s="3" t="s">
        <v>27</v>
      </c>
      <c r="C26" s="61"/>
      <c r="D26" s="61"/>
      <c r="E26" s="61"/>
      <c r="F26" s="62"/>
      <c r="G26" s="63">
        <v>2016</v>
      </c>
      <c r="H26" s="63">
        <v>2018</v>
      </c>
      <c r="I26" s="682"/>
      <c r="J26" s="30">
        <f>L26+M26+N26</f>
        <v>6157.5231999999996</v>
      </c>
      <c r="K26" s="30">
        <f t="shared" si="10"/>
        <v>6157.5231999999996</v>
      </c>
      <c r="L26" s="30">
        <v>0</v>
      </c>
      <c r="M26" s="30">
        <v>0</v>
      </c>
      <c r="N26" s="30">
        <f>5218.24*1.18</f>
        <v>6157.5231999999996</v>
      </c>
      <c r="O26" s="93"/>
      <c r="P26" s="8">
        <f t="shared" si="3"/>
        <v>8468.1660000000011</v>
      </c>
      <c r="Q26" s="30">
        <v>5218.241</v>
      </c>
      <c r="R26" s="30">
        <v>3249.9250000000002</v>
      </c>
      <c r="S26" s="30">
        <v>0</v>
      </c>
      <c r="T26" s="64"/>
    </row>
    <row r="27" spans="1:22" ht="15.75" x14ac:dyDescent="0.25">
      <c r="A27" s="12"/>
      <c r="B27" s="785" t="s">
        <v>34</v>
      </c>
      <c r="C27" s="785"/>
      <c r="D27" s="785"/>
      <c r="E27" s="785"/>
      <c r="F27" s="785"/>
      <c r="G27" s="785"/>
      <c r="H27" s="785"/>
      <c r="I27" s="21"/>
      <c r="J27" s="14"/>
      <c r="K27" s="30"/>
      <c r="L27" s="14"/>
      <c r="M27" s="14"/>
      <c r="N27" s="14"/>
      <c r="O27" s="85"/>
      <c r="P27" s="8">
        <f t="shared" si="3"/>
        <v>0</v>
      </c>
      <c r="Q27" s="14"/>
      <c r="R27" s="14"/>
      <c r="S27" s="14"/>
      <c r="T27" s="21"/>
    </row>
    <row r="28" spans="1:22" ht="52.5" customHeight="1" x14ac:dyDescent="0.25">
      <c r="A28" s="766"/>
      <c r="B28" s="767"/>
      <c r="C28" s="767"/>
      <c r="D28" s="767"/>
      <c r="E28" s="767"/>
      <c r="F28" s="767"/>
      <c r="G28" s="767"/>
      <c r="H28" s="768"/>
      <c r="I28" s="10" t="s">
        <v>41</v>
      </c>
      <c r="J28" s="9">
        <f>J33</f>
        <v>0</v>
      </c>
      <c r="K28" s="30">
        <f t="shared" si="10"/>
        <v>0</v>
      </c>
      <c r="L28" s="9">
        <f t="shared" ref="L28:S28" si="11">L33</f>
        <v>0</v>
      </c>
      <c r="M28" s="9">
        <f t="shared" si="11"/>
        <v>0</v>
      </c>
      <c r="N28" s="9">
        <f t="shared" si="11"/>
        <v>0</v>
      </c>
      <c r="O28" s="89"/>
      <c r="P28" s="8">
        <f t="shared" si="3"/>
        <v>0</v>
      </c>
      <c r="Q28" s="9">
        <f t="shared" si="11"/>
        <v>0</v>
      </c>
      <c r="R28" s="9">
        <f t="shared" si="11"/>
        <v>0</v>
      </c>
      <c r="S28" s="9">
        <f t="shared" si="11"/>
        <v>0</v>
      </c>
      <c r="T28" s="12"/>
    </row>
    <row r="29" spans="1:22" ht="39.75" customHeight="1" x14ac:dyDescent="0.25">
      <c r="A29" s="769"/>
      <c r="B29" s="770"/>
      <c r="C29" s="770"/>
      <c r="D29" s="770"/>
      <c r="E29" s="770"/>
      <c r="F29" s="770"/>
      <c r="G29" s="770"/>
      <c r="H29" s="771"/>
      <c r="I29" s="10" t="s">
        <v>42</v>
      </c>
      <c r="J29" s="9">
        <f>J34+J55</f>
        <v>13238.172200000001</v>
      </c>
      <c r="K29" s="30">
        <f t="shared" si="10"/>
        <v>13238.172199999999</v>
      </c>
      <c r="L29" s="9">
        <f>L34+L55</f>
        <v>647.23</v>
      </c>
      <c r="M29" s="9">
        <f>M34+M55</f>
        <v>7090.4547999999995</v>
      </c>
      <c r="N29" s="9">
        <f>N34+N55</f>
        <v>5500.4874</v>
      </c>
      <c r="O29" s="89"/>
      <c r="P29" s="8">
        <f t="shared" si="3"/>
        <v>7602.18</v>
      </c>
      <c r="Q29" s="9">
        <f t="shared" ref="Q29:S30" si="12">Q34</f>
        <v>879.31</v>
      </c>
      <c r="R29" s="9">
        <f t="shared" si="12"/>
        <v>2271.21</v>
      </c>
      <c r="S29" s="9">
        <f t="shared" si="12"/>
        <v>4451.66</v>
      </c>
      <c r="T29" s="12"/>
    </row>
    <row r="30" spans="1:22" ht="25.5" customHeight="1" x14ac:dyDescent="0.25">
      <c r="A30" s="769"/>
      <c r="B30" s="770"/>
      <c r="C30" s="770"/>
      <c r="D30" s="770"/>
      <c r="E30" s="770"/>
      <c r="F30" s="770"/>
      <c r="G30" s="770"/>
      <c r="H30" s="771"/>
      <c r="I30" s="10" t="s">
        <v>13</v>
      </c>
      <c r="J30" s="9">
        <f>J35</f>
        <v>0</v>
      </c>
      <c r="K30" s="30">
        <f t="shared" si="10"/>
        <v>0</v>
      </c>
      <c r="L30" s="9">
        <f>L35</f>
        <v>0</v>
      </c>
      <c r="M30" s="9">
        <f>M35</f>
        <v>0</v>
      </c>
      <c r="N30" s="9">
        <f>N35</f>
        <v>0</v>
      </c>
      <c r="O30" s="89"/>
      <c r="P30" s="8">
        <f t="shared" si="3"/>
        <v>0</v>
      </c>
      <c r="Q30" s="9">
        <f t="shared" si="12"/>
        <v>0</v>
      </c>
      <c r="R30" s="9">
        <f t="shared" si="12"/>
        <v>0</v>
      </c>
      <c r="S30" s="9">
        <f t="shared" si="12"/>
        <v>0</v>
      </c>
      <c r="T30" s="12"/>
    </row>
    <row r="31" spans="1:22" ht="25.5" x14ac:dyDescent="0.25">
      <c r="A31" s="772"/>
      <c r="B31" s="773"/>
      <c r="C31" s="773"/>
      <c r="D31" s="773"/>
      <c r="E31" s="773"/>
      <c r="F31" s="773"/>
      <c r="G31" s="773"/>
      <c r="H31" s="774"/>
      <c r="I31" s="10" t="s">
        <v>12</v>
      </c>
      <c r="J31" s="9">
        <f>J36</f>
        <v>0</v>
      </c>
      <c r="K31" s="30">
        <f t="shared" si="10"/>
        <v>0</v>
      </c>
      <c r="L31" s="9">
        <f t="shared" ref="L31:S31" si="13">L36</f>
        <v>0</v>
      </c>
      <c r="M31" s="9">
        <f t="shared" si="13"/>
        <v>0</v>
      </c>
      <c r="N31" s="9">
        <f t="shared" si="13"/>
        <v>0</v>
      </c>
      <c r="O31" s="89"/>
      <c r="P31" s="8">
        <f t="shared" si="3"/>
        <v>0</v>
      </c>
      <c r="Q31" s="9">
        <f t="shared" si="13"/>
        <v>0</v>
      </c>
      <c r="R31" s="9">
        <f t="shared" si="13"/>
        <v>0</v>
      </c>
      <c r="S31" s="9">
        <f t="shared" si="13"/>
        <v>0</v>
      </c>
      <c r="T31" s="12"/>
    </row>
    <row r="32" spans="1:22" ht="23.25" customHeight="1" x14ac:dyDescent="0.25">
      <c r="A32" s="33" t="s">
        <v>44</v>
      </c>
      <c r="B32" s="687" t="s">
        <v>31</v>
      </c>
      <c r="C32" s="688"/>
      <c r="D32" s="688"/>
      <c r="E32" s="688"/>
      <c r="F32" s="688"/>
      <c r="G32" s="688"/>
      <c r="H32" s="689"/>
      <c r="I32" s="21"/>
      <c r="J32" s="14"/>
      <c r="K32" s="30"/>
      <c r="L32" s="14"/>
      <c r="M32" s="14"/>
      <c r="N32" s="14"/>
      <c r="O32" s="85"/>
      <c r="P32" s="8">
        <f t="shared" si="3"/>
        <v>0</v>
      </c>
      <c r="Q32" s="14"/>
      <c r="R32" s="14"/>
      <c r="S32" s="14"/>
      <c r="T32" s="21"/>
    </row>
    <row r="33" spans="1:20" ht="51" x14ac:dyDescent="0.25">
      <c r="A33" s="789"/>
      <c r="B33" s="776"/>
      <c r="C33" s="777"/>
      <c r="D33" s="777"/>
      <c r="E33" s="777"/>
      <c r="F33" s="777"/>
      <c r="G33" s="777"/>
      <c r="H33" s="778"/>
      <c r="I33" s="10" t="s">
        <v>41</v>
      </c>
      <c r="J33" s="9">
        <v>0</v>
      </c>
      <c r="K33" s="30">
        <f t="shared" si="10"/>
        <v>0</v>
      </c>
      <c r="L33" s="9">
        <v>0</v>
      </c>
      <c r="M33" s="9">
        <v>0</v>
      </c>
      <c r="N33" s="9">
        <v>0</v>
      </c>
      <c r="O33" s="89"/>
      <c r="P33" s="8">
        <f t="shared" si="3"/>
        <v>0</v>
      </c>
      <c r="Q33" s="9">
        <v>0</v>
      </c>
      <c r="R33" s="9">
        <v>0</v>
      </c>
      <c r="S33" s="9">
        <v>0</v>
      </c>
      <c r="T33" s="21"/>
    </row>
    <row r="34" spans="1:20" ht="38.25" x14ac:dyDescent="0.25">
      <c r="A34" s="789"/>
      <c r="B34" s="779"/>
      <c r="C34" s="780"/>
      <c r="D34" s="780"/>
      <c r="E34" s="780"/>
      <c r="F34" s="780"/>
      <c r="G34" s="780"/>
      <c r="H34" s="781"/>
      <c r="I34" s="10" t="s">
        <v>42</v>
      </c>
      <c r="J34" s="9">
        <f>J37+J39+J45+J48+J50</f>
        <v>13074.1522</v>
      </c>
      <c r="K34" s="30">
        <f t="shared" si="10"/>
        <v>13074.1522</v>
      </c>
      <c r="L34" s="9">
        <f>L37+L39+L45+L48+L50</f>
        <v>483.21</v>
      </c>
      <c r="M34" s="9">
        <f>M37+M39+M45+M48+M50</f>
        <v>7090.4547999999995</v>
      </c>
      <c r="N34" s="9">
        <f>N37+N39+N45+N48+N50</f>
        <v>5500.4874</v>
      </c>
      <c r="O34" s="89"/>
      <c r="P34" s="8">
        <f t="shared" si="3"/>
        <v>7602.18</v>
      </c>
      <c r="Q34" s="9">
        <f>Q45+Q39+Q37+Q48+Q50</f>
        <v>879.31</v>
      </c>
      <c r="R34" s="9">
        <f>R45+R39+R37+R48+R50</f>
        <v>2271.21</v>
      </c>
      <c r="S34" s="9">
        <f>S45+S39+S37+S48+S50</f>
        <v>4451.66</v>
      </c>
      <c r="T34" s="21"/>
    </row>
    <row r="35" spans="1:20" ht="25.5" x14ac:dyDescent="0.25">
      <c r="A35" s="789"/>
      <c r="B35" s="779"/>
      <c r="C35" s="780"/>
      <c r="D35" s="780"/>
      <c r="E35" s="780"/>
      <c r="F35" s="780"/>
      <c r="G35" s="780"/>
      <c r="H35" s="781"/>
      <c r="I35" s="10" t="s">
        <v>13</v>
      </c>
      <c r="J35" s="9">
        <f>J41</f>
        <v>0</v>
      </c>
      <c r="K35" s="30">
        <f t="shared" si="10"/>
        <v>0</v>
      </c>
      <c r="L35" s="9">
        <f>L41</f>
        <v>0</v>
      </c>
      <c r="M35" s="9">
        <f>M41</f>
        <v>0</v>
      </c>
      <c r="N35" s="9">
        <f>N41</f>
        <v>0</v>
      </c>
      <c r="O35" s="89"/>
      <c r="P35" s="8">
        <f t="shared" si="3"/>
        <v>0</v>
      </c>
      <c r="Q35" s="9">
        <v>0</v>
      </c>
      <c r="R35" s="9">
        <v>0</v>
      </c>
      <c r="S35" s="9">
        <v>0</v>
      </c>
      <c r="T35" s="21"/>
    </row>
    <row r="36" spans="1:20" ht="25.5" x14ac:dyDescent="0.25">
      <c r="A36" s="789"/>
      <c r="B36" s="782"/>
      <c r="C36" s="783"/>
      <c r="D36" s="783"/>
      <c r="E36" s="783"/>
      <c r="F36" s="783"/>
      <c r="G36" s="783"/>
      <c r="H36" s="784"/>
      <c r="I36" s="10" t="s">
        <v>12</v>
      </c>
      <c r="J36" s="9">
        <v>0</v>
      </c>
      <c r="K36" s="30">
        <f t="shared" si="10"/>
        <v>0</v>
      </c>
      <c r="L36" s="9">
        <v>0</v>
      </c>
      <c r="M36" s="9">
        <v>0</v>
      </c>
      <c r="N36" s="9">
        <v>0</v>
      </c>
      <c r="O36" s="89"/>
      <c r="P36" s="8">
        <f t="shared" si="3"/>
        <v>0</v>
      </c>
      <c r="Q36" s="9">
        <v>0</v>
      </c>
      <c r="R36" s="9">
        <v>0</v>
      </c>
      <c r="S36" s="9">
        <v>0</v>
      </c>
      <c r="T36" s="21"/>
    </row>
    <row r="37" spans="1:20" ht="27.75" customHeight="1" x14ac:dyDescent="0.25">
      <c r="A37" s="797" t="s">
        <v>45</v>
      </c>
      <c r="B37" s="114" t="s">
        <v>37</v>
      </c>
      <c r="C37" s="668">
        <v>600</v>
      </c>
      <c r="D37" s="668">
        <v>1100</v>
      </c>
      <c r="E37" s="668"/>
      <c r="F37" s="668"/>
      <c r="G37" s="47"/>
      <c r="H37" s="47"/>
      <c r="I37" s="686" t="s">
        <v>42</v>
      </c>
      <c r="J37" s="26">
        <f t="shared" ref="J37:J44" si="14">L37+M37+N37</f>
        <v>3372.8411999999998</v>
      </c>
      <c r="K37" s="30">
        <f t="shared" si="10"/>
        <v>3372.8411999999998</v>
      </c>
      <c r="L37" s="26">
        <f>L38</f>
        <v>0</v>
      </c>
      <c r="M37" s="26">
        <f>M38</f>
        <v>3372.8411999999998</v>
      </c>
      <c r="N37" s="26">
        <f>N38</f>
        <v>0</v>
      </c>
      <c r="O37" s="86"/>
      <c r="P37" s="8">
        <f t="shared" si="3"/>
        <v>4451.66</v>
      </c>
      <c r="Q37" s="26">
        <f>Q38</f>
        <v>0</v>
      </c>
      <c r="R37" s="26">
        <f>R38</f>
        <v>0</v>
      </c>
      <c r="S37" s="26">
        <f>S38</f>
        <v>4451.66</v>
      </c>
      <c r="T37" s="4"/>
    </row>
    <row r="38" spans="1:20" ht="15.75" customHeight="1" x14ac:dyDescent="0.25">
      <c r="A38" s="798"/>
      <c r="B38" s="48" t="s">
        <v>27</v>
      </c>
      <c r="C38" s="705"/>
      <c r="D38" s="705"/>
      <c r="E38" s="705"/>
      <c r="F38" s="705"/>
      <c r="G38" s="15">
        <v>2017</v>
      </c>
      <c r="H38" s="15">
        <v>2017</v>
      </c>
      <c r="I38" s="683"/>
      <c r="J38" s="26">
        <f t="shared" si="14"/>
        <v>3372.8411999999998</v>
      </c>
      <c r="K38" s="30">
        <f t="shared" si="10"/>
        <v>3372.8411999999998</v>
      </c>
      <c r="L38" s="20">
        <v>0</v>
      </c>
      <c r="M38" s="32">
        <f>2858.34*1.18</f>
        <v>3372.8411999999998</v>
      </c>
      <c r="N38" s="32">
        <v>0</v>
      </c>
      <c r="O38" s="94"/>
      <c r="P38" s="8">
        <f t="shared" si="3"/>
        <v>4451.66</v>
      </c>
      <c r="Q38" s="32"/>
      <c r="R38" s="32"/>
      <c r="S38" s="32">
        <v>4451.66</v>
      </c>
      <c r="T38" s="2"/>
    </row>
    <row r="39" spans="1:20" ht="27.75" customHeight="1" x14ac:dyDescent="0.25">
      <c r="A39" s="819" t="s">
        <v>67</v>
      </c>
      <c r="B39" s="119" t="s">
        <v>73</v>
      </c>
      <c r="C39" s="821">
        <v>400</v>
      </c>
      <c r="D39" s="823">
        <v>720</v>
      </c>
      <c r="E39" s="716"/>
      <c r="F39" s="716"/>
      <c r="G39" s="77"/>
      <c r="H39" s="77"/>
      <c r="I39" s="686" t="s">
        <v>42</v>
      </c>
      <c r="J39" s="26">
        <f t="shared" si="14"/>
        <v>2408.7339999999999</v>
      </c>
      <c r="K39" s="30">
        <f t="shared" si="10"/>
        <v>2408.7339999999999</v>
      </c>
      <c r="L39" s="26">
        <f>L40</f>
        <v>0</v>
      </c>
      <c r="M39" s="26">
        <f>M40</f>
        <v>2408.7339999999999</v>
      </c>
      <c r="N39" s="32">
        <v>0</v>
      </c>
      <c r="O39" s="94"/>
      <c r="P39" s="8">
        <f t="shared" si="3"/>
        <v>2041.3</v>
      </c>
      <c r="Q39" s="32">
        <v>0</v>
      </c>
      <c r="R39" s="26">
        <f>R40</f>
        <v>2041.3</v>
      </c>
      <c r="S39" s="32">
        <v>0</v>
      </c>
      <c r="T39" s="828" t="s">
        <v>74</v>
      </c>
    </row>
    <row r="40" spans="1:20" ht="15.75" customHeight="1" x14ac:dyDescent="0.25">
      <c r="A40" s="820"/>
      <c r="B40" s="3" t="s">
        <v>27</v>
      </c>
      <c r="C40" s="822"/>
      <c r="D40" s="824"/>
      <c r="E40" s="717"/>
      <c r="F40" s="727"/>
      <c r="G40" s="81">
        <v>2017</v>
      </c>
      <c r="H40" s="81">
        <v>2017</v>
      </c>
      <c r="I40" s="683"/>
      <c r="J40" s="26">
        <f t="shared" si="14"/>
        <v>2408.7339999999999</v>
      </c>
      <c r="K40" s="30">
        <f t="shared" si="10"/>
        <v>2408.7339999999999</v>
      </c>
      <c r="L40" s="9">
        <v>0</v>
      </c>
      <c r="M40" s="9">
        <f>2041.3*1.18</f>
        <v>2408.7339999999999</v>
      </c>
      <c r="N40" s="32">
        <v>0</v>
      </c>
      <c r="O40" s="94"/>
      <c r="P40" s="8">
        <f t="shared" si="3"/>
        <v>2041.3</v>
      </c>
      <c r="Q40" s="32">
        <v>0</v>
      </c>
      <c r="R40" s="32">
        <v>2041.3</v>
      </c>
      <c r="S40" s="32">
        <v>0</v>
      </c>
      <c r="T40" s="830"/>
    </row>
    <row r="41" spans="1:20" ht="28.5" customHeight="1" x14ac:dyDescent="0.25">
      <c r="A41" s="831" t="s">
        <v>75</v>
      </c>
      <c r="B41" s="48" t="s">
        <v>77</v>
      </c>
      <c r="C41" s="821" t="s">
        <v>78</v>
      </c>
      <c r="D41" s="821">
        <v>12000</v>
      </c>
      <c r="E41" s="716"/>
      <c r="F41" s="716"/>
      <c r="G41" s="837">
        <v>2016</v>
      </c>
      <c r="H41" s="837">
        <v>2017</v>
      </c>
      <c r="I41" s="101" t="s">
        <v>13</v>
      </c>
      <c r="J41" s="102">
        <f t="shared" si="14"/>
        <v>0</v>
      </c>
      <c r="K41" s="30">
        <f t="shared" si="10"/>
        <v>0</v>
      </c>
      <c r="L41" s="102">
        <f>L42+L43+L44</f>
        <v>0</v>
      </c>
      <c r="M41" s="102">
        <f>M42+M43+M44</f>
        <v>0</v>
      </c>
      <c r="N41" s="102">
        <v>0</v>
      </c>
      <c r="O41" s="94"/>
      <c r="P41" s="8">
        <f t="shared" si="3"/>
        <v>0</v>
      </c>
      <c r="Q41" s="32"/>
      <c r="R41" s="32"/>
      <c r="S41" s="32"/>
      <c r="T41" s="828" t="s">
        <v>80</v>
      </c>
    </row>
    <row r="42" spans="1:20" ht="15.75" customHeight="1" x14ac:dyDescent="0.25">
      <c r="A42" s="832"/>
      <c r="B42" s="825" t="s">
        <v>28</v>
      </c>
      <c r="C42" s="822"/>
      <c r="D42" s="822"/>
      <c r="E42" s="717"/>
      <c r="F42" s="717"/>
      <c r="G42" s="838"/>
      <c r="H42" s="838"/>
      <c r="I42" s="103" t="s">
        <v>79</v>
      </c>
      <c r="J42" s="9">
        <f t="shared" si="14"/>
        <v>0</v>
      </c>
      <c r="K42" s="30">
        <f t="shared" si="10"/>
        <v>0</v>
      </c>
      <c r="L42" s="24">
        <v>0</v>
      </c>
      <c r="M42" s="24">
        <v>0</v>
      </c>
      <c r="N42" s="24">
        <v>0</v>
      </c>
      <c r="O42" s="94"/>
      <c r="P42" s="8">
        <f t="shared" si="3"/>
        <v>0</v>
      </c>
      <c r="Q42" s="32"/>
      <c r="R42" s="32"/>
      <c r="S42" s="32"/>
      <c r="T42" s="829"/>
    </row>
    <row r="43" spans="1:20" ht="15.75" customHeight="1" x14ac:dyDescent="0.25">
      <c r="A43" s="104"/>
      <c r="B43" s="826"/>
      <c r="C43" s="822"/>
      <c r="D43" s="822"/>
      <c r="E43" s="717"/>
      <c r="F43" s="717"/>
      <c r="G43" s="838"/>
      <c r="H43" s="838"/>
      <c r="I43" s="103" t="s">
        <v>29</v>
      </c>
      <c r="J43" s="9">
        <f t="shared" si="14"/>
        <v>0</v>
      </c>
      <c r="K43" s="30">
        <f t="shared" si="10"/>
        <v>0</v>
      </c>
      <c r="L43" s="24">
        <v>0</v>
      </c>
      <c r="M43" s="24">
        <v>0</v>
      </c>
      <c r="N43" s="24">
        <v>0</v>
      </c>
      <c r="O43" s="94"/>
      <c r="P43" s="8">
        <f t="shared" si="3"/>
        <v>0</v>
      </c>
      <c r="Q43" s="32"/>
      <c r="R43" s="32"/>
      <c r="S43" s="32"/>
      <c r="T43" s="829"/>
    </row>
    <row r="44" spans="1:20" ht="15.75" customHeight="1" x14ac:dyDescent="0.25">
      <c r="A44" s="104"/>
      <c r="B44" s="827"/>
      <c r="C44" s="836"/>
      <c r="D44" s="836"/>
      <c r="E44" s="718"/>
      <c r="F44" s="718"/>
      <c r="G44" s="839"/>
      <c r="H44" s="839"/>
      <c r="I44" s="103" t="s">
        <v>30</v>
      </c>
      <c r="J44" s="9">
        <f t="shared" si="14"/>
        <v>0</v>
      </c>
      <c r="K44" s="30">
        <f t="shared" si="10"/>
        <v>0</v>
      </c>
      <c r="L44" s="24">
        <v>0</v>
      </c>
      <c r="M44" s="24">
        <v>0</v>
      </c>
      <c r="N44" s="24">
        <v>0</v>
      </c>
      <c r="O44" s="94"/>
      <c r="P44" s="8">
        <f t="shared" si="3"/>
        <v>0</v>
      </c>
      <c r="Q44" s="32"/>
      <c r="R44" s="32"/>
      <c r="S44" s="32"/>
      <c r="T44" s="830"/>
    </row>
    <row r="45" spans="1:20" ht="38.25" customHeight="1" x14ac:dyDescent="0.25">
      <c r="A45" s="797" t="s">
        <v>76</v>
      </c>
      <c r="B45" s="48" t="s">
        <v>38</v>
      </c>
      <c r="C45" s="757">
        <v>110</v>
      </c>
      <c r="D45" s="757">
        <v>285</v>
      </c>
      <c r="E45" s="668"/>
      <c r="F45" s="668"/>
      <c r="G45" s="60">
        <v>2016</v>
      </c>
      <c r="H45" s="60">
        <v>2018</v>
      </c>
      <c r="I45" s="686" t="s">
        <v>42</v>
      </c>
      <c r="J45" s="26">
        <f t="shared" ref="J45:J52" si="15">L45+M45+N45</f>
        <v>5983.6974</v>
      </c>
      <c r="K45" s="30">
        <f t="shared" si="10"/>
        <v>5983.6974</v>
      </c>
      <c r="L45" s="26">
        <f>L46+L47</f>
        <v>483.21</v>
      </c>
      <c r="M45" s="26">
        <f>M46+M47</f>
        <v>0</v>
      </c>
      <c r="N45" s="26">
        <f>N46+N47</f>
        <v>5500.4874</v>
      </c>
      <c r="O45" s="86"/>
      <c r="P45" s="8">
        <f t="shared" si="3"/>
        <v>0</v>
      </c>
      <c r="Q45" s="26">
        <f>Q46+Q47</f>
        <v>0</v>
      </c>
      <c r="R45" s="26">
        <f>R46+R47</f>
        <v>0</v>
      </c>
      <c r="S45" s="26">
        <f>S46+S47</f>
        <v>0</v>
      </c>
      <c r="T45" s="45"/>
    </row>
    <row r="46" spans="1:20" ht="16.5" customHeight="1" x14ac:dyDescent="0.25">
      <c r="A46" s="798"/>
      <c r="B46" s="48" t="s">
        <v>27</v>
      </c>
      <c r="C46" s="758"/>
      <c r="D46" s="758"/>
      <c r="E46" s="705"/>
      <c r="F46" s="705"/>
      <c r="G46" s="60">
        <v>2016</v>
      </c>
      <c r="H46" s="60">
        <v>2018</v>
      </c>
      <c r="I46" s="682"/>
      <c r="J46" s="20">
        <f t="shared" si="15"/>
        <v>972.29639999999995</v>
      </c>
      <c r="K46" s="30">
        <f t="shared" si="10"/>
        <v>972.29639999999995</v>
      </c>
      <c r="L46" s="20">
        <f>409.5*1.18</f>
        <v>483.21</v>
      </c>
      <c r="M46" s="20">
        <v>0</v>
      </c>
      <c r="N46" s="20">
        <f>414.48*1.18</f>
        <v>489.08639999999997</v>
      </c>
      <c r="O46" s="89"/>
      <c r="P46" s="8">
        <f t="shared" si="3"/>
        <v>0</v>
      </c>
      <c r="Q46" s="20">
        <v>0</v>
      </c>
      <c r="R46" s="20">
        <v>0</v>
      </c>
      <c r="S46" s="20">
        <v>0</v>
      </c>
      <c r="T46" s="45"/>
    </row>
    <row r="47" spans="1:20" x14ac:dyDescent="0.25">
      <c r="A47" s="799"/>
      <c r="B47" s="48" t="s">
        <v>28</v>
      </c>
      <c r="C47" s="759"/>
      <c r="D47" s="759"/>
      <c r="E47" s="669"/>
      <c r="F47" s="669"/>
      <c r="G47" s="60">
        <v>2018</v>
      </c>
      <c r="H47" s="60">
        <v>2018</v>
      </c>
      <c r="I47" s="683"/>
      <c r="J47" s="20">
        <f t="shared" si="15"/>
        <v>5011.4009999999998</v>
      </c>
      <c r="K47" s="30">
        <f t="shared" si="10"/>
        <v>5011.4009999999998</v>
      </c>
      <c r="L47" s="20">
        <v>0</v>
      </c>
      <c r="M47" s="20">
        <v>0</v>
      </c>
      <c r="N47" s="20">
        <f>4246.95*1.18</f>
        <v>5011.4009999999998</v>
      </c>
      <c r="O47" s="89"/>
      <c r="P47" s="8">
        <f t="shared" si="3"/>
        <v>0</v>
      </c>
      <c r="Q47" s="20">
        <v>0</v>
      </c>
      <c r="R47" s="20">
        <v>0</v>
      </c>
      <c r="S47" s="20">
        <v>0</v>
      </c>
      <c r="T47" s="45"/>
    </row>
    <row r="48" spans="1:20" ht="25.5" customHeight="1" x14ac:dyDescent="0.25">
      <c r="A48" s="831" t="s">
        <v>81</v>
      </c>
      <c r="B48" s="3" t="s">
        <v>82</v>
      </c>
      <c r="C48" s="821">
        <v>110</v>
      </c>
      <c r="D48" s="821">
        <v>670</v>
      </c>
      <c r="E48" s="716"/>
      <c r="F48" s="716"/>
      <c r="G48" s="100"/>
      <c r="H48" s="100"/>
      <c r="I48" s="729" t="s">
        <v>42</v>
      </c>
      <c r="J48" s="8">
        <f t="shared" si="15"/>
        <v>1037.5857999999998</v>
      </c>
      <c r="K48" s="30">
        <f t="shared" si="10"/>
        <v>1037.5857999999998</v>
      </c>
      <c r="L48" s="8">
        <f>L49</f>
        <v>0</v>
      </c>
      <c r="M48" s="8">
        <f>M49</f>
        <v>1037.5857999999998</v>
      </c>
      <c r="N48" s="8">
        <f>N49</f>
        <v>0</v>
      </c>
      <c r="O48" s="93"/>
      <c r="P48" s="8">
        <f t="shared" si="3"/>
        <v>879.31</v>
      </c>
      <c r="Q48" s="8">
        <f t="shared" ref="Q48:S50" si="16">Q49</f>
        <v>879.31</v>
      </c>
      <c r="R48" s="8">
        <f t="shared" si="16"/>
        <v>0</v>
      </c>
      <c r="S48" s="8">
        <f t="shared" si="16"/>
        <v>0</v>
      </c>
      <c r="T48" s="828" t="s">
        <v>74</v>
      </c>
    </row>
    <row r="49" spans="1:20" ht="15" customHeight="1" x14ac:dyDescent="0.25">
      <c r="A49" s="832"/>
      <c r="B49" s="48" t="s">
        <v>27</v>
      </c>
      <c r="C49" s="822"/>
      <c r="D49" s="822"/>
      <c r="E49" s="717"/>
      <c r="F49" s="717"/>
      <c r="G49" s="105">
        <v>2017</v>
      </c>
      <c r="H49" s="105">
        <v>2017</v>
      </c>
      <c r="I49" s="730"/>
      <c r="J49" s="9">
        <f t="shared" si="15"/>
        <v>1037.5857999999998</v>
      </c>
      <c r="K49" s="30">
        <f t="shared" si="10"/>
        <v>1037.5857999999998</v>
      </c>
      <c r="L49" s="20">
        <v>0</v>
      </c>
      <c r="M49" s="20">
        <f>879.31*1.18</f>
        <v>1037.5857999999998</v>
      </c>
      <c r="N49" s="20">
        <v>0</v>
      </c>
      <c r="O49" s="93"/>
      <c r="P49" s="8">
        <f t="shared" si="3"/>
        <v>879.31</v>
      </c>
      <c r="Q49" s="30">
        <v>879.31</v>
      </c>
      <c r="R49" s="30">
        <v>0</v>
      </c>
      <c r="S49" s="30">
        <v>0</v>
      </c>
      <c r="T49" s="830"/>
    </row>
    <row r="50" spans="1:20" ht="25.5" x14ac:dyDescent="0.25">
      <c r="A50" s="831" t="s">
        <v>83</v>
      </c>
      <c r="B50" s="48" t="s">
        <v>84</v>
      </c>
      <c r="C50" s="757">
        <v>110</v>
      </c>
      <c r="D50" s="757">
        <v>110</v>
      </c>
      <c r="E50" s="668"/>
      <c r="F50" s="757"/>
      <c r="G50" s="77">
        <v>2017</v>
      </c>
      <c r="H50" s="77">
        <v>2018</v>
      </c>
      <c r="I50" s="686" t="s">
        <v>42</v>
      </c>
      <c r="J50" s="26">
        <f t="shared" si="15"/>
        <v>271.29379999999998</v>
      </c>
      <c r="K50" s="30">
        <f t="shared" si="10"/>
        <v>271.29379999999998</v>
      </c>
      <c r="L50" s="26">
        <f>L51+L52</f>
        <v>0</v>
      </c>
      <c r="M50" s="26">
        <f>M51+M52</f>
        <v>271.29379999999998</v>
      </c>
      <c r="N50" s="26">
        <f>N51+N52</f>
        <v>0</v>
      </c>
      <c r="O50" s="93"/>
      <c r="P50" s="8">
        <f t="shared" si="3"/>
        <v>229.91</v>
      </c>
      <c r="Q50" s="8">
        <f t="shared" si="16"/>
        <v>0</v>
      </c>
      <c r="R50" s="8">
        <f t="shared" si="16"/>
        <v>229.91</v>
      </c>
      <c r="S50" s="8">
        <f t="shared" si="16"/>
        <v>0</v>
      </c>
      <c r="T50" s="828" t="s">
        <v>74</v>
      </c>
    </row>
    <row r="51" spans="1:20" ht="15" customHeight="1" x14ac:dyDescent="0.25">
      <c r="A51" s="832"/>
      <c r="B51" s="48" t="s">
        <v>27</v>
      </c>
      <c r="C51" s="758"/>
      <c r="D51" s="758"/>
      <c r="E51" s="705"/>
      <c r="F51" s="834"/>
      <c r="G51" s="81">
        <v>2017</v>
      </c>
      <c r="H51" s="81">
        <v>2017</v>
      </c>
      <c r="I51" s="682"/>
      <c r="J51" s="20">
        <f t="shared" si="15"/>
        <v>271.29379999999998</v>
      </c>
      <c r="K51" s="30">
        <f t="shared" si="10"/>
        <v>271.29379999999998</v>
      </c>
      <c r="L51" s="20">
        <v>0</v>
      </c>
      <c r="M51" s="20">
        <f>229.91*1.18</f>
        <v>271.29379999999998</v>
      </c>
      <c r="N51" s="20">
        <v>0</v>
      </c>
      <c r="O51" s="93"/>
      <c r="P51" s="8">
        <f t="shared" si="3"/>
        <v>229.91</v>
      </c>
      <c r="Q51" s="30">
        <v>0</v>
      </c>
      <c r="R51" s="30">
        <v>229.91</v>
      </c>
      <c r="S51" s="30">
        <v>0</v>
      </c>
      <c r="T51" s="829"/>
    </row>
    <row r="52" spans="1:20" ht="16.5" customHeight="1" x14ac:dyDescent="0.25">
      <c r="A52" s="833"/>
      <c r="B52" s="48" t="s">
        <v>28</v>
      </c>
      <c r="C52" s="759"/>
      <c r="D52" s="759"/>
      <c r="E52" s="669"/>
      <c r="F52" s="835"/>
      <c r="G52" s="81">
        <v>2018</v>
      </c>
      <c r="H52" s="81">
        <v>2018</v>
      </c>
      <c r="I52" s="683"/>
      <c r="J52" s="20">
        <f t="shared" si="15"/>
        <v>0</v>
      </c>
      <c r="K52" s="30">
        <f t="shared" si="10"/>
        <v>0</v>
      </c>
      <c r="L52" s="20">
        <v>0</v>
      </c>
      <c r="M52" s="20">
        <v>0</v>
      </c>
      <c r="N52" s="20">
        <v>0</v>
      </c>
      <c r="O52" s="93"/>
      <c r="P52" s="8">
        <f t="shared" si="3"/>
        <v>384.06</v>
      </c>
      <c r="Q52" s="30">
        <v>0</v>
      </c>
      <c r="R52" s="30">
        <v>0</v>
      </c>
      <c r="S52" s="30">
        <v>384.06</v>
      </c>
      <c r="T52" s="830"/>
    </row>
    <row r="53" spans="1:20" ht="9" hidden="1" customHeight="1" x14ac:dyDescent="0.25">
      <c r="A53" s="786" t="s">
        <v>54</v>
      </c>
      <c r="B53" s="840" t="s">
        <v>85</v>
      </c>
      <c r="C53" s="841"/>
      <c r="D53" s="841"/>
      <c r="E53" s="841"/>
      <c r="F53" s="841"/>
      <c r="G53" s="841"/>
      <c r="H53" s="842"/>
      <c r="I53" s="80"/>
      <c r="J53" s="14"/>
      <c r="K53" s="30">
        <f t="shared" si="10"/>
        <v>0</v>
      </c>
      <c r="L53" s="14"/>
      <c r="M53" s="14"/>
      <c r="N53" s="14"/>
      <c r="O53" s="93"/>
      <c r="P53" s="8"/>
      <c r="Q53" s="30"/>
      <c r="R53" s="30"/>
      <c r="S53" s="30"/>
      <c r="T53" s="106"/>
    </row>
    <row r="54" spans="1:20" ht="37.5" customHeight="1" x14ac:dyDescent="0.25">
      <c r="A54" s="787"/>
      <c r="B54" s="843"/>
      <c r="C54" s="844"/>
      <c r="D54" s="844"/>
      <c r="E54" s="844"/>
      <c r="F54" s="844"/>
      <c r="G54" s="844"/>
      <c r="H54" s="845"/>
      <c r="I54" s="10" t="s">
        <v>41</v>
      </c>
      <c r="J54" s="24">
        <v>0</v>
      </c>
      <c r="K54" s="24">
        <f t="shared" si="10"/>
        <v>0</v>
      </c>
      <c r="L54" s="24">
        <v>0</v>
      </c>
      <c r="M54" s="24">
        <v>0</v>
      </c>
      <c r="N54" s="24">
        <v>0</v>
      </c>
      <c r="O54" s="93"/>
      <c r="P54" s="8">
        <f t="shared" si="3"/>
        <v>0</v>
      </c>
      <c r="Q54" s="30"/>
      <c r="R54" s="30"/>
      <c r="S54" s="30"/>
      <c r="T54" s="828" t="s">
        <v>74</v>
      </c>
    </row>
    <row r="55" spans="1:20" ht="36.75" customHeight="1" x14ac:dyDescent="0.25">
      <c r="A55" s="787"/>
      <c r="B55" s="843"/>
      <c r="C55" s="844"/>
      <c r="D55" s="844"/>
      <c r="E55" s="844"/>
      <c r="F55" s="844"/>
      <c r="G55" s="844"/>
      <c r="H55" s="845"/>
      <c r="I55" s="10" t="s">
        <v>42</v>
      </c>
      <c r="J55" s="9">
        <f>J58</f>
        <v>164.01999999999998</v>
      </c>
      <c r="K55" s="30">
        <f t="shared" si="10"/>
        <v>164.01999999999998</v>
      </c>
      <c r="L55" s="9">
        <f>L58</f>
        <v>164.01999999999998</v>
      </c>
      <c r="M55" s="9">
        <f>M58</f>
        <v>0</v>
      </c>
      <c r="N55" s="9">
        <f>N58</f>
        <v>0</v>
      </c>
      <c r="O55" s="93"/>
      <c r="P55" s="8">
        <f t="shared" si="3"/>
        <v>0</v>
      </c>
      <c r="Q55" s="30"/>
      <c r="R55" s="30"/>
      <c r="S55" s="30"/>
      <c r="T55" s="829"/>
    </row>
    <row r="56" spans="1:20" ht="34.5" customHeight="1" x14ac:dyDescent="0.25">
      <c r="A56" s="787"/>
      <c r="B56" s="843"/>
      <c r="C56" s="844"/>
      <c r="D56" s="844"/>
      <c r="E56" s="844"/>
      <c r="F56" s="844"/>
      <c r="G56" s="844"/>
      <c r="H56" s="845"/>
      <c r="I56" s="10" t="s">
        <v>13</v>
      </c>
      <c r="J56" s="24">
        <v>0</v>
      </c>
      <c r="K56" s="30">
        <f t="shared" si="10"/>
        <v>0</v>
      </c>
      <c r="L56" s="24">
        <v>0</v>
      </c>
      <c r="M56" s="24">
        <v>0</v>
      </c>
      <c r="N56" s="24">
        <v>0</v>
      </c>
      <c r="O56" s="93"/>
      <c r="P56" s="8">
        <f t="shared" si="3"/>
        <v>0</v>
      </c>
      <c r="Q56" s="30"/>
      <c r="R56" s="30"/>
      <c r="S56" s="30"/>
      <c r="T56" s="829"/>
    </row>
    <row r="57" spans="1:20" ht="34.5" customHeight="1" x14ac:dyDescent="0.25">
      <c r="A57" s="788"/>
      <c r="B57" s="846"/>
      <c r="C57" s="847"/>
      <c r="D57" s="847"/>
      <c r="E57" s="847"/>
      <c r="F57" s="847"/>
      <c r="G57" s="847"/>
      <c r="H57" s="848"/>
      <c r="I57" s="10" t="s">
        <v>12</v>
      </c>
      <c r="J57" s="24">
        <v>0</v>
      </c>
      <c r="K57" s="30">
        <f t="shared" si="10"/>
        <v>0</v>
      </c>
      <c r="L57" s="24">
        <v>0</v>
      </c>
      <c r="M57" s="24">
        <v>0</v>
      </c>
      <c r="N57" s="24">
        <v>0</v>
      </c>
      <c r="O57" s="93"/>
      <c r="P57" s="8">
        <f t="shared" si="3"/>
        <v>0</v>
      </c>
      <c r="Q57" s="30"/>
      <c r="R57" s="30"/>
      <c r="S57" s="30"/>
      <c r="T57" s="829"/>
    </row>
    <row r="58" spans="1:20" ht="42.75" customHeight="1" x14ac:dyDescent="0.25">
      <c r="A58" s="793" t="s">
        <v>62</v>
      </c>
      <c r="B58" s="54" t="s">
        <v>86</v>
      </c>
      <c r="C58" s="794"/>
      <c r="D58" s="719"/>
      <c r="E58" s="719"/>
      <c r="F58" s="719"/>
      <c r="G58" s="719">
        <v>2016</v>
      </c>
      <c r="H58" s="719">
        <v>2016</v>
      </c>
      <c r="I58" s="729" t="s">
        <v>42</v>
      </c>
      <c r="J58" s="8">
        <f>J59</f>
        <v>164.01999999999998</v>
      </c>
      <c r="K58" s="30">
        <f t="shared" si="10"/>
        <v>164.01999999999998</v>
      </c>
      <c r="L58" s="8">
        <f>L59</f>
        <v>164.01999999999998</v>
      </c>
      <c r="M58" s="8">
        <f>M59</f>
        <v>0</v>
      </c>
      <c r="N58" s="8">
        <f>N59</f>
        <v>0</v>
      </c>
      <c r="O58" s="93"/>
      <c r="P58" s="8">
        <f t="shared" si="3"/>
        <v>0</v>
      </c>
      <c r="Q58" s="30"/>
      <c r="R58" s="30"/>
      <c r="S58" s="30"/>
      <c r="T58" s="829"/>
    </row>
    <row r="59" spans="1:20" ht="15" customHeight="1" x14ac:dyDescent="0.25">
      <c r="A59" s="712"/>
      <c r="B59" s="110" t="s">
        <v>27</v>
      </c>
      <c r="C59" s="727"/>
      <c r="D59" s="727"/>
      <c r="E59" s="720"/>
      <c r="F59" s="727"/>
      <c r="G59" s="721"/>
      <c r="H59" s="721"/>
      <c r="I59" s="731"/>
      <c r="J59" s="9">
        <f>L59+M59+N59</f>
        <v>164.01999999999998</v>
      </c>
      <c r="K59" s="30">
        <f t="shared" si="10"/>
        <v>164.01999999999998</v>
      </c>
      <c r="L59" s="9">
        <f>139*1.18</f>
        <v>164.01999999999998</v>
      </c>
      <c r="M59" s="9">
        <v>0</v>
      </c>
      <c r="N59" s="9">
        <v>0</v>
      </c>
      <c r="O59" s="93"/>
      <c r="P59" s="8">
        <f t="shared" si="3"/>
        <v>0</v>
      </c>
      <c r="Q59" s="30"/>
      <c r="R59" s="30"/>
      <c r="S59" s="30"/>
      <c r="T59" s="830"/>
    </row>
    <row r="60" spans="1:20" ht="36.75" customHeight="1" x14ac:dyDescent="0.25">
      <c r="A60" s="33"/>
      <c r="B60" s="687" t="s">
        <v>20</v>
      </c>
      <c r="C60" s="688"/>
      <c r="D60" s="688"/>
      <c r="E60" s="688"/>
      <c r="F60" s="688"/>
      <c r="G60" s="688"/>
      <c r="H60" s="689"/>
      <c r="I60" s="31"/>
      <c r="J60" s="30"/>
      <c r="K60" s="30"/>
      <c r="L60" s="30"/>
      <c r="M60" s="30"/>
      <c r="N60" s="30"/>
      <c r="O60" s="93"/>
      <c r="P60" s="8">
        <f t="shared" si="3"/>
        <v>0</v>
      </c>
      <c r="Q60" s="11"/>
      <c r="R60" s="11"/>
      <c r="S60" s="11"/>
      <c r="T60" s="12"/>
    </row>
    <row r="61" spans="1:20" ht="51" x14ac:dyDescent="0.25">
      <c r="A61" s="690"/>
      <c r="B61" s="691"/>
      <c r="C61" s="691"/>
      <c r="D61" s="691"/>
      <c r="E61" s="691"/>
      <c r="F61" s="691"/>
      <c r="G61" s="691"/>
      <c r="H61" s="692"/>
      <c r="I61" s="10" t="s">
        <v>41</v>
      </c>
      <c r="J61" s="9">
        <f t="shared" ref="J61:N64" si="17">J66+J79</f>
        <v>0</v>
      </c>
      <c r="K61" s="30">
        <f t="shared" si="10"/>
        <v>0</v>
      </c>
      <c r="L61" s="9">
        <f t="shared" si="17"/>
        <v>0</v>
      </c>
      <c r="M61" s="9">
        <f t="shared" si="17"/>
        <v>0</v>
      </c>
      <c r="N61" s="9">
        <f t="shared" si="17"/>
        <v>0</v>
      </c>
      <c r="O61" s="89"/>
      <c r="P61" s="8">
        <f t="shared" si="3"/>
        <v>0</v>
      </c>
      <c r="Q61" s="9">
        <f t="shared" ref="Q61:S64" si="18">Q66+Q79</f>
        <v>0</v>
      </c>
      <c r="R61" s="9">
        <f t="shared" si="18"/>
        <v>0</v>
      </c>
      <c r="S61" s="9">
        <f t="shared" si="18"/>
        <v>0</v>
      </c>
      <c r="T61" s="12"/>
    </row>
    <row r="62" spans="1:20" ht="39.75" customHeight="1" x14ac:dyDescent="0.25">
      <c r="A62" s="693"/>
      <c r="B62" s="694"/>
      <c r="C62" s="694"/>
      <c r="D62" s="694"/>
      <c r="E62" s="694"/>
      <c r="F62" s="694"/>
      <c r="G62" s="694"/>
      <c r="H62" s="695"/>
      <c r="I62" s="10" t="s">
        <v>42</v>
      </c>
      <c r="J62" s="9">
        <f t="shared" si="17"/>
        <v>41474.026400000002</v>
      </c>
      <c r="K62" s="30">
        <f t="shared" si="10"/>
        <v>41474.026399999995</v>
      </c>
      <c r="L62" s="9">
        <f t="shared" si="17"/>
        <v>32547.94</v>
      </c>
      <c r="M62" s="9">
        <f t="shared" si="17"/>
        <v>503.91899999999998</v>
      </c>
      <c r="N62" s="9">
        <f t="shared" si="17"/>
        <v>8422.1674000000003</v>
      </c>
      <c r="O62" s="89"/>
      <c r="P62" s="8">
        <f t="shared" si="3"/>
        <v>1013.63</v>
      </c>
      <c r="Q62" s="9">
        <f t="shared" si="18"/>
        <v>0</v>
      </c>
      <c r="R62" s="9">
        <f t="shared" si="18"/>
        <v>0</v>
      </c>
      <c r="S62" s="9">
        <f t="shared" si="18"/>
        <v>1013.63</v>
      </c>
      <c r="T62" s="12"/>
    </row>
    <row r="63" spans="1:20" ht="28.5" customHeight="1" x14ac:dyDescent="0.25">
      <c r="A63" s="693"/>
      <c r="B63" s="694"/>
      <c r="C63" s="694"/>
      <c r="D63" s="694"/>
      <c r="E63" s="694"/>
      <c r="F63" s="694"/>
      <c r="G63" s="694"/>
      <c r="H63" s="695"/>
      <c r="I63" s="10" t="s">
        <v>13</v>
      </c>
      <c r="J63" s="9">
        <f t="shared" si="17"/>
        <v>14869.828999999998</v>
      </c>
      <c r="K63" s="30">
        <f t="shared" si="10"/>
        <v>14869.828999999998</v>
      </c>
      <c r="L63" s="9">
        <f t="shared" si="17"/>
        <v>0</v>
      </c>
      <c r="M63" s="9">
        <f t="shared" si="17"/>
        <v>14869.828999999998</v>
      </c>
      <c r="N63" s="9">
        <f t="shared" si="17"/>
        <v>0</v>
      </c>
      <c r="O63" s="89"/>
      <c r="P63" s="8">
        <f t="shared" si="3"/>
        <v>0</v>
      </c>
      <c r="Q63" s="9">
        <f t="shared" si="18"/>
        <v>0</v>
      </c>
      <c r="R63" s="9">
        <f t="shared" si="18"/>
        <v>0</v>
      </c>
      <c r="S63" s="9">
        <f t="shared" si="18"/>
        <v>0</v>
      </c>
      <c r="T63" s="12"/>
    </row>
    <row r="64" spans="1:20" ht="12.75" customHeight="1" x14ac:dyDescent="0.25">
      <c r="A64" s="696"/>
      <c r="B64" s="697"/>
      <c r="C64" s="697"/>
      <c r="D64" s="697"/>
      <c r="E64" s="697"/>
      <c r="F64" s="697"/>
      <c r="G64" s="697"/>
      <c r="H64" s="698"/>
      <c r="I64" s="10" t="s">
        <v>12</v>
      </c>
      <c r="J64" s="9">
        <f t="shared" si="17"/>
        <v>0</v>
      </c>
      <c r="K64" s="30">
        <f t="shared" si="10"/>
        <v>0</v>
      </c>
      <c r="L64" s="9">
        <f t="shared" si="17"/>
        <v>0</v>
      </c>
      <c r="M64" s="9">
        <f t="shared" si="17"/>
        <v>0</v>
      </c>
      <c r="N64" s="9">
        <f t="shared" si="17"/>
        <v>0</v>
      </c>
      <c r="O64" s="89"/>
      <c r="P64" s="8">
        <f t="shared" si="3"/>
        <v>0</v>
      </c>
      <c r="Q64" s="9">
        <f t="shared" si="18"/>
        <v>0</v>
      </c>
      <c r="R64" s="9">
        <f t="shared" si="18"/>
        <v>0</v>
      </c>
      <c r="S64" s="9">
        <f t="shared" si="18"/>
        <v>0</v>
      </c>
      <c r="T64" s="12"/>
    </row>
    <row r="65" spans="1:20" ht="19.5" customHeight="1" x14ac:dyDescent="0.25">
      <c r="A65" s="33" t="s">
        <v>18</v>
      </c>
      <c r="B65" s="687" t="s">
        <v>21</v>
      </c>
      <c r="C65" s="688"/>
      <c r="D65" s="688"/>
      <c r="E65" s="688"/>
      <c r="F65" s="688"/>
      <c r="G65" s="688"/>
      <c r="H65" s="689"/>
      <c r="I65" s="21"/>
      <c r="J65" s="14"/>
      <c r="K65" s="30"/>
      <c r="L65" s="14"/>
      <c r="M65" s="14"/>
      <c r="N65" s="14"/>
      <c r="O65" s="85"/>
      <c r="P65" s="8">
        <f t="shared" si="3"/>
        <v>0</v>
      </c>
      <c r="Q65" s="14"/>
      <c r="R65" s="14"/>
      <c r="S65" s="14"/>
      <c r="T65" s="21"/>
    </row>
    <row r="66" spans="1:20" ht="51" x14ac:dyDescent="0.25">
      <c r="A66" s="690"/>
      <c r="B66" s="691"/>
      <c r="C66" s="691"/>
      <c r="D66" s="691"/>
      <c r="E66" s="691"/>
      <c r="F66" s="691"/>
      <c r="G66" s="691"/>
      <c r="H66" s="692"/>
      <c r="I66" s="10" t="s">
        <v>41</v>
      </c>
      <c r="J66" s="9">
        <v>0</v>
      </c>
      <c r="K66" s="30">
        <f t="shared" si="10"/>
        <v>0</v>
      </c>
      <c r="L66" s="9">
        <f>L74</f>
        <v>0</v>
      </c>
      <c r="M66" s="9">
        <v>0</v>
      </c>
      <c r="N66" s="9">
        <v>0</v>
      </c>
      <c r="O66" s="89"/>
      <c r="P66" s="8">
        <f t="shared" si="3"/>
        <v>0</v>
      </c>
      <c r="Q66" s="9">
        <v>0</v>
      </c>
      <c r="R66" s="9">
        <v>0</v>
      </c>
      <c r="S66" s="9">
        <v>0</v>
      </c>
      <c r="T66" s="12"/>
    </row>
    <row r="67" spans="1:20" ht="54" customHeight="1" x14ac:dyDescent="0.25">
      <c r="A67" s="693"/>
      <c r="B67" s="694"/>
      <c r="C67" s="694"/>
      <c r="D67" s="694"/>
      <c r="E67" s="694"/>
      <c r="F67" s="694"/>
      <c r="G67" s="694"/>
      <c r="H67" s="695"/>
      <c r="I67" s="10" t="s">
        <v>42</v>
      </c>
      <c r="J67" s="9">
        <f>J70+J72+J74</f>
        <v>503.91899999999998</v>
      </c>
      <c r="K67" s="30">
        <f t="shared" si="10"/>
        <v>503.91899999999998</v>
      </c>
      <c r="L67" s="9">
        <f>L70+L72+L74</f>
        <v>0</v>
      </c>
      <c r="M67" s="9">
        <f>M70+M72+M74</f>
        <v>503.91899999999998</v>
      </c>
      <c r="N67" s="9">
        <f>N70+N72+N74</f>
        <v>0</v>
      </c>
      <c r="O67" s="89"/>
      <c r="P67" s="8">
        <f t="shared" si="3"/>
        <v>1013.63</v>
      </c>
      <c r="Q67" s="9">
        <f>Q74</f>
        <v>0</v>
      </c>
      <c r="R67" s="9">
        <f>R74</f>
        <v>0</v>
      </c>
      <c r="S67" s="9">
        <f>S74</f>
        <v>1013.63</v>
      </c>
      <c r="T67" s="12"/>
    </row>
    <row r="68" spans="1:20" ht="25.5" x14ac:dyDescent="0.25">
      <c r="A68" s="693"/>
      <c r="B68" s="694"/>
      <c r="C68" s="694"/>
      <c r="D68" s="694"/>
      <c r="E68" s="694"/>
      <c r="F68" s="694"/>
      <c r="G68" s="694"/>
      <c r="H68" s="695"/>
      <c r="I68" s="10" t="s">
        <v>13</v>
      </c>
      <c r="J68" s="9">
        <f>J77</f>
        <v>14869.828999999998</v>
      </c>
      <c r="K68" s="30">
        <f t="shared" si="10"/>
        <v>14869.828999999998</v>
      </c>
      <c r="L68" s="9">
        <f>L77</f>
        <v>0</v>
      </c>
      <c r="M68" s="9">
        <f t="shared" ref="M68:S68" si="19">M77</f>
        <v>14869.828999999998</v>
      </c>
      <c r="N68" s="9">
        <f t="shared" si="19"/>
        <v>0</v>
      </c>
      <c r="O68" s="89"/>
      <c r="P68" s="8">
        <f t="shared" si="3"/>
        <v>0</v>
      </c>
      <c r="Q68" s="9">
        <f t="shared" si="19"/>
        <v>0</v>
      </c>
      <c r="R68" s="9">
        <f t="shared" si="19"/>
        <v>0</v>
      </c>
      <c r="S68" s="9">
        <f t="shared" si="19"/>
        <v>0</v>
      </c>
      <c r="T68" s="12"/>
    </row>
    <row r="69" spans="1:20" ht="25.5" x14ac:dyDescent="0.25">
      <c r="A69" s="696"/>
      <c r="B69" s="697"/>
      <c r="C69" s="697"/>
      <c r="D69" s="697"/>
      <c r="E69" s="697"/>
      <c r="F69" s="697"/>
      <c r="G69" s="697"/>
      <c r="H69" s="698"/>
      <c r="I69" s="10" t="s">
        <v>12</v>
      </c>
      <c r="J69" s="9">
        <v>0</v>
      </c>
      <c r="K69" s="30">
        <f t="shared" si="10"/>
        <v>0</v>
      </c>
      <c r="L69" s="9">
        <v>0</v>
      </c>
      <c r="M69" s="9">
        <v>0</v>
      </c>
      <c r="N69" s="9">
        <v>0</v>
      </c>
      <c r="O69" s="89"/>
      <c r="P69" s="8">
        <f t="shared" si="3"/>
        <v>0</v>
      </c>
      <c r="Q69" s="9">
        <v>0</v>
      </c>
      <c r="R69" s="9">
        <v>0</v>
      </c>
      <c r="S69" s="9">
        <v>0</v>
      </c>
      <c r="T69" s="12"/>
    </row>
    <row r="70" spans="1:20" ht="42.75" customHeight="1" x14ac:dyDescent="0.25">
      <c r="A70" s="711" t="s">
        <v>63</v>
      </c>
      <c r="B70" s="48" t="s">
        <v>87</v>
      </c>
      <c r="C70" s="716" t="s">
        <v>88</v>
      </c>
      <c r="D70" s="716">
        <v>800</v>
      </c>
      <c r="E70" s="719"/>
      <c r="F70" s="719"/>
      <c r="G70" s="837">
        <v>2018</v>
      </c>
      <c r="H70" s="837">
        <v>2018</v>
      </c>
      <c r="I70" s="837" t="s">
        <v>42</v>
      </c>
      <c r="J70" s="8">
        <f>J71</f>
        <v>0</v>
      </c>
      <c r="K70" s="30">
        <f t="shared" si="10"/>
        <v>0</v>
      </c>
      <c r="L70" s="8">
        <f>L71</f>
        <v>0</v>
      </c>
      <c r="M70" s="8">
        <f>M71</f>
        <v>0</v>
      </c>
      <c r="N70" s="8">
        <f>N71</f>
        <v>0</v>
      </c>
      <c r="O70" s="93"/>
      <c r="P70" s="8">
        <f t="shared" si="3"/>
        <v>2359.2199999999998</v>
      </c>
      <c r="Q70" s="8">
        <f>Q71</f>
        <v>2359.2199999999998</v>
      </c>
      <c r="R70" s="8">
        <f>R71</f>
        <v>0</v>
      </c>
      <c r="S70" s="8">
        <f>S71</f>
        <v>0</v>
      </c>
      <c r="T70" s="828" t="s">
        <v>74</v>
      </c>
    </row>
    <row r="71" spans="1:20" ht="15.75" customHeight="1" x14ac:dyDescent="0.25">
      <c r="A71" s="712"/>
      <c r="B71" s="48" t="s">
        <v>27</v>
      </c>
      <c r="C71" s="717"/>
      <c r="D71" s="717"/>
      <c r="E71" s="720"/>
      <c r="F71" s="727"/>
      <c r="G71" s="838"/>
      <c r="H71" s="838"/>
      <c r="I71" s="838"/>
      <c r="J71" s="9">
        <f>L71+M71+N71</f>
        <v>0</v>
      </c>
      <c r="K71" s="30">
        <f t="shared" si="10"/>
        <v>0</v>
      </c>
      <c r="L71" s="9">
        <v>0</v>
      </c>
      <c r="M71" s="9">
        <v>0</v>
      </c>
      <c r="N71" s="9">
        <v>0</v>
      </c>
      <c r="O71" s="93"/>
      <c r="P71" s="8">
        <f t="shared" si="3"/>
        <v>2359.2199999999998</v>
      </c>
      <c r="Q71" s="11">
        <v>2359.2199999999998</v>
      </c>
      <c r="R71" s="11">
        <v>0</v>
      </c>
      <c r="S71" s="11">
        <v>0</v>
      </c>
      <c r="T71" s="830"/>
    </row>
    <row r="72" spans="1:20" ht="33" customHeight="1" x14ac:dyDescent="0.25">
      <c r="A72" s="711" t="s">
        <v>89</v>
      </c>
      <c r="B72" s="48" t="s">
        <v>90</v>
      </c>
      <c r="C72" s="716">
        <v>400</v>
      </c>
      <c r="D72" s="716">
        <v>200</v>
      </c>
      <c r="E72" s="849"/>
      <c r="F72" s="739"/>
      <c r="G72" s="837">
        <v>2018</v>
      </c>
      <c r="H72" s="837">
        <v>2018</v>
      </c>
      <c r="I72" s="837" t="s">
        <v>42</v>
      </c>
      <c r="J72" s="25">
        <f>J73</f>
        <v>0</v>
      </c>
      <c r="K72" s="30">
        <f t="shared" si="10"/>
        <v>0</v>
      </c>
      <c r="L72" s="25">
        <f>L73</f>
        <v>0</v>
      </c>
      <c r="M72" s="25">
        <f>M73</f>
        <v>0</v>
      </c>
      <c r="N72" s="25">
        <f>N73</f>
        <v>0</v>
      </c>
      <c r="O72" s="93"/>
      <c r="P72" s="8">
        <f t="shared" ref="P72:P135" si="20">Q72+R72+S72</f>
        <v>2151.33</v>
      </c>
      <c r="Q72" s="25">
        <f>Q73</f>
        <v>0</v>
      </c>
      <c r="R72" s="25">
        <f>R73</f>
        <v>2151.33</v>
      </c>
      <c r="S72" s="25">
        <f>S73</f>
        <v>0</v>
      </c>
      <c r="T72" s="828" t="s">
        <v>74</v>
      </c>
    </row>
    <row r="73" spans="1:20" ht="15.75" customHeight="1" x14ac:dyDescent="0.25">
      <c r="A73" s="712"/>
      <c r="B73" s="3" t="s">
        <v>27</v>
      </c>
      <c r="C73" s="727"/>
      <c r="D73" s="727"/>
      <c r="E73" s="849"/>
      <c r="F73" s="739"/>
      <c r="G73" s="838"/>
      <c r="H73" s="838"/>
      <c r="I73" s="838"/>
      <c r="J73" s="11">
        <f>L73+M73+N73</f>
        <v>0</v>
      </c>
      <c r="K73" s="30">
        <f t="shared" si="10"/>
        <v>0</v>
      </c>
      <c r="L73" s="11">
        <v>0</v>
      </c>
      <c r="M73" s="11">
        <v>0</v>
      </c>
      <c r="N73" s="11">
        <v>0</v>
      </c>
      <c r="O73" s="93"/>
      <c r="P73" s="8">
        <f t="shared" si="20"/>
        <v>2151.33</v>
      </c>
      <c r="Q73" s="11">
        <v>0</v>
      </c>
      <c r="R73" s="11">
        <v>2151.33</v>
      </c>
      <c r="S73" s="11"/>
      <c r="T73" s="830"/>
    </row>
    <row r="74" spans="1:20" ht="30" customHeight="1" x14ac:dyDescent="0.25">
      <c r="A74" s="817" t="s">
        <v>91</v>
      </c>
      <c r="B74" s="48" t="s">
        <v>17</v>
      </c>
      <c r="C74" s="668">
        <v>160</v>
      </c>
      <c r="D74" s="668">
        <v>280</v>
      </c>
      <c r="E74" s="668"/>
      <c r="F74" s="818"/>
      <c r="G74" s="46"/>
      <c r="H74" s="46"/>
      <c r="I74" s="686" t="s">
        <v>42</v>
      </c>
      <c r="J74" s="29">
        <f>L74+M74+N74</f>
        <v>503.91899999999998</v>
      </c>
      <c r="K74" s="30">
        <f t="shared" si="10"/>
        <v>503.91899999999998</v>
      </c>
      <c r="L74" s="29">
        <f>L75</f>
        <v>0</v>
      </c>
      <c r="M74" s="29">
        <f t="shared" ref="M74:S74" si="21">M75</f>
        <v>503.91899999999998</v>
      </c>
      <c r="N74" s="29">
        <f t="shared" si="21"/>
        <v>0</v>
      </c>
      <c r="O74" s="92"/>
      <c r="P74" s="8">
        <f t="shared" si="20"/>
        <v>1013.63</v>
      </c>
      <c r="Q74" s="29">
        <f t="shared" si="21"/>
        <v>0</v>
      </c>
      <c r="R74" s="29">
        <f t="shared" si="21"/>
        <v>0</v>
      </c>
      <c r="S74" s="29">
        <f t="shared" si="21"/>
        <v>1013.63</v>
      </c>
      <c r="T74" s="49"/>
    </row>
    <row r="75" spans="1:20" ht="21.75" customHeight="1" x14ac:dyDescent="0.25">
      <c r="A75" s="817"/>
      <c r="B75" s="48" t="s">
        <v>27</v>
      </c>
      <c r="C75" s="705"/>
      <c r="D75" s="705"/>
      <c r="E75" s="705"/>
      <c r="F75" s="706"/>
      <c r="G75" s="46">
        <v>2017</v>
      </c>
      <c r="H75" s="46">
        <v>2017</v>
      </c>
      <c r="I75" s="682"/>
      <c r="J75" s="30">
        <f>L75+M75+N75</f>
        <v>503.91899999999998</v>
      </c>
      <c r="K75" s="30">
        <f t="shared" si="10"/>
        <v>503.91899999999998</v>
      </c>
      <c r="L75" s="30">
        <v>0</v>
      </c>
      <c r="M75" s="30">
        <f>427.05*1.18</f>
        <v>503.91899999999998</v>
      </c>
      <c r="N75" s="30">
        <v>0</v>
      </c>
      <c r="O75" s="93"/>
      <c r="P75" s="8">
        <f t="shared" si="20"/>
        <v>1013.63</v>
      </c>
      <c r="Q75" s="30">
        <v>0</v>
      </c>
      <c r="R75" s="30">
        <v>0</v>
      </c>
      <c r="S75" s="30">
        <v>1013.63</v>
      </c>
      <c r="T75" s="49"/>
    </row>
    <row r="76" spans="1:20" ht="63.75" customHeight="1" x14ac:dyDescent="0.25">
      <c r="A76" s="107" t="s">
        <v>92</v>
      </c>
      <c r="B76" s="48" t="s">
        <v>55</v>
      </c>
      <c r="C76" s="69">
        <v>900</v>
      </c>
      <c r="D76" s="69">
        <v>28000</v>
      </c>
      <c r="E76" s="69"/>
      <c r="F76" s="70"/>
      <c r="G76" s="67"/>
      <c r="H76" s="67"/>
      <c r="I76" s="686" t="s">
        <v>13</v>
      </c>
      <c r="J76" s="58"/>
      <c r="K76" s="30">
        <f t="shared" si="10"/>
        <v>0</v>
      </c>
      <c r="L76" s="30"/>
      <c r="M76" s="30"/>
      <c r="N76" s="30"/>
      <c r="O76" s="93"/>
      <c r="P76" s="8">
        <f t="shared" si="20"/>
        <v>0</v>
      </c>
      <c r="Q76" s="30"/>
      <c r="R76" s="30"/>
      <c r="S76" s="30"/>
      <c r="T76" s="49" t="s">
        <v>26</v>
      </c>
    </row>
    <row r="77" spans="1:20" ht="19.5" customHeight="1" x14ac:dyDescent="0.25">
      <c r="A77" s="66"/>
      <c r="B77" s="71" t="s">
        <v>27</v>
      </c>
      <c r="C77" s="69"/>
      <c r="D77" s="69"/>
      <c r="E77" s="69"/>
      <c r="F77" s="70"/>
      <c r="G77" s="67">
        <v>2017</v>
      </c>
      <c r="H77" s="67">
        <v>2017</v>
      </c>
      <c r="I77" s="683"/>
      <c r="J77" s="30">
        <f>L77+M77+N77</f>
        <v>14869.828999999998</v>
      </c>
      <c r="K77" s="30">
        <f t="shared" si="10"/>
        <v>14869.828999999998</v>
      </c>
      <c r="L77" s="30">
        <v>0</v>
      </c>
      <c r="M77" s="30">
        <f>12601.55*1.18</f>
        <v>14869.828999999998</v>
      </c>
      <c r="N77" s="30">
        <v>0</v>
      </c>
      <c r="O77" s="93"/>
      <c r="P77" s="8">
        <f t="shared" si="20"/>
        <v>0</v>
      </c>
      <c r="Q77" s="30">
        <v>0</v>
      </c>
      <c r="R77" s="30">
        <v>0</v>
      </c>
      <c r="S77" s="30">
        <v>0</v>
      </c>
      <c r="T77" s="49"/>
    </row>
    <row r="78" spans="1:20" ht="15.75" x14ac:dyDescent="0.25">
      <c r="A78" s="33" t="s">
        <v>93</v>
      </c>
      <c r="B78" s="687" t="s">
        <v>22</v>
      </c>
      <c r="C78" s="688"/>
      <c r="D78" s="688"/>
      <c r="E78" s="688"/>
      <c r="F78" s="688"/>
      <c r="G78" s="688"/>
      <c r="H78" s="689"/>
      <c r="I78" s="21"/>
      <c r="J78" s="14"/>
      <c r="K78" s="30"/>
      <c r="L78" s="14"/>
      <c r="M78" s="14"/>
      <c r="N78" s="14"/>
      <c r="O78" s="85"/>
      <c r="P78" s="8">
        <f t="shared" si="20"/>
        <v>0</v>
      </c>
      <c r="Q78" s="14"/>
      <c r="R78" s="14"/>
      <c r="S78" s="14"/>
      <c r="T78" s="21"/>
    </row>
    <row r="79" spans="1:20" ht="57.75" customHeight="1" x14ac:dyDescent="0.25">
      <c r="A79" s="702"/>
      <c r="B79" s="673"/>
      <c r="C79" s="674"/>
      <c r="D79" s="674"/>
      <c r="E79" s="674"/>
      <c r="F79" s="674"/>
      <c r="G79" s="674"/>
      <c r="H79" s="675"/>
      <c r="I79" s="10" t="s">
        <v>41</v>
      </c>
      <c r="J79" s="9">
        <v>0</v>
      </c>
      <c r="K79" s="30">
        <f t="shared" si="10"/>
        <v>0</v>
      </c>
      <c r="L79" s="9">
        <v>0</v>
      </c>
      <c r="M79" s="9">
        <v>0</v>
      </c>
      <c r="N79" s="9">
        <v>0</v>
      </c>
      <c r="O79" s="89"/>
      <c r="P79" s="8">
        <f t="shared" si="20"/>
        <v>0</v>
      </c>
      <c r="Q79" s="9">
        <v>0</v>
      </c>
      <c r="R79" s="9">
        <v>0</v>
      </c>
      <c r="S79" s="9">
        <f>S25</f>
        <v>0</v>
      </c>
      <c r="T79" s="21"/>
    </row>
    <row r="80" spans="1:20" ht="42.75" customHeight="1" x14ac:dyDescent="0.25">
      <c r="A80" s="703"/>
      <c r="B80" s="676"/>
      <c r="C80" s="677"/>
      <c r="D80" s="677"/>
      <c r="E80" s="677"/>
      <c r="F80" s="677"/>
      <c r="G80" s="677"/>
      <c r="H80" s="678"/>
      <c r="I80" s="10" t="s">
        <v>42</v>
      </c>
      <c r="J80" s="9">
        <f>J83+J85</f>
        <v>40970.107400000001</v>
      </c>
      <c r="K80" s="30">
        <f t="shared" si="10"/>
        <v>40970.107400000001</v>
      </c>
      <c r="L80" s="9">
        <f>L83+L85</f>
        <v>32547.94</v>
      </c>
      <c r="M80" s="9">
        <f>M83+M85</f>
        <v>0</v>
      </c>
      <c r="N80" s="9">
        <f>N83+N85</f>
        <v>8422.1674000000003</v>
      </c>
      <c r="O80" s="89"/>
      <c r="P80" s="8">
        <f t="shared" si="20"/>
        <v>0</v>
      </c>
      <c r="Q80" s="9">
        <f>Q83+Q85</f>
        <v>0</v>
      </c>
      <c r="R80" s="9">
        <f>R83+R85</f>
        <v>0</v>
      </c>
      <c r="S80" s="9">
        <f>S83+S85</f>
        <v>0</v>
      </c>
      <c r="T80" s="21"/>
    </row>
    <row r="81" spans="1:20" ht="25.5" x14ac:dyDescent="0.25">
      <c r="A81" s="703"/>
      <c r="B81" s="676"/>
      <c r="C81" s="677"/>
      <c r="D81" s="677"/>
      <c r="E81" s="677"/>
      <c r="F81" s="677"/>
      <c r="G81" s="677"/>
      <c r="H81" s="678"/>
      <c r="I81" s="10" t="s">
        <v>13</v>
      </c>
      <c r="J81" s="9">
        <v>0</v>
      </c>
      <c r="K81" s="30">
        <f t="shared" si="10"/>
        <v>0</v>
      </c>
      <c r="L81" s="9">
        <v>0</v>
      </c>
      <c r="M81" s="9">
        <v>0</v>
      </c>
      <c r="N81" s="9">
        <v>0</v>
      </c>
      <c r="O81" s="89"/>
      <c r="P81" s="8">
        <f t="shared" si="20"/>
        <v>0</v>
      </c>
      <c r="Q81" s="9">
        <v>0</v>
      </c>
      <c r="R81" s="9">
        <v>0</v>
      </c>
      <c r="S81" s="9">
        <v>0</v>
      </c>
      <c r="T81" s="21"/>
    </row>
    <row r="82" spans="1:20" ht="25.5" x14ac:dyDescent="0.25">
      <c r="A82" s="704"/>
      <c r="B82" s="679"/>
      <c r="C82" s="680"/>
      <c r="D82" s="680"/>
      <c r="E82" s="680"/>
      <c r="F82" s="680"/>
      <c r="G82" s="680"/>
      <c r="H82" s="681"/>
      <c r="I82" s="10" t="s">
        <v>12</v>
      </c>
      <c r="J82" s="9">
        <v>0</v>
      </c>
      <c r="K82" s="30">
        <f t="shared" si="10"/>
        <v>0</v>
      </c>
      <c r="L82" s="9">
        <v>0</v>
      </c>
      <c r="M82" s="9">
        <v>0</v>
      </c>
      <c r="N82" s="9">
        <v>0</v>
      </c>
      <c r="O82" s="89"/>
      <c r="P82" s="8">
        <f t="shared" si="20"/>
        <v>0</v>
      </c>
      <c r="Q82" s="9">
        <v>0</v>
      </c>
      <c r="R82" s="9">
        <v>0</v>
      </c>
      <c r="S82" s="9">
        <v>0</v>
      </c>
      <c r="T82" s="21"/>
    </row>
    <row r="83" spans="1:20" ht="38.25" x14ac:dyDescent="0.25">
      <c r="A83" s="700" t="s">
        <v>100</v>
      </c>
      <c r="B83" s="48" t="s">
        <v>39</v>
      </c>
      <c r="C83" s="668"/>
      <c r="D83" s="668"/>
      <c r="E83" s="668"/>
      <c r="F83" s="668"/>
      <c r="G83" s="686">
        <v>2016</v>
      </c>
      <c r="H83" s="686">
        <v>2016</v>
      </c>
      <c r="I83" s="686" t="s">
        <v>42</v>
      </c>
      <c r="J83" s="26">
        <f>L83+M83+N83</f>
        <v>367.84140000000002</v>
      </c>
      <c r="K83" s="30">
        <f t="shared" si="10"/>
        <v>367.84140000000002</v>
      </c>
      <c r="L83" s="26">
        <f>L84</f>
        <v>214.44139999999999</v>
      </c>
      <c r="M83" s="26">
        <f t="shared" ref="M83:S83" si="22">M84</f>
        <v>0</v>
      </c>
      <c r="N83" s="26">
        <f t="shared" si="22"/>
        <v>153.4</v>
      </c>
      <c r="O83" s="86"/>
      <c r="P83" s="8">
        <f t="shared" si="20"/>
        <v>0</v>
      </c>
      <c r="Q83" s="26">
        <f t="shared" si="22"/>
        <v>0</v>
      </c>
      <c r="R83" s="26">
        <f t="shared" si="22"/>
        <v>0</v>
      </c>
      <c r="S83" s="26">
        <f t="shared" si="22"/>
        <v>0</v>
      </c>
      <c r="T83" s="55"/>
    </row>
    <row r="84" spans="1:20" x14ac:dyDescent="0.25">
      <c r="A84" s="800"/>
      <c r="B84" s="3" t="s">
        <v>27</v>
      </c>
      <c r="C84" s="669"/>
      <c r="D84" s="669"/>
      <c r="E84" s="669"/>
      <c r="F84" s="669"/>
      <c r="G84" s="683"/>
      <c r="H84" s="683"/>
      <c r="I84" s="683"/>
      <c r="J84" s="20">
        <f>L84+M84+N84</f>
        <v>367.84140000000002</v>
      </c>
      <c r="K84" s="30">
        <f t="shared" si="10"/>
        <v>367.84140000000002</v>
      </c>
      <c r="L84" s="20">
        <f>181.73*1.18</f>
        <v>214.44139999999999</v>
      </c>
      <c r="M84" s="20">
        <v>0</v>
      </c>
      <c r="N84" s="26">
        <f>130*1.18</f>
        <v>153.4</v>
      </c>
      <c r="O84" s="89"/>
      <c r="P84" s="8">
        <f t="shared" si="20"/>
        <v>0</v>
      </c>
      <c r="Q84" s="20">
        <v>0</v>
      </c>
      <c r="R84" s="20">
        <v>0</v>
      </c>
      <c r="S84" s="20">
        <v>0</v>
      </c>
      <c r="T84" s="45"/>
    </row>
    <row r="85" spans="1:20" ht="38.25" x14ac:dyDescent="0.25">
      <c r="A85" s="795" t="s">
        <v>101</v>
      </c>
      <c r="B85" s="3" t="s">
        <v>64</v>
      </c>
      <c r="C85" s="790"/>
      <c r="D85" s="790"/>
      <c r="E85" s="790"/>
      <c r="F85" s="757">
        <v>100000</v>
      </c>
      <c r="G85" s="791">
        <v>2016</v>
      </c>
      <c r="H85" s="791">
        <v>2016</v>
      </c>
      <c r="I85" s="686" t="s">
        <v>42</v>
      </c>
      <c r="J85" s="29">
        <f>L85+M85+N85</f>
        <v>40602.266000000003</v>
      </c>
      <c r="K85" s="30">
        <f t="shared" si="10"/>
        <v>40602.266000000003</v>
      </c>
      <c r="L85" s="29">
        <f t="shared" ref="L85:S85" si="23">L86</f>
        <v>32333.498599999999</v>
      </c>
      <c r="M85" s="29">
        <f t="shared" si="23"/>
        <v>0</v>
      </c>
      <c r="N85" s="29">
        <f t="shared" si="23"/>
        <v>8268.7674000000006</v>
      </c>
      <c r="O85" s="92"/>
      <c r="P85" s="8">
        <f t="shared" si="20"/>
        <v>0</v>
      </c>
      <c r="Q85" s="29">
        <f t="shared" si="23"/>
        <v>0</v>
      </c>
      <c r="R85" s="29">
        <f t="shared" si="23"/>
        <v>0</v>
      </c>
      <c r="S85" s="29">
        <f t="shared" si="23"/>
        <v>0</v>
      </c>
      <c r="T85" s="56"/>
    </row>
    <row r="86" spans="1:20" ht="15.75" x14ac:dyDescent="0.25">
      <c r="A86" s="796"/>
      <c r="B86" s="50" t="s">
        <v>27</v>
      </c>
      <c r="C86" s="775"/>
      <c r="D86" s="775"/>
      <c r="E86" s="775"/>
      <c r="F86" s="759"/>
      <c r="G86" s="792"/>
      <c r="H86" s="792"/>
      <c r="I86" s="682"/>
      <c r="J86" s="30">
        <f>L86+M86+N86</f>
        <v>40602.266000000003</v>
      </c>
      <c r="K86" s="30">
        <f t="shared" si="10"/>
        <v>40602.266000000003</v>
      </c>
      <c r="L86" s="11">
        <f>27401.27*1.18</f>
        <v>32333.498599999999</v>
      </c>
      <c r="M86" s="30">
        <v>0</v>
      </c>
      <c r="N86" s="30">
        <f>7007.43*1.18</f>
        <v>8268.7674000000006</v>
      </c>
      <c r="O86" s="93"/>
      <c r="P86" s="8">
        <f t="shared" si="20"/>
        <v>0</v>
      </c>
      <c r="Q86" s="30">
        <v>0</v>
      </c>
      <c r="R86" s="30">
        <v>0</v>
      </c>
      <c r="S86" s="30">
        <v>0</v>
      </c>
      <c r="T86" s="56"/>
    </row>
    <row r="87" spans="1:20" ht="15.75" x14ac:dyDescent="0.25">
      <c r="A87" s="82" t="s">
        <v>23</v>
      </c>
      <c r="B87" s="78" t="s">
        <v>8</v>
      </c>
      <c r="C87" s="79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7"/>
      <c r="P87" s="17"/>
      <c r="Q87" s="17"/>
      <c r="R87" s="17"/>
      <c r="S87" s="17"/>
      <c r="T87" s="16"/>
    </row>
    <row r="88" spans="1:20" ht="15.75" x14ac:dyDescent="0.25">
      <c r="A88" s="690"/>
      <c r="B88" s="691"/>
      <c r="C88" s="691"/>
      <c r="D88" s="691"/>
      <c r="E88" s="691"/>
      <c r="F88" s="691"/>
      <c r="G88" s="691"/>
      <c r="H88" s="692"/>
      <c r="I88" s="35" t="s">
        <v>43</v>
      </c>
      <c r="J88" s="36">
        <f>J89+J90+J91+J92</f>
        <v>694776.04519999993</v>
      </c>
      <c r="K88" s="36">
        <f>K89+K90+K91+K92</f>
        <v>642759.71509999991</v>
      </c>
      <c r="L88" s="36">
        <f t="shared" ref="L88:S88" si="24">L89+L90+L91+L92</f>
        <v>267852.596876</v>
      </c>
      <c r="M88" s="36">
        <f t="shared" si="24"/>
        <v>79090.084347800002</v>
      </c>
      <c r="N88" s="36">
        <f t="shared" si="24"/>
        <v>295817.03387619997</v>
      </c>
      <c r="O88" s="95"/>
      <c r="P88" s="8">
        <f t="shared" si="20"/>
        <v>250456.17</v>
      </c>
      <c r="Q88" s="36">
        <f t="shared" si="24"/>
        <v>187099.40000000002</v>
      </c>
      <c r="R88" s="36">
        <f t="shared" si="24"/>
        <v>28076.3</v>
      </c>
      <c r="S88" s="36">
        <f t="shared" si="24"/>
        <v>35280.47</v>
      </c>
      <c r="T88" s="35"/>
    </row>
    <row r="89" spans="1:20" ht="58.5" customHeight="1" x14ac:dyDescent="0.25">
      <c r="A89" s="693"/>
      <c r="B89" s="694"/>
      <c r="C89" s="694"/>
      <c r="D89" s="694"/>
      <c r="E89" s="694"/>
      <c r="F89" s="694"/>
      <c r="G89" s="694"/>
      <c r="H89" s="695"/>
      <c r="I89" s="31" t="s">
        <v>41</v>
      </c>
      <c r="J89" s="26">
        <f t="shared" ref="J89:N90" si="25">J94+J108+J132</f>
        <v>100349.53719999999</v>
      </c>
      <c r="K89" s="26">
        <f t="shared" si="25"/>
        <v>48333.2071</v>
      </c>
      <c r="L89" s="26">
        <f t="shared" si="25"/>
        <v>6560.1488759999993</v>
      </c>
      <c r="M89" s="26">
        <f t="shared" si="25"/>
        <v>3813.7425477999996</v>
      </c>
      <c r="N89" s="26">
        <f t="shared" si="25"/>
        <v>37959.3156762</v>
      </c>
      <c r="O89" s="86"/>
      <c r="P89" s="8">
        <f t="shared" si="20"/>
        <v>49527</v>
      </c>
      <c r="Q89" s="26">
        <f t="shared" ref="Q89:S90" si="26">Q94+Q108+Q132</f>
        <v>16509</v>
      </c>
      <c r="R89" s="26">
        <f t="shared" si="26"/>
        <v>16509</v>
      </c>
      <c r="S89" s="26">
        <f t="shared" si="26"/>
        <v>16509</v>
      </c>
      <c r="T89" s="12"/>
    </row>
    <row r="90" spans="1:20" ht="38.25" x14ac:dyDescent="0.25">
      <c r="A90" s="693"/>
      <c r="B90" s="694"/>
      <c r="C90" s="694"/>
      <c r="D90" s="694"/>
      <c r="E90" s="694"/>
      <c r="F90" s="694"/>
      <c r="G90" s="694"/>
      <c r="H90" s="695"/>
      <c r="I90" s="10" t="s">
        <v>42</v>
      </c>
      <c r="J90" s="8">
        <f t="shared" si="25"/>
        <v>66672.253799999991</v>
      </c>
      <c r="K90" s="8">
        <f t="shared" si="25"/>
        <v>66672.253799999991</v>
      </c>
      <c r="L90" s="8">
        <f t="shared" si="25"/>
        <v>6451.6736000000001</v>
      </c>
      <c r="M90" s="8">
        <f t="shared" si="25"/>
        <v>0</v>
      </c>
      <c r="N90" s="8">
        <f t="shared" si="25"/>
        <v>60220.580199999997</v>
      </c>
      <c r="O90" s="86"/>
      <c r="P90" s="8">
        <f t="shared" si="20"/>
        <v>56218.57</v>
      </c>
      <c r="Q90" s="8">
        <f t="shared" si="26"/>
        <v>25879.8</v>
      </c>
      <c r="R90" s="8">
        <f t="shared" si="26"/>
        <v>11567.3</v>
      </c>
      <c r="S90" s="8">
        <f t="shared" si="26"/>
        <v>18771.47</v>
      </c>
      <c r="T90" s="12"/>
    </row>
    <row r="91" spans="1:20" ht="34.5" customHeight="1" x14ac:dyDescent="0.25">
      <c r="A91" s="693"/>
      <c r="B91" s="694"/>
      <c r="C91" s="694"/>
      <c r="D91" s="694"/>
      <c r="E91" s="694"/>
      <c r="F91" s="694"/>
      <c r="G91" s="694"/>
      <c r="H91" s="695"/>
      <c r="I91" s="10" t="s">
        <v>13</v>
      </c>
      <c r="J91" s="8">
        <f>J110+J96+J134</f>
        <v>527754.25419999997</v>
      </c>
      <c r="K91" s="8">
        <f>K110+K96+K134</f>
        <v>527754.25419999997</v>
      </c>
      <c r="L91" s="8">
        <f>L110+L96+L134</f>
        <v>254840.77439999999</v>
      </c>
      <c r="M91" s="8">
        <f>M110+M96+M134</f>
        <v>75276.341800000009</v>
      </c>
      <c r="N91" s="8">
        <f>N110+N96+N134</f>
        <v>197637.13799999998</v>
      </c>
      <c r="O91" s="86"/>
      <c r="P91" s="8">
        <f t="shared" si="20"/>
        <v>144710.6</v>
      </c>
      <c r="Q91" s="8">
        <f>Q110+Q96+Q134</f>
        <v>144710.6</v>
      </c>
      <c r="R91" s="8">
        <f>R110+R96+R134</f>
        <v>0</v>
      </c>
      <c r="S91" s="8">
        <f>S110+S96+S134</f>
        <v>0</v>
      </c>
      <c r="T91" s="12"/>
    </row>
    <row r="92" spans="1:20" ht="25.5" x14ac:dyDescent="0.25">
      <c r="A92" s="696"/>
      <c r="B92" s="697"/>
      <c r="C92" s="697"/>
      <c r="D92" s="697"/>
      <c r="E92" s="697"/>
      <c r="F92" s="697"/>
      <c r="G92" s="697"/>
      <c r="H92" s="698"/>
      <c r="I92" s="10" t="s">
        <v>12</v>
      </c>
      <c r="J92" s="8">
        <f>J111+J135+J97</f>
        <v>0</v>
      </c>
      <c r="K92" s="8">
        <f>K111+K135+K97</f>
        <v>0</v>
      </c>
      <c r="L92" s="8">
        <f>L111+L135+L97</f>
        <v>0</v>
      </c>
      <c r="M92" s="8">
        <f>M111+M135+M97</f>
        <v>0</v>
      </c>
      <c r="N92" s="8">
        <f>N111+N135+N97</f>
        <v>0</v>
      </c>
      <c r="O92" s="86"/>
      <c r="P92" s="8">
        <f t="shared" si="20"/>
        <v>0</v>
      </c>
      <c r="Q92" s="8">
        <f>Q111+Q135+Q97</f>
        <v>0</v>
      </c>
      <c r="R92" s="8">
        <f>R111+R135+R97</f>
        <v>0</v>
      </c>
      <c r="S92" s="8">
        <f>S111+S135+S97</f>
        <v>0</v>
      </c>
      <c r="T92" s="12"/>
    </row>
    <row r="93" spans="1:20" ht="32.25" customHeight="1" x14ac:dyDescent="0.25">
      <c r="A93" s="6" t="s">
        <v>51</v>
      </c>
      <c r="B93" s="754" t="s">
        <v>35</v>
      </c>
      <c r="C93" s="755"/>
      <c r="D93" s="755"/>
      <c r="E93" s="755"/>
      <c r="F93" s="755"/>
      <c r="G93" s="755"/>
      <c r="H93" s="756"/>
      <c r="I93" s="73"/>
      <c r="J93" s="8"/>
      <c r="K93" s="30"/>
      <c r="L93" s="8"/>
      <c r="M93" s="8"/>
      <c r="N93" s="8"/>
      <c r="O93" s="86"/>
      <c r="P93" s="8"/>
      <c r="Q93" s="8"/>
      <c r="R93" s="8"/>
      <c r="S93" s="8"/>
      <c r="T93" s="12"/>
    </row>
    <row r="94" spans="1:20" ht="60.75" customHeight="1" x14ac:dyDescent="0.25">
      <c r="A94" s="786"/>
      <c r="B94" s="766"/>
      <c r="C94" s="767"/>
      <c r="D94" s="767"/>
      <c r="E94" s="767"/>
      <c r="F94" s="767"/>
      <c r="G94" s="767"/>
      <c r="H94" s="768"/>
      <c r="I94" s="10" t="s">
        <v>41</v>
      </c>
      <c r="J94" s="8">
        <f>J98+J100+J102+J104</f>
        <v>100349.53719999999</v>
      </c>
      <c r="K94" s="8">
        <f>K98+K100+K102+K104</f>
        <v>48333.2071</v>
      </c>
      <c r="L94" s="8">
        <f>L98+L100+L102+L104</f>
        <v>6560.1488759999993</v>
      </c>
      <c r="M94" s="8">
        <f>M98+M100+M102+M104</f>
        <v>3813.7425477999996</v>
      </c>
      <c r="N94" s="8">
        <f>N98+N100+N102+N104</f>
        <v>37959.3156762</v>
      </c>
      <c r="O94" s="86"/>
      <c r="P94" s="8">
        <f t="shared" si="20"/>
        <v>49527</v>
      </c>
      <c r="Q94" s="8">
        <f>Q98</f>
        <v>16509</v>
      </c>
      <c r="R94" s="8">
        <f>R98</f>
        <v>16509</v>
      </c>
      <c r="S94" s="8">
        <f>S98</f>
        <v>16509</v>
      </c>
      <c r="T94" s="12"/>
    </row>
    <row r="95" spans="1:20" ht="51.75" customHeight="1" x14ac:dyDescent="0.25">
      <c r="A95" s="787"/>
      <c r="B95" s="769"/>
      <c r="C95" s="770"/>
      <c r="D95" s="770"/>
      <c r="E95" s="770"/>
      <c r="F95" s="770"/>
      <c r="G95" s="770"/>
      <c r="H95" s="771"/>
      <c r="I95" s="10" t="s">
        <v>42</v>
      </c>
      <c r="J95" s="8">
        <v>0</v>
      </c>
      <c r="K95" s="30">
        <f t="shared" ref="K95:K152" si="27">L95+M95+N95</f>
        <v>0</v>
      </c>
      <c r="L95" s="8">
        <v>0</v>
      </c>
      <c r="M95" s="8">
        <v>0</v>
      </c>
      <c r="N95" s="8">
        <v>0</v>
      </c>
      <c r="O95" s="86"/>
      <c r="P95" s="8">
        <f t="shared" si="20"/>
        <v>0</v>
      </c>
      <c r="Q95" s="8">
        <v>0</v>
      </c>
      <c r="R95" s="8">
        <v>0</v>
      </c>
      <c r="S95" s="8">
        <v>0</v>
      </c>
      <c r="T95" s="12"/>
    </row>
    <row r="96" spans="1:20" ht="33.75" customHeight="1" x14ac:dyDescent="0.25">
      <c r="A96" s="787"/>
      <c r="B96" s="769"/>
      <c r="C96" s="770"/>
      <c r="D96" s="770"/>
      <c r="E96" s="770"/>
      <c r="F96" s="770"/>
      <c r="G96" s="770"/>
      <c r="H96" s="771"/>
      <c r="I96" s="10" t="s">
        <v>13</v>
      </c>
      <c r="J96" s="8">
        <v>0</v>
      </c>
      <c r="K96" s="30">
        <f t="shared" si="27"/>
        <v>0</v>
      </c>
      <c r="L96" s="8">
        <v>0</v>
      </c>
      <c r="M96" s="8">
        <v>0</v>
      </c>
      <c r="N96" s="8">
        <v>0</v>
      </c>
      <c r="O96" s="86"/>
      <c r="P96" s="8">
        <f t="shared" si="20"/>
        <v>0</v>
      </c>
      <c r="Q96" s="8">
        <v>0</v>
      </c>
      <c r="R96" s="8">
        <v>0</v>
      </c>
      <c r="S96" s="8">
        <v>0</v>
      </c>
      <c r="T96" s="12"/>
    </row>
    <row r="97" spans="1:21" ht="28.5" customHeight="1" x14ac:dyDescent="0.25">
      <c r="A97" s="788"/>
      <c r="B97" s="772"/>
      <c r="C97" s="773"/>
      <c r="D97" s="773"/>
      <c r="E97" s="773"/>
      <c r="F97" s="773"/>
      <c r="G97" s="773"/>
      <c r="H97" s="774"/>
      <c r="I97" s="10" t="s">
        <v>12</v>
      </c>
      <c r="J97" s="8">
        <v>0</v>
      </c>
      <c r="K97" s="30">
        <f t="shared" si="27"/>
        <v>0</v>
      </c>
      <c r="L97" s="8">
        <v>0</v>
      </c>
      <c r="M97" s="8">
        <v>0</v>
      </c>
      <c r="N97" s="8">
        <v>0</v>
      </c>
      <c r="O97" s="86"/>
      <c r="P97" s="8">
        <f t="shared" si="20"/>
        <v>0</v>
      </c>
      <c r="Q97" s="8">
        <v>0</v>
      </c>
      <c r="R97" s="8">
        <v>0</v>
      </c>
      <c r="S97" s="8">
        <v>0</v>
      </c>
      <c r="T97" s="12"/>
    </row>
    <row r="98" spans="1:21" ht="25.5" customHeight="1" x14ac:dyDescent="0.25">
      <c r="A98" s="850" t="s">
        <v>72</v>
      </c>
      <c r="B98" s="722" t="s">
        <v>70</v>
      </c>
      <c r="C98" s="702"/>
      <c r="D98" s="702"/>
      <c r="E98" s="702"/>
      <c r="F98" s="668">
        <v>220000</v>
      </c>
      <c r="G98" s="702"/>
      <c r="H98" s="702"/>
      <c r="I98" s="10"/>
      <c r="J98" s="8">
        <f>J99</f>
        <v>66036</v>
      </c>
      <c r="K98" s="30">
        <f t="shared" si="27"/>
        <v>19480.62</v>
      </c>
      <c r="L98" s="8">
        <f t="shared" ref="L98:S98" si="28">L99</f>
        <v>0</v>
      </c>
      <c r="M98" s="8">
        <f t="shared" si="28"/>
        <v>0</v>
      </c>
      <c r="N98" s="8">
        <f t="shared" si="28"/>
        <v>19480.62</v>
      </c>
      <c r="O98" s="86"/>
      <c r="P98" s="8">
        <f t="shared" si="20"/>
        <v>49527</v>
      </c>
      <c r="Q98" s="8">
        <f t="shared" si="28"/>
        <v>16509</v>
      </c>
      <c r="R98" s="8">
        <f t="shared" si="28"/>
        <v>16509</v>
      </c>
      <c r="S98" s="8">
        <f t="shared" si="28"/>
        <v>16509</v>
      </c>
      <c r="T98" s="854" t="s">
        <v>119</v>
      </c>
    </row>
    <row r="99" spans="1:21" ht="58.5" customHeight="1" x14ac:dyDescent="0.25">
      <c r="A99" s="851"/>
      <c r="B99" s="723"/>
      <c r="C99" s="704"/>
      <c r="D99" s="704"/>
      <c r="E99" s="704"/>
      <c r="F99" s="852"/>
      <c r="G99" s="704"/>
      <c r="H99" s="704"/>
      <c r="I99" s="10" t="s">
        <v>41</v>
      </c>
      <c r="J99" s="32">
        <v>66036</v>
      </c>
      <c r="K99" s="30">
        <f t="shared" si="27"/>
        <v>19480.62</v>
      </c>
      <c r="L99" s="32">
        <v>0</v>
      </c>
      <c r="M99" s="32">
        <v>0</v>
      </c>
      <c r="N99" s="32">
        <f>16509*1.18</f>
        <v>19480.62</v>
      </c>
      <c r="O99" s="94"/>
      <c r="P99" s="8">
        <f t="shared" si="20"/>
        <v>49527</v>
      </c>
      <c r="Q99" s="32">
        <v>16509</v>
      </c>
      <c r="R99" s="32">
        <v>16509</v>
      </c>
      <c r="S99" s="32">
        <v>16509</v>
      </c>
      <c r="T99" s="855"/>
      <c r="U99">
        <v>66036</v>
      </c>
    </row>
    <row r="100" spans="1:21" ht="25.5" x14ac:dyDescent="0.25">
      <c r="A100" s="850" t="s">
        <v>115</v>
      </c>
      <c r="B100" s="48" t="s">
        <v>65</v>
      </c>
      <c r="C100" s="668"/>
      <c r="D100" s="668"/>
      <c r="E100" s="668"/>
      <c r="F100" s="668">
        <v>46000</v>
      </c>
      <c r="G100" s="686">
        <v>2016</v>
      </c>
      <c r="H100" s="686">
        <v>2018</v>
      </c>
      <c r="I100" s="860" t="s">
        <v>41</v>
      </c>
      <c r="J100" s="8">
        <f>J101</f>
        <v>10639.918399999999</v>
      </c>
      <c r="K100" s="30">
        <f t="shared" si="27"/>
        <v>10639.918399999999</v>
      </c>
      <c r="L100" s="8">
        <f t="shared" ref="L100:S100" si="29">L101</f>
        <v>6560.1488759999993</v>
      </c>
      <c r="M100" s="8">
        <f t="shared" si="29"/>
        <v>3813.7425477999996</v>
      </c>
      <c r="N100" s="8">
        <f t="shared" si="29"/>
        <v>266.02697619999981</v>
      </c>
      <c r="O100" s="86"/>
      <c r="P100" s="8">
        <f t="shared" si="20"/>
        <v>0</v>
      </c>
      <c r="Q100" s="8">
        <f t="shared" si="29"/>
        <v>0</v>
      </c>
      <c r="R100" s="8">
        <f t="shared" si="29"/>
        <v>0</v>
      </c>
      <c r="S100" s="8">
        <f t="shared" si="29"/>
        <v>0</v>
      </c>
      <c r="T100" s="4"/>
    </row>
    <row r="101" spans="1:21" ht="21.75" customHeight="1" x14ac:dyDescent="0.25">
      <c r="A101" s="851"/>
      <c r="B101" s="3" t="s">
        <v>27</v>
      </c>
      <c r="C101" s="707"/>
      <c r="D101" s="707"/>
      <c r="E101" s="669"/>
      <c r="F101" s="852"/>
      <c r="G101" s="683"/>
      <c r="H101" s="683"/>
      <c r="I101" s="861"/>
      <c r="J101" s="9">
        <f>L101+M101+N101</f>
        <v>10639.918399999999</v>
      </c>
      <c r="K101" s="30">
        <f t="shared" si="27"/>
        <v>10639.918399999999</v>
      </c>
      <c r="L101" s="9">
        <f>5559.4482*1.18</f>
        <v>6560.1488759999993</v>
      </c>
      <c r="M101" s="9">
        <f>3231.98521*1.18</f>
        <v>3813.7425477999996</v>
      </c>
      <c r="N101" s="8">
        <f>9016.88*1.18-L101-M101</f>
        <v>266.02697619999981</v>
      </c>
      <c r="O101" s="89"/>
      <c r="P101" s="8">
        <f t="shared" si="20"/>
        <v>0</v>
      </c>
      <c r="Q101" s="9">
        <v>0</v>
      </c>
      <c r="R101" s="9">
        <v>0</v>
      </c>
      <c r="S101" s="9">
        <v>0</v>
      </c>
      <c r="T101" s="7"/>
    </row>
    <row r="102" spans="1:21" ht="64.5" customHeight="1" x14ac:dyDescent="0.25">
      <c r="A102" s="850" t="s">
        <v>116</v>
      </c>
      <c r="B102" s="48" t="s">
        <v>52</v>
      </c>
      <c r="C102" s="862"/>
      <c r="D102" s="862"/>
      <c r="E102" s="862"/>
      <c r="F102" s="668">
        <v>55200</v>
      </c>
      <c r="G102" s="81"/>
      <c r="H102" s="81"/>
      <c r="I102" s="686" t="s">
        <v>41</v>
      </c>
      <c r="J102" s="25">
        <v>9089.3700000000008</v>
      </c>
      <c r="K102" s="30">
        <f t="shared" si="27"/>
        <v>7775.4565999999995</v>
      </c>
      <c r="L102" s="8">
        <f>L103</f>
        <v>0</v>
      </c>
      <c r="M102" s="8">
        <f>M103</f>
        <v>0</v>
      </c>
      <c r="N102" s="8">
        <f>N103</f>
        <v>7775.4565999999995</v>
      </c>
      <c r="O102" s="86"/>
      <c r="P102" s="8">
        <f t="shared" si="20"/>
        <v>2500</v>
      </c>
      <c r="Q102" s="8">
        <f>Q103</f>
        <v>1000</v>
      </c>
      <c r="R102" s="8">
        <f>R103</f>
        <v>1000</v>
      </c>
      <c r="S102" s="8">
        <f>S103</f>
        <v>500</v>
      </c>
      <c r="T102" s="854" t="s">
        <v>119</v>
      </c>
    </row>
    <row r="103" spans="1:21" ht="21.75" customHeight="1" x14ac:dyDescent="0.25">
      <c r="A103" s="851"/>
      <c r="B103" s="3" t="s">
        <v>27</v>
      </c>
      <c r="C103" s="863"/>
      <c r="D103" s="863"/>
      <c r="E103" s="863"/>
      <c r="F103" s="852"/>
      <c r="G103" s="81">
        <v>2018</v>
      </c>
      <c r="H103" s="81">
        <v>2018</v>
      </c>
      <c r="I103" s="683"/>
      <c r="J103" s="9"/>
      <c r="K103" s="30">
        <f t="shared" si="27"/>
        <v>7775.4565999999995</v>
      </c>
      <c r="L103" s="9">
        <v>0</v>
      </c>
      <c r="M103" s="9">
        <v>0</v>
      </c>
      <c r="N103" s="9">
        <f>6589.37*1.18</f>
        <v>7775.4565999999995</v>
      </c>
      <c r="O103" s="89"/>
      <c r="P103" s="8">
        <f t="shared" si="20"/>
        <v>2500</v>
      </c>
      <c r="Q103" s="9">
        <v>1000</v>
      </c>
      <c r="R103" s="9">
        <v>1000</v>
      </c>
      <c r="S103" s="9">
        <v>500</v>
      </c>
      <c r="T103" s="855"/>
    </row>
    <row r="104" spans="1:21" ht="33" customHeight="1" x14ac:dyDescent="0.25">
      <c r="A104" s="850" t="s">
        <v>117</v>
      </c>
      <c r="B104" s="48" t="s">
        <v>114</v>
      </c>
      <c r="C104" s="44"/>
      <c r="D104" s="44"/>
      <c r="E104" s="44"/>
      <c r="F104" s="668">
        <v>2400</v>
      </c>
      <c r="G104" s="44"/>
      <c r="H104" s="44"/>
      <c r="I104" s="686" t="s">
        <v>41</v>
      </c>
      <c r="J104" s="8">
        <f>J105+J106</f>
        <v>14584.248799999999</v>
      </c>
      <c r="K104" s="30">
        <f t="shared" si="27"/>
        <v>10437.212100000001</v>
      </c>
      <c r="L104" s="8">
        <f>L105+L106</f>
        <v>0</v>
      </c>
      <c r="M104" s="8">
        <f>M105+M106</f>
        <v>0</v>
      </c>
      <c r="N104" s="8">
        <f>N105+N106</f>
        <v>10437.212100000001</v>
      </c>
      <c r="O104" s="86"/>
      <c r="P104" s="8">
        <f t="shared" si="20"/>
        <v>4901.49</v>
      </c>
      <c r="Q104" s="8">
        <f>Q105+Q106</f>
        <v>3095.2</v>
      </c>
      <c r="R104" s="8">
        <f>R105+R106</f>
        <v>1806.29</v>
      </c>
      <c r="S104" s="8">
        <f>S105+S106</f>
        <v>0</v>
      </c>
      <c r="T104" s="857" t="s">
        <v>119</v>
      </c>
    </row>
    <row r="105" spans="1:21" ht="21.75" customHeight="1" x14ac:dyDescent="0.25">
      <c r="A105" s="856"/>
      <c r="B105" s="3" t="s">
        <v>27</v>
      </c>
      <c r="C105" s="44"/>
      <c r="D105" s="44"/>
      <c r="E105" s="44"/>
      <c r="F105" s="705"/>
      <c r="G105" s="81">
        <v>2018</v>
      </c>
      <c r="H105" s="81">
        <v>2018</v>
      </c>
      <c r="I105" s="682"/>
      <c r="J105" s="8">
        <f>L105+M105+N105</f>
        <v>5491.3187999999991</v>
      </c>
      <c r="K105" s="30">
        <f t="shared" si="27"/>
        <v>5491.3187999999991</v>
      </c>
      <c r="L105" s="9">
        <v>0</v>
      </c>
      <c r="M105" s="9">
        <v>0</v>
      </c>
      <c r="N105" s="9">
        <f>4653.66*1.18</f>
        <v>5491.3187999999991</v>
      </c>
      <c r="O105" s="89"/>
      <c r="P105" s="8">
        <f t="shared" si="20"/>
        <v>0</v>
      </c>
      <c r="Q105" s="9">
        <v>0</v>
      </c>
      <c r="R105" s="9">
        <v>0</v>
      </c>
      <c r="S105" s="9">
        <v>0</v>
      </c>
      <c r="T105" s="858"/>
    </row>
    <row r="106" spans="1:21" ht="21.75" customHeight="1" x14ac:dyDescent="0.25">
      <c r="A106" s="851"/>
      <c r="B106" s="3" t="s">
        <v>59</v>
      </c>
      <c r="C106" s="44"/>
      <c r="D106" s="44"/>
      <c r="E106" s="44"/>
      <c r="F106" s="669"/>
      <c r="G106" s="81">
        <v>2018</v>
      </c>
      <c r="H106" s="81">
        <v>2020</v>
      </c>
      <c r="I106" s="683"/>
      <c r="J106" s="8">
        <v>9092.93</v>
      </c>
      <c r="K106" s="30">
        <f t="shared" si="27"/>
        <v>4945.8933000000006</v>
      </c>
      <c r="L106" s="9">
        <v>0</v>
      </c>
      <c r="M106" s="9">
        <v>0</v>
      </c>
      <c r="N106" s="9">
        <f>4191.435*1.18</f>
        <v>4945.8933000000006</v>
      </c>
      <c r="O106" s="89"/>
      <c r="P106" s="8">
        <f t="shared" si="20"/>
        <v>4901.49</v>
      </c>
      <c r="Q106" s="9">
        <v>3095.2</v>
      </c>
      <c r="R106" s="9">
        <v>1806.29</v>
      </c>
      <c r="S106" s="9">
        <v>0</v>
      </c>
      <c r="T106" s="859"/>
      <c r="U106" s="37"/>
    </row>
    <row r="107" spans="1:21" ht="15.75" x14ac:dyDescent="0.25">
      <c r="A107" s="687" t="s">
        <v>48</v>
      </c>
      <c r="B107" s="724"/>
      <c r="C107" s="724"/>
      <c r="D107" s="724"/>
      <c r="E107" s="724"/>
      <c r="F107" s="724"/>
      <c r="G107" s="724"/>
      <c r="H107" s="725"/>
      <c r="I107" s="21"/>
      <c r="J107" s="14"/>
      <c r="K107" s="30"/>
      <c r="L107" s="14"/>
      <c r="M107" s="14"/>
      <c r="N107" s="14"/>
      <c r="O107" s="85"/>
      <c r="P107" s="8"/>
      <c r="Q107" s="14"/>
      <c r="R107" s="14"/>
      <c r="S107" s="14"/>
      <c r="T107" s="21"/>
    </row>
    <row r="108" spans="1:21" ht="59.25" customHeight="1" x14ac:dyDescent="0.25">
      <c r="A108" s="690"/>
      <c r="B108" s="691"/>
      <c r="C108" s="691"/>
      <c r="D108" s="691"/>
      <c r="E108" s="691"/>
      <c r="F108" s="691"/>
      <c r="G108" s="691"/>
      <c r="H108" s="692"/>
      <c r="I108" s="31" t="s">
        <v>41</v>
      </c>
      <c r="J108" s="20">
        <f>J113</f>
        <v>0</v>
      </c>
      <c r="K108" s="30">
        <f t="shared" si="27"/>
        <v>0</v>
      </c>
      <c r="L108" s="20">
        <f t="shared" ref="L108:S108" si="30">L113</f>
        <v>0</v>
      </c>
      <c r="M108" s="20">
        <f t="shared" si="30"/>
        <v>0</v>
      </c>
      <c r="N108" s="20">
        <f t="shared" si="30"/>
        <v>0</v>
      </c>
      <c r="O108" s="89"/>
      <c r="P108" s="8">
        <f t="shared" si="20"/>
        <v>0</v>
      </c>
      <c r="Q108" s="20">
        <f t="shared" si="30"/>
        <v>0</v>
      </c>
      <c r="R108" s="20">
        <f t="shared" si="30"/>
        <v>0</v>
      </c>
      <c r="S108" s="20">
        <f t="shared" si="30"/>
        <v>0</v>
      </c>
      <c r="T108" s="12"/>
    </row>
    <row r="109" spans="1:21" ht="38.25" x14ac:dyDescent="0.25">
      <c r="A109" s="693"/>
      <c r="B109" s="694"/>
      <c r="C109" s="694"/>
      <c r="D109" s="694"/>
      <c r="E109" s="694"/>
      <c r="F109" s="694"/>
      <c r="G109" s="694"/>
      <c r="H109" s="695"/>
      <c r="I109" s="10" t="s">
        <v>42</v>
      </c>
      <c r="J109" s="9">
        <f>J114</f>
        <v>13744.05</v>
      </c>
      <c r="K109" s="30">
        <f t="shared" si="27"/>
        <v>13744.05</v>
      </c>
      <c r="L109" s="9">
        <f t="shared" ref="L109:S109" si="31">L114</f>
        <v>6451.6736000000001</v>
      </c>
      <c r="M109" s="9">
        <f t="shared" si="31"/>
        <v>0</v>
      </c>
      <c r="N109" s="9">
        <f t="shared" si="31"/>
        <v>7292.3763999999992</v>
      </c>
      <c r="O109" s="89"/>
      <c r="P109" s="9">
        <f t="shared" si="31"/>
        <v>0</v>
      </c>
      <c r="Q109" s="9">
        <f t="shared" si="31"/>
        <v>0</v>
      </c>
      <c r="R109" s="9">
        <f t="shared" si="31"/>
        <v>0</v>
      </c>
      <c r="S109" s="9">
        <f t="shared" si="31"/>
        <v>0</v>
      </c>
      <c r="T109" s="12"/>
    </row>
    <row r="110" spans="1:21" ht="27" customHeight="1" x14ac:dyDescent="0.25">
      <c r="A110" s="693"/>
      <c r="B110" s="694"/>
      <c r="C110" s="694"/>
      <c r="D110" s="694"/>
      <c r="E110" s="694"/>
      <c r="F110" s="694"/>
      <c r="G110" s="694"/>
      <c r="H110" s="695"/>
      <c r="I110" s="10" t="s">
        <v>13</v>
      </c>
      <c r="J110" s="9">
        <f>J115</f>
        <v>153.43539999999999</v>
      </c>
      <c r="K110" s="30">
        <f t="shared" si="27"/>
        <v>153.43539999999999</v>
      </c>
      <c r="L110" s="9">
        <f t="shared" ref="L110:S110" si="32">L115</f>
        <v>0</v>
      </c>
      <c r="M110" s="9">
        <f t="shared" si="32"/>
        <v>153.43539999999999</v>
      </c>
      <c r="N110" s="9">
        <f t="shared" si="32"/>
        <v>0</v>
      </c>
      <c r="O110" s="89"/>
      <c r="P110" s="9">
        <f t="shared" si="32"/>
        <v>0</v>
      </c>
      <c r="Q110" s="9">
        <f t="shared" si="32"/>
        <v>0</v>
      </c>
      <c r="R110" s="9">
        <f t="shared" si="32"/>
        <v>0</v>
      </c>
      <c r="S110" s="9">
        <f t="shared" si="32"/>
        <v>0</v>
      </c>
      <c r="T110" s="12"/>
    </row>
    <row r="111" spans="1:21" ht="28.5" customHeight="1" x14ac:dyDescent="0.25">
      <c r="A111" s="696"/>
      <c r="B111" s="697"/>
      <c r="C111" s="697"/>
      <c r="D111" s="697"/>
      <c r="E111" s="697"/>
      <c r="F111" s="697"/>
      <c r="G111" s="697"/>
      <c r="H111" s="698"/>
      <c r="I111" s="10" t="s">
        <v>12</v>
      </c>
      <c r="J111" s="9">
        <f>J116</f>
        <v>0</v>
      </c>
      <c r="K111" s="30">
        <f t="shared" si="27"/>
        <v>0</v>
      </c>
      <c r="L111" s="9">
        <f t="shared" ref="L111:S111" si="33">L116</f>
        <v>0</v>
      </c>
      <c r="M111" s="9">
        <f t="shared" si="33"/>
        <v>0</v>
      </c>
      <c r="N111" s="9">
        <f t="shared" si="33"/>
        <v>0</v>
      </c>
      <c r="O111" s="89"/>
      <c r="P111" s="9">
        <f t="shared" si="33"/>
        <v>0</v>
      </c>
      <c r="Q111" s="9">
        <f t="shared" si="33"/>
        <v>0</v>
      </c>
      <c r="R111" s="9">
        <f t="shared" si="33"/>
        <v>0</v>
      </c>
      <c r="S111" s="9">
        <f t="shared" si="33"/>
        <v>0</v>
      </c>
      <c r="T111" s="12"/>
    </row>
    <row r="112" spans="1:21" ht="17.25" customHeight="1" x14ac:dyDescent="0.25">
      <c r="A112" s="33" t="s">
        <v>46</v>
      </c>
      <c r="B112" s="687" t="s">
        <v>47</v>
      </c>
      <c r="C112" s="688"/>
      <c r="D112" s="688"/>
      <c r="E112" s="688"/>
      <c r="F112" s="688"/>
      <c r="G112" s="688"/>
      <c r="H112" s="689"/>
      <c r="I112" s="21"/>
      <c r="J112" s="14"/>
      <c r="K112" s="30"/>
      <c r="L112" s="14"/>
      <c r="M112" s="14"/>
      <c r="N112" s="14"/>
      <c r="O112" s="85"/>
      <c r="P112" s="8">
        <f t="shared" si="20"/>
        <v>0</v>
      </c>
      <c r="Q112" s="14"/>
      <c r="R112" s="14"/>
      <c r="S112" s="14"/>
      <c r="T112" s="21"/>
    </row>
    <row r="113" spans="1:20" ht="59.25" customHeight="1" x14ac:dyDescent="0.25">
      <c r="A113" s="853"/>
      <c r="B113" s="673"/>
      <c r="C113" s="674"/>
      <c r="D113" s="674"/>
      <c r="E113" s="674"/>
      <c r="F113" s="674"/>
      <c r="G113" s="674"/>
      <c r="H113" s="675"/>
      <c r="I113" s="31" t="s">
        <v>41</v>
      </c>
      <c r="J113" s="20">
        <v>0</v>
      </c>
      <c r="K113" s="30">
        <f t="shared" si="27"/>
        <v>0</v>
      </c>
      <c r="L113" s="20">
        <v>0</v>
      </c>
      <c r="M113" s="20">
        <v>0</v>
      </c>
      <c r="N113" s="20">
        <v>0</v>
      </c>
      <c r="O113" s="89"/>
      <c r="P113" s="8">
        <f t="shared" si="20"/>
        <v>0</v>
      </c>
      <c r="Q113" s="20">
        <v>0</v>
      </c>
      <c r="R113" s="20">
        <v>0</v>
      </c>
      <c r="S113" s="20">
        <v>0</v>
      </c>
      <c r="T113" s="21"/>
    </row>
    <row r="114" spans="1:20" ht="50.25" customHeight="1" x14ac:dyDescent="0.25">
      <c r="A114" s="853"/>
      <c r="B114" s="676"/>
      <c r="C114" s="677"/>
      <c r="D114" s="677"/>
      <c r="E114" s="677"/>
      <c r="F114" s="677"/>
      <c r="G114" s="677"/>
      <c r="H114" s="678"/>
      <c r="I114" s="31" t="s">
        <v>42</v>
      </c>
      <c r="J114" s="20">
        <f>J117+J127</f>
        <v>13744.05</v>
      </c>
      <c r="K114" s="30">
        <f t="shared" si="27"/>
        <v>13744.05</v>
      </c>
      <c r="L114" s="20">
        <f>L117+L127</f>
        <v>6451.6736000000001</v>
      </c>
      <c r="M114" s="20">
        <f>M117+M127</f>
        <v>0</v>
      </c>
      <c r="N114" s="20">
        <f>N117+N127</f>
        <v>7292.3763999999992</v>
      </c>
      <c r="O114" s="89"/>
      <c r="P114" s="8">
        <f t="shared" si="20"/>
        <v>0</v>
      </c>
      <c r="Q114" s="20">
        <f>Q118+Q127</f>
        <v>0</v>
      </c>
      <c r="R114" s="20">
        <f>R118+R127</f>
        <v>0</v>
      </c>
      <c r="S114" s="20">
        <f>S118+S127</f>
        <v>0</v>
      </c>
      <c r="T114" s="21"/>
    </row>
    <row r="115" spans="1:20" ht="29.25" customHeight="1" x14ac:dyDescent="0.25">
      <c r="A115" s="853"/>
      <c r="B115" s="676"/>
      <c r="C115" s="677"/>
      <c r="D115" s="677"/>
      <c r="E115" s="677"/>
      <c r="F115" s="677"/>
      <c r="G115" s="677"/>
      <c r="H115" s="678"/>
      <c r="I115" s="10" t="s">
        <v>13</v>
      </c>
      <c r="J115" s="9">
        <f>J119+J123+J129</f>
        <v>153.43539999999999</v>
      </c>
      <c r="K115" s="30">
        <f t="shared" si="27"/>
        <v>153.43539999999999</v>
      </c>
      <c r="L115" s="9">
        <f>L119+L123+L129</f>
        <v>0</v>
      </c>
      <c r="M115" s="9">
        <f>M119+M123+M129</f>
        <v>153.43539999999999</v>
      </c>
      <c r="N115" s="9">
        <f>N119+N123+N129</f>
        <v>0</v>
      </c>
      <c r="O115" s="89"/>
      <c r="P115" s="8">
        <f t="shared" si="20"/>
        <v>0</v>
      </c>
      <c r="Q115" s="9">
        <f>Q129</f>
        <v>0</v>
      </c>
      <c r="R115" s="9">
        <f>R129</f>
        <v>0</v>
      </c>
      <c r="S115" s="9">
        <f>S129</f>
        <v>0</v>
      </c>
      <c r="T115" s="21"/>
    </row>
    <row r="116" spans="1:20" ht="40.5" customHeight="1" x14ac:dyDescent="0.25">
      <c r="A116" s="853"/>
      <c r="B116" s="679"/>
      <c r="C116" s="680"/>
      <c r="D116" s="680"/>
      <c r="E116" s="680"/>
      <c r="F116" s="680"/>
      <c r="G116" s="680"/>
      <c r="H116" s="681"/>
      <c r="I116" s="10" t="s">
        <v>12</v>
      </c>
      <c r="J116" s="9">
        <v>0</v>
      </c>
      <c r="K116" s="30">
        <f t="shared" si="27"/>
        <v>0</v>
      </c>
      <c r="L116" s="9">
        <v>0</v>
      </c>
      <c r="M116" s="9">
        <v>0</v>
      </c>
      <c r="N116" s="9">
        <v>0</v>
      </c>
      <c r="O116" s="89"/>
      <c r="P116" s="8">
        <f t="shared" si="20"/>
        <v>0</v>
      </c>
      <c r="Q116" s="9">
        <v>0</v>
      </c>
      <c r="R116" s="9">
        <v>0</v>
      </c>
      <c r="S116" s="9">
        <v>0</v>
      </c>
      <c r="T116" s="21"/>
    </row>
    <row r="117" spans="1:20" ht="30" customHeight="1" x14ac:dyDescent="0.25">
      <c r="A117" s="714" t="s">
        <v>56</v>
      </c>
      <c r="B117" s="48" t="s">
        <v>33</v>
      </c>
      <c r="C117" s="668">
        <v>1000</v>
      </c>
      <c r="D117" s="668" t="s">
        <v>24</v>
      </c>
      <c r="E117" s="668"/>
      <c r="F117" s="668"/>
      <c r="G117" s="686">
        <v>2016</v>
      </c>
      <c r="H117" s="686">
        <v>2018</v>
      </c>
      <c r="I117" s="686" t="s">
        <v>42</v>
      </c>
      <c r="J117" s="26">
        <f>J118</f>
        <v>7215.7708000000002</v>
      </c>
      <c r="K117" s="30">
        <f t="shared" si="27"/>
        <v>7215.7708000000002</v>
      </c>
      <c r="L117" s="26">
        <f t="shared" ref="L117:S117" si="34">L118</f>
        <v>6451.6736000000001</v>
      </c>
      <c r="M117" s="26">
        <f t="shared" si="34"/>
        <v>0</v>
      </c>
      <c r="N117" s="26">
        <f t="shared" si="34"/>
        <v>764.09719999999993</v>
      </c>
      <c r="O117" s="86"/>
      <c r="P117" s="8">
        <f t="shared" si="20"/>
        <v>0</v>
      </c>
      <c r="Q117" s="26">
        <f t="shared" si="34"/>
        <v>0</v>
      </c>
      <c r="R117" s="26">
        <f t="shared" si="34"/>
        <v>0</v>
      </c>
      <c r="S117" s="26">
        <f t="shared" si="34"/>
        <v>0</v>
      </c>
      <c r="T117" s="23"/>
    </row>
    <row r="118" spans="1:20" x14ac:dyDescent="0.25">
      <c r="A118" s="715"/>
      <c r="B118" s="3" t="s">
        <v>27</v>
      </c>
      <c r="C118" s="706"/>
      <c r="D118" s="706"/>
      <c r="E118" s="705"/>
      <c r="F118" s="706"/>
      <c r="G118" s="682"/>
      <c r="H118" s="682"/>
      <c r="I118" s="683"/>
      <c r="J118" s="20">
        <f t="shared" ref="J118:J126" si="35">L118+M118+N118</f>
        <v>7215.7708000000002</v>
      </c>
      <c r="K118" s="30">
        <f t="shared" si="27"/>
        <v>7215.7708000000002</v>
      </c>
      <c r="L118" s="20">
        <f>5467.52*1.18</f>
        <v>6451.6736000000001</v>
      </c>
      <c r="M118" s="32">
        <v>0</v>
      </c>
      <c r="N118" s="32">
        <f>647.54*1.18</f>
        <v>764.09719999999993</v>
      </c>
      <c r="O118" s="94"/>
      <c r="P118" s="8">
        <f t="shared" si="20"/>
        <v>0</v>
      </c>
      <c r="Q118" s="32">
        <v>0</v>
      </c>
      <c r="R118" s="32">
        <v>0</v>
      </c>
      <c r="S118" s="32">
        <v>0</v>
      </c>
      <c r="T118" s="7"/>
    </row>
    <row r="119" spans="1:20" ht="25.5" customHeight="1" x14ac:dyDescent="0.25">
      <c r="A119" s="801" t="s">
        <v>71</v>
      </c>
      <c r="B119" s="804" t="s">
        <v>94</v>
      </c>
      <c r="C119" s="716" t="s">
        <v>95</v>
      </c>
      <c r="D119" s="807">
        <v>8350</v>
      </c>
      <c r="E119" s="716"/>
      <c r="F119" s="810"/>
      <c r="G119" s="708">
        <v>2016</v>
      </c>
      <c r="H119" s="708">
        <v>2017</v>
      </c>
      <c r="I119" s="10" t="s">
        <v>13</v>
      </c>
      <c r="J119" s="8">
        <f t="shared" si="35"/>
        <v>0</v>
      </c>
      <c r="K119" s="30">
        <f t="shared" si="27"/>
        <v>0</v>
      </c>
      <c r="L119" s="8">
        <f>L120+L121+L122</f>
        <v>0</v>
      </c>
      <c r="M119" s="8">
        <f>M120+M121+M122</f>
        <v>0</v>
      </c>
      <c r="N119" s="8">
        <f>N120+N121+N122</f>
        <v>0</v>
      </c>
      <c r="O119" s="735"/>
      <c r="P119" s="8">
        <f t="shared" si="20"/>
        <v>0</v>
      </c>
      <c r="Q119" s="32"/>
      <c r="R119" s="32"/>
      <c r="S119" s="32"/>
      <c r="T119" s="828" t="s">
        <v>80</v>
      </c>
    </row>
    <row r="120" spans="1:20" ht="15" customHeight="1" x14ac:dyDescent="0.25">
      <c r="A120" s="802"/>
      <c r="B120" s="805"/>
      <c r="C120" s="717"/>
      <c r="D120" s="808"/>
      <c r="E120" s="717"/>
      <c r="F120" s="811"/>
      <c r="G120" s="709"/>
      <c r="H120" s="709"/>
      <c r="I120" s="10" t="s">
        <v>79</v>
      </c>
      <c r="J120" s="8">
        <f t="shared" si="35"/>
        <v>0</v>
      </c>
      <c r="K120" s="30">
        <f t="shared" si="27"/>
        <v>0</v>
      </c>
      <c r="L120" s="9">
        <v>0</v>
      </c>
      <c r="M120" s="9">
        <v>0</v>
      </c>
      <c r="N120" s="9">
        <v>0</v>
      </c>
      <c r="O120" s="736"/>
      <c r="P120" s="8">
        <f t="shared" si="20"/>
        <v>0</v>
      </c>
      <c r="Q120" s="32"/>
      <c r="R120" s="32"/>
      <c r="S120" s="32"/>
      <c r="T120" s="829"/>
    </row>
    <row r="121" spans="1:20" ht="15" customHeight="1" x14ac:dyDescent="0.25">
      <c r="A121" s="802"/>
      <c r="B121" s="805"/>
      <c r="C121" s="717"/>
      <c r="D121" s="808"/>
      <c r="E121" s="717"/>
      <c r="F121" s="811"/>
      <c r="G121" s="709"/>
      <c r="H121" s="709"/>
      <c r="I121" s="10" t="s">
        <v>29</v>
      </c>
      <c r="J121" s="8">
        <f t="shared" si="35"/>
        <v>0</v>
      </c>
      <c r="K121" s="30">
        <f t="shared" si="27"/>
        <v>0</v>
      </c>
      <c r="L121" s="9">
        <v>0</v>
      </c>
      <c r="M121" s="9">
        <v>0</v>
      </c>
      <c r="N121" s="9">
        <v>0</v>
      </c>
      <c r="O121" s="736"/>
      <c r="P121" s="8">
        <f t="shared" si="20"/>
        <v>0</v>
      </c>
      <c r="Q121" s="32"/>
      <c r="R121" s="32"/>
      <c r="S121" s="32"/>
      <c r="T121" s="829"/>
    </row>
    <row r="122" spans="1:20" ht="15" customHeight="1" x14ac:dyDescent="0.25">
      <c r="A122" s="803"/>
      <c r="B122" s="806"/>
      <c r="C122" s="718"/>
      <c r="D122" s="809"/>
      <c r="E122" s="718"/>
      <c r="F122" s="749"/>
      <c r="G122" s="710"/>
      <c r="H122" s="710"/>
      <c r="I122" s="28" t="s">
        <v>30</v>
      </c>
      <c r="J122" s="8">
        <f t="shared" si="35"/>
        <v>0</v>
      </c>
      <c r="K122" s="30">
        <f t="shared" si="27"/>
        <v>0</v>
      </c>
      <c r="L122" s="9">
        <v>0</v>
      </c>
      <c r="M122" s="9">
        <v>0</v>
      </c>
      <c r="N122" s="9">
        <v>0</v>
      </c>
      <c r="O122" s="737"/>
      <c r="P122" s="8">
        <f t="shared" si="20"/>
        <v>0</v>
      </c>
      <c r="Q122" s="32"/>
      <c r="R122" s="32"/>
      <c r="S122" s="32"/>
      <c r="T122" s="830"/>
    </row>
    <row r="123" spans="1:20" ht="38.25" x14ac:dyDescent="0.25">
      <c r="A123" s="711" t="s">
        <v>97</v>
      </c>
      <c r="B123" s="103" t="s">
        <v>96</v>
      </c>
      <c r="C123" s="716">
        <v>600</v>
      </c>
      <c r="D123" s="716">
        <v>1036</v>
      </c>
      <c r="E123" s="719"/>
      <c r="F123" s="719"/>
      <c r="G123" s="729">
        <v>2016</v>
      </c>
      <c r="H123" s="729">
        <v>2016</v>
      </c>
      <c r="I123" s="10" t="s">
        <v>13</v>
      </c>
      <c r="J123" s="8">
        <f t="shared" si="35"/>
        <v>0</v>
      </c>
      <c r="K123" s="30">
        <f t="shared" si="27"/>
        <v>0</v>
      </c>
      <c r="L123" s="8">
        <f>L124+L125+L126</f>
        <v>0</v>
      </c>
      <c r="M123" s="8">
        <f>M124+M125+M126</f>
        <v>0</v>
      </c>
      <c r="N123" s="8">
        <f>N124+N125+N126</f>
        <v>0</v>
      </c>
      <c r="O123" s="735"/>
      <c r="P123" s="8">
        <f t="shared" si="20"/>
        <v>0</v>
      </c>
      <c r="Q123" s="32"/>
      <c r="R123" s="32"/>
      <c r="S123" s="32"/>
      <c r="T123" s="828" t="s">
        <v>80</v>
      </c>
    </row>
    <row r="124" spans="1:20" ht="15" customHeight="1" x14ac:dyDescent="0.25">
      <c r="A124" s="712"/>
      <c r="B124" s="732" t="s">
        <v>28</v>
      </c>
      <c r="C124" s="717"/>
      <c r="D124" s="717"/>
      <c r="E124" s="720"/>
      <c r="F124" s="727"/>
      <c r="G124" s="730"/>
      <c r="H124" s="730"/>
      <c r="I124" s="10" t="s">
        <v>79</v>
      </c>
      <c r="J124" s="9">
        <f t="shared" si="35"/>
        <v>0</v>
      </c>
      <c r="K124" s="30">
        <f t="shared" si="27"/>
        <v>0</v>
      </c>
      <c r="L124" s="9">
        <v>0</v>
      </c>
      <c r="M124" s="9">
        <v>0</v>
      </c>
      <c r="N124" s="11">
        <v>0</v>
      </c>
      <c r="O124" s="736"/>
      <c r="P124" s="8">
        <f t="shared" si="20"/>
        <v>0</v>
      </c>
      <c r="Q124" s="32"/>
      <c r="R124" s="32"/>
      <c r="S124" s="32"/>
      <c r="T124" s="829"/>
    </row>
    <row r="125" spans="1:20" ht="15" customHeight="1" x14ac:dyDescent="0.25">
      <c r="A125" s="712"/>
      <c r="B125" s="733"/>
      <c r="C125" s="717"/>
      <c r="D125" s="717"/>
      <c r="E125" s="720"/>
      <c r="F125" s="727"/>
      <c r="G125" s="730"/>
      <c r="H125" s="730"/>
      <c r="I125" s="10" t="s">
        <v>29</v>
      </c>
      <c r="J125" s="9">
        <f t="shared" si="35"/>
        <v>0</v>
      </c>
      <c r="K125" s="30">
        <f t="shared" si="27"/>
        <v>0</v>
      </c>
      <c r="L125" s="11">
        <v>0</v>
      </c>
      <c r="M125" s="11">
        <v>0</v>
      </c>
      <c r="N125" s="11">
        <v>0</v>
      </c>
      <c r="O125" s="736"/>
      <c r="P125" s="8">
        <f t="shared" si="20"/>
        <v>0</v>
      </c>
      <c r="Q125" s="32"/>
      <c r="R125" s="32"/>
      <c r="S125" s="32"/>
      <c r="T125" s="829"/>
    </row>
    <row r="126" spans="1:20" ht="15" customHeight="1" x14ac:dyDescent="0.25">
      <c r="A126" s="713"/>
      <c r="B126" s="734"/>
      <c r="C126" s="718"/>
      <c r="D126" s="718"/>
      <c r="E126" s="721"/>
      <c r="F126" s="728"/>
      <c r="G126" s="731"/>
      <c r="H126" s="731"/>
      <c r="I126" s="28" t="s">
        <v>30</v>
      </c>
      <c r="J126" s="9">
        <f t="shared" si="35"/>
        <v>0</v>
      </c>
      <c r="K126" s="30">
        <f t="shared" si="27"/>
        <v>0</v>
      </c>
      <c r="L126" s="11">
        <v>0</v>
      </c>
      <c r="M126" s="11">
        <v>0</v>
      </c>
      <c r="N126" s="11">
        <v>0</v>
      </c>
      <c r="O126" s="737"/>
      <c r="P126" s="8">
        <f t="shared" si="20"/>
        <v>0</v>
      </c>
      <c r="Q126" s="32"/>
      <c r="R126" s="32"/>
      <c r="S126" s="32"/>
      <c r="T126" s="830"/>
    </row>
    <row r="127" spans="1:20" ht="38.25" x14ac:dyDescent="0.25">
      <c r="A127" s="714" t="s">
        <v>98</v>
      </c>
      <c r="B127" s="50" t="s">
        <v>60</v>
      </c>
      <c r="C127" s="684" t="s">
        <v>122</v>
      </c>
      <c r="D127" s="684" t="s">
        <v>123</v>
      </c>
      <c r="E127" s="660"/>
      <c r="F127" s="812"/>
      <c r="G127" s="662">
        <v>2018</v>
      </c>
      <c r="H127" s="662">
        <v>2018</v>
      </c>
      <c r="I127" s="51" t="s">
        <v>42</v>
      </c>
      <c r="J127" s="26">
        <f>J128</f>
        <v>6528.279199999999</v>
      </c>
      <c r="K127" s="30">
        <f t="shared" si="27"/>
        <v>6528.279199999999</v>
      </c>
      <c r="L127" s="26">
        <f t="shared" ref="L127:S127" si="36">L128</f>
        <v>0</v>
      </c>
      <c r="M127" s="26">
        <f t="shared" si="36"/>
        <v>0</v>
      </c>
      <c r="N127" s="26">
        <f t="shared" si="36"/>
        <v>6528.279199999999</v>
      </c>
      <c r="O127" s="86"/>
      <c r="P127" s="8">
        <f t="shared" si="20"/>
        <v>0</v>
      </c>
      <c r="Q127" s="26">
        <f t="shared" si="36"/>
        <v>0</v>
      </c>
      <c r="R127" s="26">
        <f t="shared" si="36"/>
        <v>0</v>
      </c>
      <c r="S127" s="26">
        <f t="shared" si="36"/>
        <v>0</v>
      </c>
      <c r="T127" s="52"/>
    </row>
    <row r="128" spans="1:20" ht="15.75" customHeight="1" x14ac:dyDescent="0.25">
      <c r="A128" s="715"/>
      <c r="B128" s="50" t="s">
        <v>27</v>
      </c>
      <c r="C128" s="685"/>
      <c r="D128" s="685"/>
      <c r="E128" s="726"/>
      <c r="F128" s="813"/>
      <c r="G128" s="814"/>
      <c r="H128" s="814"/>
      <c r="I128" s="53"/>
      <c r="J128" s="20">
        <f>L128+M128+N128</f>
        <v>6528.279199999999</v>
      </c>
      <c r="K128" s="30">
        <f t="shared" si="27"/>
        <v>6528.279199999999</v>
      </c>
      <c r="L128" s="20">
        <v>0</v>
      </c>
      <c r="M128" s="32">
        <v>0</v>
      </c>
      <c r="N128" s="32">
        <f>5532.44*1.18</f>
        <v>6528.279199999999</v>
      </c>
      <c r="O128" s="94"/>
      <c r="P128" s="8">
        <f t="shared" si="20"/>
        <v>0</v>
      </c>
      <c r="Q128" s="32">
        <v>0</v>
      </c>
      <c r="R128" s="32">
        <v>0</v>
      </c>
      <c r="S128" s="32">
        <v>0</v>
      </c>
      <c r="T128" s="52"/>
    </row>
    <row r="129" spans="1:20" ht="63.75" customHeight="1" x14ac:dyDescent="0.25">
      <c r="A129" s="714" t="s">
        <v>99</v>
      </c>
      <c r="B129" s="722" t="s">
        <v>58</v>
      </c>
      <c r="C129" s="684" t="s">
        <v>124</v>
      </c>
      <c r="D129" s="684">
        <v>1.355</v>
      </c>
      <c r="E129" s="705"/>
      <c r="F129" s="706"/>
      <c r="G129" s="682">
        <v>2017</v>
      </c>
      <c r="H129" s="682">
        <v>2017</v>
      </c>
      <c r="I129" s="31" t="s">
        <v>13</v>
      </c>
      <c r="J129" s="20">
        <f>J130</f>
        <v>153.43539999999999</v>
      </c>
      <c r="K129" s="30">
        <f t="shared" si="27"/>
        <v>153.43539999999999</v>
      </c>
      <c r="L129" s="20">
        <f>L130</f>
        <v>0</v>
      </c>
      <c r="M129" s="20">
        <f>M130</f>
        <v>153.43539999999999</v>
      </c>
      <c r="N129" s="20">
        <f>N130</f>
        <v>0</v>
      </c>
      <c r="O129" s="89"/>
      <c r="P129" s="8">
        <f t="shared" si="20"/>
        <v>0</v>
      </c>
      <c r="Q129" s="20">
        <f>Q130</f>
        <v>0</v>
      </c>
      <c r="R129" s="20">
        <f>R130</f>
        <v>0</v>
      </c>
      <c r="S129" s="20">
        <f>S130</f>
        <v>0</v>
      </c>
      <c r="T129" s="660" t="s">
        <v>26</v>
      </c>
    </row>
    <row r="130" spans="1:20" ht="24.75" customHeight="1" x14ac:dyDescent="0.25">
      <c r="A130" s="715"/>
      <c r="B130" s="723"/>
      <c r="C130" s="685"/>
      <c r="D130" s="685"/>
      <c r="E130" s="669"/>
      <c r="F130" s="707"/>
      <c r="G130" s="683"/>
      <c r="H130" s="683"/>
      <c r="I130" s="68" t="s">
        <v>30</v>
      </c>
      <c r="J130" s="20">
        <f>L130+M130+N130+Q130+R130+S130</f>
        <v>153.43539999999999</v>
      </c>
      <c r="K130" s="30">
        <f t="shared" si="27"/>
        <v>153.43539999999999</v>
      </c>
      <c r="L130" s="20">
        <v>0</v>
      </c>
      <c r="M130" s="32">
        <f>130.03*1.18</f>
        <v>153.43539999999999</v>
      </c>
      <c r="N130" s="32">
        <v>0</v>
      </c>
      <c r="O130" s="94"/>
      <c r="P130" s="8">
        <f t="shared" si="20"/>
        <v>0</v>
      </c>
      <c r="Q130" s="32">
        <v>0</v>
      </c>
      <c r="R130" s="32">
        <v>0</v>
      </c>
      <c r="S130" s="32">
        <v>0</v>
      </c>
      <c r="T130" s="726"/>
    </row>
    <row r="131" spans="1:20" ht="42.75" customHeight="1" x14ac:dyDescent="0.25">
      <c r="A131" s="33"/>
      <c r="B131" s="687" t="s">
        <v>20</v>
      </c>
      <c r="C131" s="688"/>
      <c r="D131" s="688"/>
      <c r="E131" s="688"/>
      <c r="F131" s="688"/>
      <c r="G131" s="688"/>
      <c r="H131" s="689"/>
      <c r="I131" s="28"/>
      <c r="J131" s="11"/>
      <c r="K131" s="30">
        <f t="shared" si="27"/>
        <v>0</v>
      </c>
      <c r="L131" s="11"/>
      <c r="M131" s="11"/>
      <c r="N131" s="11"/>
      <c r="O131" s="93"/>
      <c r="P131" s="8"/>
      <c r="Q131" s="12"/>
      <c r="R131" s="41"/>
      <c r="S131" s="41"/>
      <c r="T131" s="42"/>
    </row>
    <row r="132" spans="1:20" ht="58.5" customHeight="1" x14ac:dyDescent="0.25">
      <c r="A132" s="690"/>
      <c r="B132" s="691"/>
      <c r="C132" s="691"/>
      <c r="D132" s="691"/>
      <c r="E132" s="691"/>
      <c r="F132" s="691"/>
      <c r="G132" s="691"/>
      <c r="H132" s="692"/>
      <c r="I132" s="10" t="s">
        <v>41</v>
      </c>
      <c r="J132" s="9">
        <f>J137</f>
        <v>0</v>
      </c>
      <c r="K132" s="30">
        <f t="shared" si="27"/>
        <v>0</v>
      </c>
      <c r="L132" s="9">
        <f t="shared" ref="L132:S132" si="37">L137</f>
        <v>0</v>
      </c>
      <c r="M132" s="9">
        <f t="shared" si="37"/>
        <v>0</v>
      </c>
      <c r="N132" s="9">
        <f t="shared" si="37"/>
        <v>0</v>
      </c>
      <c r="O132" s="89"/>
      <c r="P132" s="8">
        <f t="shared" si="20"/>
        <v>0</v>
      </c>
      <c r="Q132" s="9">
        <f t="shared" si="37"/>
        <v>0</v>
      </c>
      <c r="R132" s="9">
        <f t="shared" si="37"/>
        <v>0</v>
      </c>
      <c r="S132" s="9">
        <f t="shared" si="37"/>
        <v>0</v>
      </c>
      <c r="T132" s="42"/>
    </row>
    <row r="133" spans="1:20" ht="42.75" customHeight="1" x14ac:dyDescent="0.25">
      <c r="A133" s="693"/>
      <c r="B133" s="694"/>
      <c r="C133" s="694"/>
      <c r="D133" s="694"/>
      <c r="E133" s="694"/>
      <c r="F133" s="694"/>
      <c r="G133" s="694"/>
      <c r="H133" s="695"/>
      <c r="I133" s="10" t="s">
        <v>42</v>
      </c>
      <c r="J133" s="9">
        <f>J138</f>
        <v>52928.203799999996</v>
      </c>
      <c r="K133" s="9">
        <f>K138</f>
        <v>52928.203799999996</v>
      </c>
      <c r="L133" s="9">
        <f t="shared" ref="L133:S133" si="38">L138</f>
        <v>0</v>
      </c>
      <c r="M133" s="9">
        <f t="shared" si="38"/>
        <v>0</v>
      </c>
      <c r="N133" s="9">
        <f t="shared" si="38"/>
        <v>52928.203799999996</v>
      </c>
      <c r="O133" s="89"/>
      <c r="P133" s="8">
        <f t="shared" si="20"/>
        <v>56218.57</v>
      </c>
      <c r="Q133" s="9">
        <f t="shared" si="38"/>
        <v>25879.8</v>
      </c>
      <c r="R133" s="9">
        <f t="shared" si="38"/>
        <v>11567.3</v>
      </c>
      <c r="S133" s="9">
        <f t="shared" si="38"/>
        <v>18771.47</v>
      </c>
      <c r="T133" s="42"/>
    </row>
    <row r="134" spans="1:20" ht="32.25" customHeight="1" x14ac:dyDescent="0.25">
      <c r="A134" s="693"/>
      <c r="B134" s="694"/>
      <c r="C134" s="694"/>
      <c r="D134" s="694"/>
      <c r="E134" s="694"/>
      <c r="F134" s="694"/>
      <c r="G134" s="694"/>
      <c r="H134" s="695"/>
      <c r="I134" s="10" t="s">
        <v>13</v>
      </c>
      <c r="J134" s="9">
        <f>J139</f>
        <v>527600.81880000001</v>
      </c>
      <c r="K134" s="9">
        <f>K139</f>
        <v>527600.81880000001</v>
      </c>
      <c r="L134" s="9">
        <f t="shared" ref="L134:S134" si="39">L139</f>
        <v>254840.77439999999</v>
      </c>
      <c r="M134" s="9">
        <f t="shared" si="39"/>
        <v>75122.906400000007</v>
      </c>
      <c r="N134" s="9">
        <f t="shared" si="39"/>
        <v>197637.13799999998</v>
      </c>
      <c r="O134" s="89"/>
      <c r="P134" s="8">
        <f t="shared" si="20"/>
        <v>144710.6</v>
      </c>
      <c r="Q134" s="9">
        <f t="shared" si="39"/>
        <v>144710.6</v>
      </c>
      <c r="R134" s="9">
        <f t="shared" si="39"/>
        <v>0</v>
      </c>
      <c r="S134" s="9">
        <f t="shared" si="39"/>
        <v>0</v>
      </c>
      <c r="T134" s="42"/>
    </row>
    <row r="135" spans="1:20" ht="35.25" customHeight="1" x14ac:dyDescent="0.25">
      <c r="A135" s="696"/>
      <c r="B135" s="697"/>
      <c r="C135" s="697"/>
      <c r="D135" s="697"/>
      <c r="E135" s="697"/>
      <c r="F135" s="697"/>
      <c r="G135" s="697"/>
      <c r="H135" s="698"/>
      <c r="I135" s="10" t="s">
        <v>12</v>
      </c>
      <c r="J135" s="9">
        <f>J140</f>
        <v>0</v>
      </c>
      <c r="K135" s="30">
        <f t="shared" si="27"/>
        <v>0</v>
      </c>
      <c r="L135" s="9">
        <f t="shared" ref="L135:S135" si="40">L140</f>
        <v>0</v>
      </c>
      <c r="M135" s="9">
        <f t="shared" si="40"/>
        <v>0</v>
      </c>
      <c r="N135" s="9">
        <f t="shared" si="40"/>
        <v>0</v>
      </c>
      <c r="O135" s="89"/>
      <c r="P135" s="8">
        <f t="shared" si="20"/>
        <v>0</v>
      </c>
      <c r="Q135" s="9">
        <f t="shared" si="40"/>
        <v>0</v>
      </c>
      <c r="R135" s="9">
        <f t="shared" si="40"/>
        <v>0</v>
      </c>
      <c r="S135" s="9">
        <f t="shared" si="40"/>
        <v>0</v>
      </c>
      <c r="T135" s="42"/>
    </row>
    <row r="136" spans="1:20" ht="32.25" customHeight="1" x14ac:dyDescent="0.25">
      <c r="A136" s="33" t="s">
        <v>57</v>
      </c>
      <c r="B136" s="687" t="s">
        <v>22</v>
      </c>
      <c r="C136" s="724"/>
      <c r="D136" s="724"/>
      <c r="E136" s="724"/>
      <c r="F136" s="724"/>
      <c r="G136" s="724"/>
      <c r="H136" s="725"/>
      <c r="I136" s="39"/>
      <c r="J136" s="14"/>
      <c r="K136" s="30"/>
      <c r="L136" s="14"/>
      <c r="M136" s="14"/>
      <c r="N136" s="14"/>
      <c r="O136" s="85"/>
      <c r="P136" s="8">
        <f t="shared" ref="P136:P154" si="41">Q136+R136+S136</f>
        <v>0</v>
      </c>
      <c r="Q136" s="39"/>
      <c r="R136" s="41"/>
      <c r="S136" s="41"/>
      <c r="T136" s="42"/>
    </row>
    <row r="137" spans="1:20" ht="61.5" customHeight="1" x14ac:dyDescent="0.25">
      <c r="A137" s="702"/>
      <c r="B137" s="673"/>
      <c r="C137" s="674"/>
      <c r="D137" s="674"/>
      <c r="E137" s="674"/>
      <c r="F137" s="674"/>
      <c r="G137" s="674"/>
      <c r="H137" s="675"/>
      <c r="I137" s="10" t="s">
        <v>41</v>
      </c>
      <c r="J137" s="9">
        <v>0</v>
      </c>
      <c r="K137" s="30">
        <f t="shared" si="27"/>
        <v>0</v>
      </c>
      <c r="L137" s="9">
        <v>0</v>
      </c>
      <c r="M137" s="9">
        <v>0</v>
      </c>
      <c r="N137" s="9">
        <v>0</v>
      </c>
      <c r="O137" s="89"/>
      <c r="P137" s="8">
        <f t="shared" si="41"/>
        <v>0</v>
      </c>
      <c r="Q137" s="9">
        <v>0</v>
      </c>
      <c r="R137" s="9">
        <v>0</v>
      </c>
      <c r="S137" s="9">
        <v>0</v>
      </c>
      <c r="T137" s="21"/>
    </row>
    <row r="138" spans="1:20" ht="45.75" customHeight="1" x14ac:dyDescent="0.25">
      <c r="A138" s="703"/>
      <c r="B138" s="676"/>
      <c r="C138" s="677"/>
      <c r="D138" s="677"/>
      <c r="E138" s="677"/>
      <c r="F138" s="677"/>
      <c r="G138" s="677"/>
      <c r="H138" s="678"/>
      <c r="I138" s="10" t="s">
        <v>42</v>
      </c>
      <c r="J138" s="9">
        <f>J148+J151+J149</f>
        <v>52928.203799999996</v>
      </c>
      <c r="K138" s="30">
        <f t="shared" si="27"/>
        <v>52928.203799999996</v>
      </c>
      <c r="L138" s="9">
        <f>L148+L151+L149</f>
        <v>0</v>
      </c>
      <c r="M138" s="9">
        <f>M148+M151+M149</f>
        <v>0</v>
      </c>
      <c r="N138" s="9">
        <f>N148+N151+N149</f>
        <v>52928.203799999996</v>
      </c>
      <c r="O138" s="89"/>
      <c r="P138" s="8">
        <f>P148+P149+P151+P152+P153+P154</f>
        <v>56218.57</v>
      </c>
      <c r="Q138" s="9">
        <f>Q148+Q149+Q151+Q152+Q153+Q154</f>
        <v>25879.8</v>
      </c>
      <c r="R138" s="9">
        <f>R148+R149+R151+R152+R153+R154</f>
        <v>11567.3</v>
      </c>
      <c r="S138" s="9">
        <f>S148+S149+S151+S152+S153+S154</f>
        <v>18771.47</v>
      </c>
      <c r="T138" s="21"/>
    </row>
    <row r="139" spans="1:20" ht="33.75" customHeight="1" x14ac:dyDescent="0.25">
      <c r="A139" s="703"/>
      <c r="B139" s="676"/>
      <c r="C139" s="677"/>
      <c r="D139" s="677"/>
      <c r="E139" s="677"/>
      <c r="F139" s="677"/>
      <c r="G139" s="677"/>
      <c r="H139" s="678"/>
      <c r="I139" s="10" t="s">
        <v>13</v>
      </c>
      <c r="J139" s="9">
        <f>J141+J147</f>
        <v>527600.81880000001</v>
      </c>
      <c r="K139" s="9">
        <f>K141+K147</f>
        <v>527600.81880000001</v>
      </c>
      <c r="L139" s="9">
        <f>L141+L147</f>
        <v>254840.77439999999</v>
      </c>
      <c r="M139" s="9">
        <f>M141+M147</f>
        <v>75122.906400000007</v>
      </c>
      <c r="N139" s="9">
        <f>N141+N147</f>
        <v>197637.13799999998</v>
      </c>
      <c r="O139" s="89"/>
      <c r="P139" s="8">
        <f t="shared" si="41"/>
        <v>144710.6</v>
      </c>
      <c r="Q139" s="9">
        <f>Q141+Q147</f>
        <v>144710.6</v>
      </c>
      <c r="R139" s="9">
        <f>R141+R147</f>
        <v>0</v>
      </c>
      <c r="S139" s="9">
        <f>S141+S147</f>
        <v>0</v>
      </c>
      <c r="T139" s="21"/>
    </row>
    <row r="140" spans="1:20" ht="54" customHeight="1" x14ac:dyDescent="0.25">
      <c r="A140" s="704"/>
      <c r="B140" s="679"/>
      <c r="C140" s="680"/>
      <c r="D140" s="680"/>
      <c r="E140" s="680"/>
      <c r="F140" s="680"/>
      <c r="G140" s="680"/>
      <c r="H140" s="681"/>
      <c r="I140" s="10" t="s">
        <v>12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89"/>
      <c r="P140" s="8">
        <f t="shared" si="41"/>
        <v>0</v>
      </c>
      <c r="Q140" s="9">
        <v>0</v>
      </c>
      <c r="R140" s="9">
        <v>0</v>
      </c>
      <c r="S140" s="9">
        <v>0</v>
      </c>
      <c r="T140" s="21"/>
    </row>
    <row r="141" spans="1:20" ht="29.25" customHeight="1" x14ac:dyDescent="0.25">
      <c r="A141" s="699" t="s">
        <v>103</v>
      </c>
      <c r="B141" s="71" t="s">
        <v>15</v>
      </c>
      <c r="C141" s="672"/>
      <c r="D141" s="672"/>
      <c r="E141" s="672"/>
      <c r="F141" s="672" t="s">
        <v>40</v>
      </c>
      <c r="G141" s="71"/>
      <c r="H141" s="71"/>
      <c r="I141" s="31" t="s">
        <v>13</v>
      </c>
      <c r="J141" s="29">
        <f>L141+M141+N141</f>
        <v>525830.81880000001</v>
      </c>
      <c r="K141" s="29">
        <f>L141+M141+N141</f>
        <v>525830.81880000001</v>
      </c>
      <c r="L141" s="25">
        <f>L142+L143+L144</f>
        <v>254840.77439999999</v>
      </c>
      <c r="M141" s="25">
        <f t="shared" ref="M141:S141" si="42">M142+M143+M144</f>
        <v>73352.906400000007</v>
      </c>
      <c r="N141" s="25">
        <f>N142+N143+N144+N145</f>
        <v>197637.13799999998</v>
      </c>
      <c r="O141" s="89"/>
      <c r="P141" s="8">
        <f t="shared" si="41"/>
        <v>144710.6</v>
      </c>
      <c r="Q141" s="25">
        <f t="shared" si="42"/>
        <v>144710.6</v>
      </c>
      <c r="R141" s="25">
        <f t="shared" si="42"/>
        <v>0</v>
      </c>
      <c r="S141" s="25">
        <f t="shared" si="42"/>
        <v>0</v>
      </c>
      <c r="T141" s="660" t="s">
        <v>26</v>
      </c>
    </row>
    <row r="142" spans="1:20" ht="15.75" customHeight="1" x14ac:dyDescent="0.25">
      <c r="A142" s="699"/>
      <c r="B142" s="48" t="s">
        <v>27</v>
      </c>
      <c r="C142" s="672"/>
      <c r="D142" s="672"/>
      <c r="E142" s="672"/>
      <c r="F142" s="672"/>
      <c r="G142" s="666">
        <v>2016</v>
      </c>
      <c r="H142" s="666">
        <v>2018</v>
      </c>
      <c r="I142" s="31" t="s">
        <v>30</v>
      </c>
      <c r="J142" s="30">
        <f>L142+M142+N142</f>
        <v>279829.7548</v>
      </c>
      <c r="K142" s="30">
        <f t="shared" si="27"/>
        <v>279829.7548</v>
      </c>
      <c r="L142" s="11">
        <f>184024.58*1.18</f>
        <v>217149.00439999998</v>
      </c>
      <c r="M142" s="11">
        <f>51595.68*1.18</f>
        <v>60882.902399999999</v>
      </c>
      <c r="N142" s="30">
        <f>1523.6*1.18</f>
        <v>1797.8479999999997</v>
      </c>
      <c r="O142" s="93"/>
      <c r="P142" s="8">
        <f t="shared" si="41"/>
        <v>0</v>
      </c>
      <c r="Q142" s="30">
        <v>0</v>
      </c>
      <c r="R142" s="30">
        <v>0</v>
      </c>
      <c r="S142" s="30">
        <v>0</v>
      </c>
      <c r="T142" s="661"/>
    </row>
    <row r="143" spans="1:20" ht="15.75" customHeight="1" x14ac:dyDescent="0.25">
      <c r="A143" s="699"/>
      <c r="B143" s="700" t="s">
        <v>59</v>
      </c>
      <c r="C143" s="672"/>
      <c r="D143" s="672"/>
      <c r="E143" s="672"/>
      <c r="F143" s="672"/>
      <c r="G143" s="667"/>
      <c r="H143" s="667"/>
      <c r="I143" s="31" t="s">
        <v>32</v>
      </c>
      <c r="J143" s="30">
        <f>L143+M143+N143</f>
        <v>174071.14279999997</v>
      </c>
      <c r="K143" s="30">
        <f t="shared" si="27"/>
        <v>174071.14279999997</v>
      </c>
      <c r="L143" s="11">
        <v>7538.38</v>
      </c>
      <c r="M143" s="11">
        <f>2113.56*1.18</f>
        <v>2494.0007999999998</v>
      </c>
      <c r="N143" s="30">
        <f>139015.9*1.18</f>
        <v>164038.76199999999</v>
      </c>
      <c r="O143" s="93"/>
      <c r="P143" s="8">
        <f t="shared" si="41"/>
        <v>139015.9</v>
      </c>
      <c r="Q143" s="30">
        <v>139015.9</v>
      </c>
      <c r="R143" s="30">
        <v>0</v>
      </c>
      <c r="S143" s="30">
        <v>0</v>
      </c>
      <c r="T143" s="661"/>
    </row>
    <row r="144" spans="1:20" ht="15.75" customHeight="1" x14ac:dyDescent="0.25">
      <c r="A144" s="699"/>
      <c r="B144" s="701"/>
      <c r="C144" s="672"/>
      <c r="D144" s="672"/>
      <c r="E144" s="672"/>
      <c r="F144" s="672"/>
      <c r="G144" s="667"/>
      <c r="H144" s="667"/>
      <c r="I144" s="31" t="s">
        <v>29</v>
      </c>
      <c r="J144" s="30">
        <f>L144+M144+N144</f>
        <v>46849.139199999998</v>
      </c>
      <c r="K144" s="30">
        <f t="shared" si="27"/>
        <v>46849.139199999998</v>
      </c>
      <c r="L144" s="9">
        <v>30153.39</v>
      </c>
      <c r="M144" s="9">
        <f>8454.24*1.18</f>
        <v>9976.0031999999992</v>
      </c>
      <c r="N144" s="30">
        <f>5694.7*1.18</f>
        <v>6719.7459999999992</v>
      </c>
      <c r="O144" s="93"/>
      <c r="P144" s="8">
        <f t="shared" si="41"/>
        <v>5694.7</v>
      </c>
      <c r="Q144" s="30">
        <v>5694.7</v>
      </c>
      <c r="R144" s="30">
        <v>0</v>
      </c>
      <c r="S144" s="30">
        <v>0</v>
      </c>
      <c r="T144" s="661"/>
    </row>
    <row r="145" spans="1:20" ht="15.75" customHeight="1" x14ac:dyDescent="0.25">
      <c r="A145" s="123"/>
      <c r="B145" s="124"/>
      <c r="C145" s="122"/>
      <c r="D145" s="122"/>
      <c r="E145" s="122"/>
      <c r="F145" s="122"/>
      <c r="G145" s="121"/>
      <c r="H145" s="121"/>
      <c r="I145" s="125" t="s">
        <v>30</v>
      </c>
      <c r="J145" s="30"/>
      <c r="K145" s="30"/>
      <c r="L145" s="11"/>
      <c r="M145" s="11"/>
      <c r="N145" s="11">
        <f>21254.9*1.18</f>
        <v>25080.781999999999</v>
      </c>
      <c r="O145" s="93"/>
      <c r="P145" s="8"/>
      <c r="Q145" s="30"/>
      <c r="R145" s="30"/>
      <c r="S145" s="30"/>
      <c r="T145" s="120"/>
    </row>
    <row r="146" spans="1:20" ht="15.75" customHeight="1" x14ac:dyDescent="0.25">
      <c r="A146" s="700" t="s">
        <v>118</v>
      </c>
      <c r="B146" s="108" t="s">
        <v>61</v>
      </c>
      <c r="C146" s="668"/>
      <c r="D146" s="668"/>
      <c r="E146" s="668"/>
      <c r="F146" s="668">
        <v>43000</v>
      </c>
      <c r="G146" s="686">
        <v>2017</v>
      </c>
      <c r="H146" s="686">
        <v>2017</v>
      </c>
      <c r="I146" s="65"/>
      <c r="J146" s="30"/>
      <c r="K146" s="30"/>
      <c r="L146" s="30"/>
      <c r="M146" s="30"/>
      <c r="N146" s="30"/>
      <c r="O146" s="93"/>
      <c r="P146" s="8"/>
      <c r="Q146" s="30"/>
      <c r="R146" s="30"/>
      <c r="S146" s="30"/>
      <c r="T146" s="670" t="s">
        <v>26</v>
      </c>
    </row>
    <row r="147" spans="1:20" ht="15.75" customHeight="1" x14ac:dyDescent="0.25">
      <c r="A147" s="701"/>
      <c r="B147" s="108" t="s">
        <v>27</v>
      </c>
      <c r="C147" s="669"/>
      <c r="D147" s="669"/>
      <c r="E147" s="669"/>
      <c r="F147" s="669"/>
      <c r="G147" s="683"/>
      <c r="H147" s="683"/>
      <c r="I147" s="65" t="s">
        <v>30</v>
      </c>
      <c r="J147" s="30">
        <f>L147+M147+N147</f>
        <v>1770</v>
      </c>
      <c r="K147" s="30">
        <f>M147+N147+O147</f>
        <v>1770</v>
      </c>
      <c r="L147" s="30">
        <v>0</v>
      </c>
      <c r="M147" s="30">
        <f>1500*1.18</f>
        <v>1770</v>
      </c>
      <c r="N147" s="30">
        <v>0</v>
      </c>
      <c r="O147" s="93"/>
      <c r="P147" s="8">
        <f t="shared" si="41"/>
        <v>0</v>
      </c>
      <c r="Q147" s="30">
        <v>0</v>
      </c>
      <c r="R147" s="30">
        <v>0</v>
      </c>
      <c r="S147" s="30">
        <v>0</v>
      </c>
      <c r="T147" s="671"/>
    </row>
    <row r="148" spans="1:20" ht="45" customHeight="1" x14ac:dyDescent="0.25">
      <c r="A148" s="48" t="s">
        <v>104</v>
      </c>
      <c r="B148" s="48" t="s">
        <v>69</v>
      </c>
      <c r="C148" s="38"/>
      <c r="D148" s="38"/>
      <c r="E148" s="38"/>
      <c r="F148" s="38"/>
      <c r="G148" s="15">
        <v>2018</v>
      </c>
      <c r="H148" s="15">
        <v>2018</v>
      </c>
      <c r="I148" s="48" t="s">
        <v>42</v>
      </c>
      <c r="J148" s="24">
        <f>L148+M148+N148</f>
        <v>5740.7708000000002</v>
      </c>
      <c r="K148" s="24">
        <f>M148+N148+O148</f>
        <v>5740.7708000000002</v>
      </c>
      <c r="L148" s="24">
        <v>0</v>
      </c>
      <c r="M148" s="24">
        <v>0</v>
      </c>
      <c r="N148" s="24">
        <f>4865.06*1.18</f>
        <v>5740.7708000000002</v>
      </c>
      <c r="O148" s="96"/>
      <c r="P148" s="8">
        <f t="shared" si="41"/>
        <v>0</v>
      </c>
      <c r="Q148" s="24">
        <v>0</v>
      </c>
      <c r="R148" s="24">
        <v>0</v>
      </c>
      <c r="S148" s="24">
        <v>0</v>
      </c>
      <c r="T148" s="38"/>
    </row>
    <row r="149" spans="1:20" ht="45" customHeight="1" x14ac:dyDescent="0.25">
      <c r="A149" s="656" t="s">
        <v>105</v>
      </c>
      <c r="B149" s="54" t="s">
        <v>102</v>
      </c>
      <c r="C149" s="658"/>
      <c r="D149" s="660"/>
      <c r="E149" s="660"/>
      <c r="F149" s="660"/>
      <c r="G149" s="662">
        <v>2018</v>
      </c>
      <c r="H149" s="662">
        <v>2018</v>
      </c>
      <c r="I149" s="664" t="s">
        <v>42</v>
      </c>
      <c r="J149" s="40">
        <f>J150</f>
        <v>11554.937599999999</v>
      </c>
      <c r="K149" s="40">
        <f>K150</f>
        <v>11554.937599999999</v>
      </c>
      <c r="L149" s="40">
        <f t="shared" ref="L149:S149" si="43">L150</f>
        <v>0</v>
      </c>
      <c r="M149" s="57">
        <f t="shared" si="43"/>
        <v>0</v>
      </c>
      <c r="N149" s="57">
        <f t="shared" si="43"/>
        <v>11554.937599999999</v>
      </c>
      <c r="O149" s="97"/>
      <c r="P149" s="8">
        <f t="shared" si="41"/>
        <v>0</v>
      </c>
      <c r="Q149" s="57">
        <f t="shared" si="43"/>
        <v>0</v>
      </c>
      <c r="R149" s="57">
        <f t="shared" si="43"/>
        <v>0</v>
      </c>
      <c r="S149" s="57">
        <f t="shared" si="43"/>
        <v>0</v>
      </c>
      <c r="T149" s="3"/>
    </row>
    <row r="150" spans="1:20" ht="21.75" customHeight="1" x14ac:dyDescent="0.25">
      <c r="A150" s="657"/>
      <c r="B150" s="109" t="s">
        <v>27</v>
      </c>
      <c r="C150" s="659"/>
      <c r="D150" s="659"/>
      <c r="E150" s="661"/>
      <c r="F150" s="659"/>
      <c r="G150" s="663"/>
      <c r="H150" s="663"/>
      <c r="I150" s="665"/>
      <c r="J150" s="43">
        <f>L150+M150+N150</f>
        <v>11554.937599999999</v>
      </c>
      <c r="K150" s="43">
        <f>M150+N150+O150</f>
        <v>11554.937599999999</v>
      </c>
      <c r="L150" s="43">
        <v>0</v>
      </c>
      <c r="M150" s="58">
        <v>0</v>
      </c>
      <c r="N150" s="58">
        <f>9792.32*1.18</f>
        <v>11554.937599999999</v>
      </c>
      <c r="O150" s="98"/>
      <c r="P150" s="8">
        <f t="shared" si="41"/>
        <v>0</v>
      </c>
      <c r="Q150" s="58">
        <v>0</v>
      </c>
      <c r="R150" s="58">
        <v>0</v>
      </c>
      <c r="S150" s="58">
        <v>0</v>
      </c>
      <c r="T150" s="59"/>
    </row>
    <row r="151" spans="1:20" ht="40.5" customHeight="1" x14ac:dyDescent="0.25">
      <c r="A151" s="48" t="s">
        <v>106</v>
      </c>
      <c r="B151" s="48" t="s">
        <v>66</v>
      </c>
      <c r="C151" s="38"/>
      <c r="D151" s="38"/>
      <c r="E151" s="38"/>
      <c r="F151" s="668">
        <v>1200</v>
      </c>
      <c r="G151" s="15">
        <v>2018</v>
      </c>
      <c r="H151" s="15">
        <v>2018</v>
      </c>
      <c r="I151" s="48" t="s">
        <v>42</v>
      </c>
      <c r="J151" s="24">
        <f>L151+M151+N151</f>
        <v>35632.4954</v>
      </c>
      <c r="K151" s="24">
        <f>M151+N151+O151</f>
        <v>35632.4954</v>
      </c>
      <c r="L151" s="24">
        <v>0</v>
      </c>
      <c r="M151" s="24">
        <v>0</v>
      </c>
      <c r="N151" s="24">
        <f>30197.03*1.18</f>
        <v>35632.4954</v>
      </c>
      <c r="O151" s="96"/>
      <c r="P151" s="8">
        <f t="shared" si="41"/>
        <v>0</v>
      </c>
      <c r="Q151" s="24">
        <v>0</v>
      </c>
      <c r="R151" s="24">
        <v>0</v>
      </c>
      <c r="S151" s="24">
        <v>0</v>
      </c>
      <c r="T151" s="38"/>
    </row>
    <row r="152" spans="1:20" ht="38.25" hidden="1" customHeight="1" x14ac:dyDescent="0.25">
      <c r="A152" s="48" t="s">
        <v>107</v>
      </c>
      <c r="B152" s="48" t="s">
        <v>111</v>
      </c>
      <c r="C152" s="38"/>
      <c r="D152" s="38"/>
      <c r="E152" s="38"/>
      <c r="F152" s="669"/>
      <c r="G152" s="81">
        <v>2019</v>
      </c>
      <c r="H152" s="81">
        <v>2019</v>
      </c>
      <c r="I152" s="48" t="s">
        <v>42</v>
      </c>
      <c r="J152" s="24">
        <f>L152+M152+N152+O152+P152+Q152</f>
        <v>51759.6</v>
      </c>
      <c r="K152" s="30">
        <f t="shared" si="27"/>
        <v>0</v>
      </c>
      <c r="L152" s="24">
        <v>0</v>
      </c>
      <c r="M152" s="24">
        <v>0</v>
      </c>
      <c r="N152" s="24">
        <v>0</v>
      </c>
      <c r="O152" s="99"/>
      <c r="P152" s="8">
        <f t="shared" si="41"/>
        <v>25879.8</v>
      </c>
      <c r="Q152" s="24">
        <v>25879.8</v>
      </c>
      <c r="R152" s="24">
        <v>0</v>
      </c>
      <c r="S152" s="24">
        <v>0</v>
      </c>
      <c r="T152" s="38"/>
    </row>
    <row r="153" spans="1:20" ht="38.25" hidden="1" customHeight="1" x14ac:dyDescent="0.25">
      <c r="A153" s="48" t="s">
        <v>108</v>
      </c>
      <c r="B153" s="48" t="s">
        <v>112</v>
      </c>
      <c r="C153" s="38"/>
      <c r="D153" s="38"/>
      <c r="E153" s="38"/>
      <c r="F153" s="38"/>
      <c r="G153" s="81">
        <v>2020</v>
      </c>
      <c r="H153" s="81">
        <v>2020</v>
      </c>
      <c r="I153" s="48" t="s">
        <v>42</v>
      </c>
      <c r="J153" s="24">
        <f>L153+M153+N153+O153+P153+Q153</f>
        <v>11567.3</v>
      </c>
      <c r="K153" s="30">
        <f>L153+M153+N153</f>
        <v>0</v>
      </c>
      <c r="L153" s="24">
        <v>0</v>
      </c>
      <c r="M153" s="24">
        <v>0</v>
      </c>
      <c r="N153" s="24">
        <v>0</v>
      </c>
      <c r="O153" s="99"/>
      <c r="P153" s="8">
        <f t="shared" si="41"/>
        <v>11567.3</v>
      </c>
      <c r="Q153" s="24">
        <v>0</v>
      </c>
      <c r="R153" s="24">
        <v>11567.3</v>
      </c>
      <c r="S153" s="24">
        <v>0</v>
      </c>
      <c r="T153" s="38"/>
    </row>
    <row r="154" spans="1:20" ht="38.25" hidden="1" customHeight="1" x14ac:dyDescent="0.25">
      <c r="A154" s="48" t="s">
        <v>109</v>
      </c>
      <c r="B154" s="48" t="s">
        <v>113</v>
      </c>
      <c r="C154" s="38"/>
      <c r="D154" s="38"/>
      <c r="E154" s="38"/>
      <c r="F154" s="38"/>
      <c r="G154" s="81">
        <v>2021</v>
      </c>
      <c r="H154" s="81">
        <v>2021</v>
      </c>
      <c r="I154" s="48" t="s">
        <v>42</v>
      </c>
      <c r="J154" s="24">
        <f>L154+M154+N154+O154+P154+Q154</f>
        <v>18771.47</v>
      </c>
      <c r="K154" s="20">
        <f>L154+M154+N154</f>
        <v>0</v>
      </c>
      <c r="L154" s="24">
        <v>0</v>
      </c>
      <c r="M154" s="24">
        <v>0</v>
      </c>
      <c r="N154" s="24">
        <v>0</v>
      </c>
      <c r="O154" s="99"/>
      <c r="P154" s="8">
        <f t="shared" si="41"/>
        <v>18771.47</v>
      </c>
      <c r="Q154" s="24">
        <v>0</v>
      </c>
      <c r="R154" s="24">
        <v>0</v>
      </c>
      <c r="S154" s="24">
        <v>18771.47</v>
      </c>
      <c r="T154" s="38"/>
    </row>
    <row r="155" spans="1:20" x14ac:dyDescent="0.25">
      <c r="P155" s="113"/>
      <c r="Q155" s="111"/>
    </row>
    <row r="156" spans="1:20" x14ac:dyDescent="0.25">
      <c r="P156" s="113"/>
      <c r="Q156" s="112"/>
    </row>
    <row r="157" spans="1:20" x14ac:dyDescent="0.25">
      <c r="P157" s="112"/>
      <c r="Q157" s="112"/>
    </row>
  </sheetData>
  <mergeCells count="255">
    <mergeCell ref="F151:F152"/>
    <mergeCell ref="T98:T99"/>
    <mergeCell ref="T102:T103"/>
    <mergeCell ref="A102:A103"/>
    <mergeCell ref="A104:A106"/>
    <mergeCell ref="I104:I106"/>
    <mergeCell ref="T104:T106"/>
    <mergeCell ref="C100:C101"/>
    <mergeCell ref="D100:D101"/>
    <mergeCell ref="E100:E101"/>
    <mergeCell ref="F100:F101"/>
    <mergeCell ref="I100:I101"/>
    <mergeCell ref="G100:G101"/>
    <mergeCell ref="H100:H101"/>
    <mergeCell ref="A100:A101"/>
    <mergeCell ref="I102:I103"/>
    <mergeCell ref="F102:F103"/>
    <mergeCell ref="C102:C103"/>
    <mergeCell ref="D102:D103"/>
    <mergeCell ref="E102:E103"/>
    <mergeCell ref="F104:F106"/>
    <mergeCell ref="T123:T126"/>
    <mergeCell ref="T119:T122"/>
    <mergeCell ref="C123:C126"/>
    <mergeCell ref="I83:I84"/>
    <mergeCell ref="B78:H78"/>
    <mergeCell ref="I85:I86"/>
    <mergeCell ref="C85:C86"/>
    <mergeCell ref="A108:H111"/>
    <mergeCell ref="F85:F86"/>
    <mergeCell ref="B93:H93"/>
    <mergeCell ref="I117:I118"/>
    <mergeCell ref="B98:B99"/>
    <mergeCell ref="A98:A99"/>
    <mergeCell ref="C98:C99"/>
    <mergeCell ref="D98:D99"/>
    <mergeCell ref="H98:H99"/>
    <mergeCell ref="E98:E99"/>
    <mergeCell ref="F98:F99"/>
    <mergeCell ref="G98:G99"/>
    <mergeCell ref="A117:A118"/>
    <mergeCell ref="A113:A116"/>
    <mergeCell ref="C117:C118"/>
    <mergeCell ref="T70:T71"/>
    <mergeCell ref="T72:T73"/>
    <mergeCell ref="I58:I59"/>
    <mergeCell ref="B53:H57"/>
    <mergeCell ref="T54:T59"/>
    <mergeCell ref="A70:A71"/>
    <mergeCell ref="C70:C71"/>
    <mergeCell ref="D70:D71"/>
    <mergeCell ref="E70:E71"/>
    <mergeCell ref="F70:F71"/>
    <mergeCell ref="G70:G71"/>
    <mergeCell ref="H70:H71"/>
    <mergeCell ref="I70:I71"/>
    <mergeCell ref="A72:A73"/>
    <mergeCell ref="C72:C73"/>
    <mergeCell ref="D72:D73"/>
    <mergeCell ref="E72:E73"/>
    <mergeCell ref="F72:F73"/>
    <mergeCell ref="G72:G73"/>
    <mergeCell ref="H72:H73"/>
    <mergeCell ref="I72:I73"/>
    <mergeCell ref="T41:T44"/>
    <mergeCell ref="T39:T40"/>
    <mergeCell ref="A48:A49"/>
    <mergeCell ref="C48:C49"/>
    <mergeCell ref="D48:D49"/>
    <mergeCell ref="E48:E49"/>
    <mergeCell ref="F48:F49"/>
    <mergeCell ref="I48:I49"/>
    <mergeCell ref="A50:A52"/>
    <mergeCell ref="C50:C52"/>
    <mergeCell ref="D50:D52"/>
    <mergeCell ref="E50:E52"/>
    <mergeCell ref="F50:F52"/>
    <mergeCell ref="I50:I52"/>
    <mergeCell ref="T48:T49"/>
    <mergeCell ref="T50:T52"/>
    <mergeCell ref="I39:I40"/>
    <mergeCell ref="A41:A42"/>
    <mergeCell ref="C41:C44"/>
    <mergeCell ref="D41:D44"/>
    <mergeCell ref="E41:E44"/>
    <mergeCell ref="F41:F44"/>
    <mergeCell ref="G41:G44"/>
    <mergeCell ref="H41:H44"/>
    <mergeCell ref="I25:I26"/>
    <mergeCell ref="G83:G84"/>
    <mergeCell ref="E83:E84"/>
    <mergeCell ref="F83:F84"/>
    <mergeCell ref="A79:A82"/>
    <mergeCell ref="H83:H84"/>
    <mergeCell ref="A25:A26"/>
    <mergeCell ref="D83:D84"/>
    <mergeCell ref="A74:A75"/>
    <mergeCell ref="C74:C75"/>
    <mergeCell ref="D74:D75"/>
    <mergeCell ref="E74:E75"/>
    <mergeCell ref="F74:F75"/>
    <mergeCell ref="I74:I75"/>
    <mergeCell ref="I37:I38"/>
    <mergeCell ref="A39:A40"/>
    <mergeCell ref="C39:C40"/>
    <mergeCell ref="H58:H59"/>
    <mergeCell ref="D39:D40"/>
    <mergeCell ref="E58:E59"/>
    <mergeCell ref="F58:F59"/>
    <mergeCell ref="G58:G59"/>
    <mergeCell ref="B42:B44"/>
    <mergeCell ref="A37:A38"/>
    <mergeCell ref="A45:A47"/>
    <mergeCell ref="B65:H65"/>
    <mergeCell ref="A83:A84"/>
    <mergeCell ref="A61:H64"/>
    <mergeCell ref="A129:A130"/>
    <mergeCell ref="C127:C128"/>
    <mergeCell ref="D127:D128"/>
    <mergeCell ref="E127:E128"/>
    <mergeCell ref="H117:H118"/>
    <mergeCell ref="G117:G118"/>
    <mergeCell ref="A119:A122"/>
    <mergeCell ref="B119:B122"/>
    <mergeCell ref="C119:C122"/>
    <mergeCell ref="D119:D122"/>
    <mergeCell ref="E119:E122"/>
    <mergeCell ref="F119:F122"/>
    <mergeCell ref="E117:E118"/>
    <mergeCell ref="F117:F118"/>
    <mergeCell ref="A107:H107"/>
    <mergeCell ref="F127:F128"/>
    <mergeCell ref="G127:G128"/>
    <mergeCell ref="H127:H128"/>
    <mergeCell ref="A94:A97"/>
    <mergeCell ref="B94:H97"/>
    <mergeCell ref="B18:H21"/>
    <mergeCell ref="G22:G24"/>
    <mergeCell ref="H22:H24"/>
    <mergeCell ref="B17:F17"/>
    <mergeCell ref="C22:C24"/>
    <mergeCell ref="F37:F38"/>
    <mergeCell ref="A33:A36"/>
    <mergeCell ref="B113:H116"/>
    <mergeCell ref="C83:C84"/>
    <mergeCell ref="B112:H112"/>
    <mergeCell ref="E85:E86"/>
    <mergeCell ref="G85:G86"/>
    <mergeCell ref="F22:F24"/>
    <mergeCell ref="E39:E40"/>
    <mergeCell ref="F39:F40"/>
    <mergeCell ref="A53:A57"/>
    <mergeCell ref="A58:A59"/>
    <mergeCell ref="C58:C59"/>
    <mergeCell ref="D58:D59"/>
    <mergeCell ref="B79:H82"/>
    <mergeCell ref="A88:H92"/>
    <mergeCell ref="H85:H86"/>
    <mergeCell ref="A85:A86"/>
    <mergeCell ref="D85:D86"/>
    <mergeCell ref="B6:F6"/>
    <mergeCell ref="D45:D47"/>
    <mergeCell ref="I76:I77"/>
    <mergeCell ref="A22:A24"/>
    <mergeCell ref="A11:H11"/>
    <mergeCell ref="A7:H10"/>
    <mergeCell ref="C45:C47"/>
    <mergeCell ref="D22:D24"/>
    <mergeCell ref="C37:C38"/>
    <mergeCell ref="D37:D38"/>
    <mergeCell ref="B33:H36"/>
    <mergeCell ref="B32:H32"/>
    <mergeCell ref="E37:E38"/>
    <mergeCell ref="B27:H27"/>
    <mergeCell ref="E22:E24"/>
    <mergeCell ref="A28:H31"/>
    <mergeCell ref="B23:B24"/>
    <mergeCell ref="B60:H60"/>
    <mergeCell ref="A66:H69"/>
    <mergeCell ref="A12:H16"/>
    <mergeCell ref="E45:E47"/>
    <mergeCell ref="F45:F47"/>
    <mergeCell ref="I45:I47"/>
    <mergeCell ref="A18:A21"/>
    <mergeCell ref="A1:T1"/>
    <mergeCell ref="A2:A4"/>
    <mergeCell ref="B2:B4"/>
    <mergeCell ref="C2:C4"/>
    <mergeCell ref="D2:D4"/>
    <mergeCell ref="E2:F3"/>
    <mergeCell ref="G2:G4"/>
    <mergeCell ref="H2:H4"/>
    <mergeCell ref="I2:I4"/>
    <mergeCell ref="J2:J4"/>
    <mergeCell ref="T2:T4"/>
    <mergeCell ref="L3:L4"/>
    <mergeCell ref="M3:M4"/>
    <mergeCell ref="N3:N4"/>
    <mergeCell ref="Q3:Q4"/>
    <mergeCell ref="R3:R4"/>
    <mergeCell ref="S3:S4"/>
    <mergeCell ref="P3:P4"/>
    <mergeCell ref="L2:N2"/>
    <mergeCell ref="K2:K4"/>
    <mergeCell ref="G119:G122"/>
    <mergeCell ref="H119:H122"/>
    <mergeCell ref="A123:A126"/>
    <mergeCell ref="D117:D118"/>
    <mergeCell ref="A127:A128"/>
    <mergeCell ref="D123:D126"/>
    <mergeCell ref="E123:E126"/>
    <mergeCell ref="T141:T144"/>
    <mergeCell ref="B129:B130"/>
    <mergeCell ref="B143:B144"/>
    <mergeCell ref="B136:H136"/>
    <mergeCell ref="T129:T130"/>
    <mergeCell ref="F123:F126"/>
    <mergeCell ref="G123:G126"/>
    <mergeCell ref="H123:H126"/>
    <mergeCell ref="B124:B126"/>
    <mergeCell ref="O119:O122"/>
    <mergeCell ref="O123:O126"/>
    <mergeCell ref="T146:T147"/>
    <mergeCell ref="E141:E144"/>
    <mergeCell ref="C141:C144"/>
    <mergeCell ref="D141:D144"/>
    <mergeCell ref="B137:H140"/>
    <mergeCell ref="G129:G130"/>
    <mergeCell ref="C129:C130"/>
    <mergeCell ref="D129:D130"/>
    <mergeCell ref="H146:H147"/>
    <mergeCell ref="B131:H131"/>
    <mergeCell ref="A132:H135"/>
    <mergeCell ref="H129:H130"/>
    <mergeCell ref="A141:A144"/>
    <mergeCell ref="F141:F144"/>
    <mergeCell ref="A146:A147"/>
    <mergeCell ref="G146:G147"/>
    <mergeCell ref="A137:A140"/>
    <mergeCell ref="E129:E130"/>
    <mergeCell ref="F129:F130"/>
    <mergeCell ref="A149:A150"/>
    <mergeCell ref="C149:C150"/>
    <mergeCell ref="D149:D150"/>
    <mergeCell ref="E149:E150"/>
    <mergeCell ref="F149:F150"/>
    <mergeCell ref="G149:G150"/>
    <mergeCell ref="H149:H150"/>
    <mergeCell ref="I149:I150"/>
    <mergeCell ref="H142:H144"/>
    <mergeCell ref="G142:G144"/>
    <mergeCell ref="F146:F147"/>
    <mergeCell ref="E146:E147"/>
    <mergeCell ref="D146:D147"/>
    <mergeCell ref="C146:C147"/>
  </mergeCells>
  <pageMargins left="3.937007874015748E-2" right="0" top="0.19685039370078741" bottom="0.15748031496062992" header="0.31496062992125984" footer="0.31496062992125984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90"/>
  <sheetViews>
    <sheetView view="pageBreakPreview" topLeftCell="A37" zoomScale="80" zoomScaleNormal="100" zoomScaleSheetLayoutView="80" workbookViewId="0">
      <selection activeCell="AR171" sqref="AR171"/>
    </sheetView>
  </sheetViews>
  <sheetFormatPr defaultRowHeight="15" x14ac:dyDescent="0.25"/>
  <cols>
    <col min="1" max="1" width="7" style="143" customWidth="1"/>
    <col min="2" max="2" width="42.7109375" style="143" customWidth="1"/>
    <col min="3" max="3" width="10" style="143" hidden="1" customWidth="1"/>
    <col min="4" max="4" width="12" style="143" hidden="1" customWidth="1"/>
    <col min="5" max="5" width="9.42578125" style="143" hidden="1" customWidth="1"/>
    <col min="6" max="6" width="11" style="143" hidden="1" customWidth="1"/>
    <col min="7" max="7" width="10.28515625" style="143" hidden="1" customWidth="1"/>
    <col min="8" max="8" width="10.5703125" style="143" hidden="1" customWidth="1"/>
    <col min="9" max="9" width="13.140625" style="143" customWidth="1"/>
    <col min="10" max="10" width="15" style="143" customWidth="1"/>
    <col min="11" max="11" width="15.140625" style="143" hidden="1" customWidth="1"/>
    <col min="12" max="12" width="14.28515625" style="143" hidden="1" customWidth="1"/>
    <col min="13" max="13" width="15.42578125" style="143" hidden="1" customWidth="1"/>
    <col min="14" max="14" width="14.140625" style="143" hidden="1" customWidth="1"/>
    <col min="15" max="15" width="7.7109375" style="143" hidden="1" customWidth="1"/>
    <col min="16" max="16" width="13.28515625" style="143" hidden="1" customWidth="1"/>
    <col min="17" max="17" width="13.85546875" style="143" hidden="1" customWidth="1"/>
    <col min="18" max="18" width="12.85546875" style="143" hidden="1" customWidth="1"/>
    <col min="19" max="19" width="12.7109375" style="143" hidden="1" customWidth="1"/>
    <col min="20" max="20" width="13.28515625" style="143" hidden="1" customWidth="1"/>
    <col min="21" max="21" width="11.85546875" style="143" customWidth="1"/>
    <col min="22" max="23" width="12" style="143" customWidth="1"/>
    <col min="24" max="24" width="12.5703125" style="143" customWidth="1"/>
    <col min="25" max="30" width="9.140625" style="143" hidden="1" customWidth="1"/>
    <col min="31" max="31" width="9.140625" style="143"/>
    <col min="32" max="32" width="9.140625" style="143" customWidth="1"/>
    <col min="33" max="33" width="10.7109375" style="143" customWidth="1"/>
    <col min="34" max="34" width="10.140625" style="143" customWidth="1"/>
    <col min="35" max="35" width="12" style="143" customWidth="1"/>
    <col min="36" max="36" width="12.140625" style="143" customWidth="1"/>
    <col min="37" max="37" width="9.140625" style="143"/>
    <col min="38" max="39" width="9.140625" style="144"/>
    <col min="40" max="40" width="36.140625" style="143" customWidth="1"/>
    <col min="41" max="16384" width="9.140625" style="143"/>
  </cols>
  <sheetData>
    <row r="1" spans="1:40" ht="25.5" customHeight="1" x14ac:dyDescent="0.25">
      <c r="A1" s="890" t="s">
        <v>148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890"/>
      <c r="P1" s="890"/>
      <c r="Q1" s="890"/>
      <c r="R1" s="890"/>
      <c r="S1" s="890"/>
      <c r="T1" s="890"/>
      <c r="U1" s="890"/>
      <c r="V1" s="890"/>
      <c r="W1" s="890"/>
      <c r="X1" s="890"/>
      <c r="Y1" s="890"/>
      <c r="Z1" s="890"/>
      <c r="AA1" s="890"/>
      <c r="AB1" s="890"/>
      <c r="AC1" s="890"/>
      <c r="AD1" s="890"/>
      <c r="AE1" s="890"/>
      <c r="AF1" s="890"/>
      <c r="AG1" s="890"/>
      <c r="AH1" s="890"/>
      <c r="AI1" s="890"/>
    </row>
    <row r="2" spans="1:40" ht="22.5" customHeight="1" x14ac:dyDescent="0.25">
      <c r="A2" s="890" t="s">
        <v>216</v>
      </c>
      <c r="B2" s="890"/>
      <c r="C2" s="890"/>
      <c r="D2" s="890"/>
      <c r="E2" s="890"/>
      <c r="F2" s="890"/>
      <c r="G2" s="890"/>
      <c r="H2" s="890"/>
      <c r="I2" s="890"/>
      <c r="J2" s="890"/>
      <c r="K2" s="890"/>
      <c r="L2" s="890"/>
      <c r="M2" s="890"/>
      <c r="N2" s="890"/>
      <c r="O2" s="890"/>
      <c r="P2" s="890"/>
      <c r="Q2" s="890"/>
      <c r="R2" s="890"/>
      <c r="S2" s="890"/>
      <c r="T2" s="890"/>
      <c r="U2" s="890"/>
      <c r="V2" s="890"/>
      <c r="W2" s="890"/>
      <c r="X2" s="890"/>
      <c r="Y2" s="890"/>
      <c r="Z2" s="890"/>
      <c r="AA2" s="890"/>
      <c r="AB2" s="890"/>
      <c r="AC2" s="890"/>
      <c r="AD2" s="890"/>
      <c r="AE2" s="890"/>
      <c r="AF2" s="890"/>
      <c r="AG2" s="890"/>
      <c r="AH2" s="890"/>
      <c r="AI2" s="890"/>
    </row>
    <row r="3" spans="1:40" ht="18.75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AD3" s="144"/>
      <c r="AK3" s="864" t="s">
        <v>149</v>
      </c>
      <c r="AL3" s="864"/>
    </row>
    <row r="4" spans="1:40" ht="17.25" customHeight="1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AD4" s="144"/>
      <c r="AJ4" s="864" t="s">
        <v>283</v>
      </c>
      <c r="AK4" s="865"/>
      <c r="AL4" s="865"/>
      <c r="AM4" s="865"/>
    </row>
    <row r="5" spans="1:40" ht="21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AD5" s="144"/>
      <c r="AK5" s="864" t="s">
        <v>284</v>
      </c>
      <c r="AL5" s="864"/>
      <c r="AM5" s="866"/>
    </row>
    <row r="6" spans="1:40" ht="19.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AD6" s="144"/>
      <c r="AK6" s="864" t="s">
        <v>152</v>
      </c>
      <c r="AL6" s="864"/>
      <c r="AM6" s="866"/>
    </row>
    <row r="7" spans="1:40" ht="21" customHeight="1" x14ac:dyDescent="0.25">
      <c r="A7" s="926"/>
      <c r="B7" s="926"/>
      <c r="C7" s="926"/>
      <c r="D7" s="926"/>
      <c r="E7" s="926"/>
      <c r="F7" s="926"/>
      <c r="G7" s="926"/>
      <c r="H7" s="926"/>
      <c r="I7" s="926"/>
      <c r="J7" s="926"/>
      <c r="K7" s="926"/>
      <c r="L7" s="926"/>
      <c r="M7" s="926"/>
      <c r="N7" s="926"/>
      <c r="O7" s="160"/>
      <c r="P7" s="160"/>
      <c r="Q7" s="160"/>
      <c r="R7" s="160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2"/>
      <c r="AE7" s="161"/>
      <c r="AF7" s="161"/>
      <c r="AG7" s="161"/>
      <c r="AK7" s="864"/>
      <c r="AL7" s="864" t="s">
        <v>153</v>
      </c>
      <c r="AM7" s="866"/>
    </row>
    <row r="8" spans="1:40" ht="79.5" customHeight="1" x14ac:dyDescent="0.25">
      <c r="A8" s="739" t="s">
        <v>4</v>
      </c>
      <c r="B8" s="739" t="s">
        <v>5</v>
      </c>
      <c r="C8" s="740" t="s">
        <v>7</v>
      </c>
      <c r="D8" s="740" t="s">
        <v>25</v>
      </c>
      <c r="E8" s="741" t="s">
        <v>6</v>
      </c>
      <c r="F8" s="742"/>
      <c r="G8" s="740" t="s">
        <v>2</v>
      </c>
      <c r="H8" s="740" t="s">
        <v>3</v>
      </c>
      <c r="I8" s="740" t="s">
        <v>1</v>
      </c>
      <c r="J8" s="740" t="s">
        <v>120</v>
      </c>
      <c r="K8" s="740" t="s">
        <v>121</v>
      </c>
      <c r="L8" s="751" t="s">
        <v>9</v>
      </c>
      <c r="M8" s="752"/>
      <c r="N8" s="753"/>
      <c r="O8" s="128"/>
      <c r="P8" s="128"/>
      <c r="Q8" s="128"/>
      <c r="R8" s="128"/>
      <c r="S8" s="128"/>
      <c r="T8" s="745" t="s">
        <v>0</v>
      </c>
      <c r="U8" s="882" t="s">
        <v>222</v>
      </c>
      <c r="V8" s="883"/>
      <c r="W8" s="886" t="s">
        <v>217</v>
      </c>
      <c r="X8" s="887"/>
      <c r="Y8" s="882" t="s">
        <v>218</v>
      </c>
      <c r="Z8" s="883"/>
      <c r="AA8" s="882" t="s">
        <v>219</v>
      </c>
      <c r="AB8" s="883"/>
      <c r="AC8" s="882" t="s">
        <v>220</v>
      </c>
      <c r="AD8" s="883"/>
      <c r="AE8" s="908" t="s">
        <v>126</v>
      </c>
      <c r="AF8" s="909"/>
      <c r="AG8" s="882" t="s">
        <v>127</v>
      </c>
      <c r="AH8" s="912"/>
      <c r="AI8" s="915" t="s">
        <v>128</v>
      </c>
      <c r="AJ8" s="918" t="s">
        <v>129</v>
      </c>
      <c r="AK8" s="919"/>
      <c r="AL8" s="919"/>
      <c r="AM8" s="920"/>
      <c r="AN8" s="921" t="s">
        <v>130</v>
      </c>
    </row>
    <row r="9" spans="1:40" x14ac:dyDescent="0.25">
      <c r="A9" s="739"/>
      <c r="B9" s="739"/>
      <c r="C9" s="727"/>
      <c r="D9" s="727"/>
      <c r="E9" s="743"/>
      <c r="F9" s="744"/>
      <c r="G9" s="727"/>
      <c r="H9" s="727"/>
      <c r="I9" s="727"/>
      <c r="J9" s="727"/>
      <c r="K9" s="727"/>
      <c r="L9" s="740">
        <v>2016</v>
      </c>
      <c r="M9" s="748">
        <v>2017</v>
      </c>
      <c r="N9" s="748">
        <v>2018</v>
      </c>
      <c r="O9" s="83"/>
      <c r="P9" s="740" t="s">
        <v>110</v>
      </c>
      <c r="Q9" s="750">
        <v>2019</v>
      </c>
      <c r="R9" s="750">
        <v>2020</v>
      </c>
      <c r="S9" s="750">
        <v>2021</v>
      </c>
      <c r="T9" s="746"/>
      <c r="U9" s="884"/>
      <c r="V9" s="885"/>
      <c r="W9" s="888"/>
      <c r="X9" s="889"/>
      <c r="Y9" s="884"/>
      <c r="Z9" s="885"/>
      <c r="AA9" s="884"/>
      <c r="AB9" s="885"/>
      <c r="AC9" s="884"/>
      <c r="AD9" s="885"/>
      <c r="AE9" s="910"/>
      <c r="AF9" s="911"/>
      <c r="AG9" s="913"/>
      <c r="AH9" s="914"/>
      <c r="AI9" s="916"/>
      <c r="AJ9" s="924" t="s">
        <v>131</v>
      </c>
      <c r="AK9" s="924" t="s">
        <v>132</v>
      </c>
      <c r="AL9" s="925" t="s">
        <v>133</v>
      </c>
      <c r="AM9" s="925"/>
      <c r="AN9" s="922"/>
    </row>
    <row r="10" spans="1:40" ht="48" customHeight="1" x14ac:dyDescent="0.25">
      <c r="A10" s="739"/>
      <c r="B10" s="739"/>
      <c r="C10" s="728"/>
      <c r="D10" s="728"/>
      <c r="E10" s="127" t="s">
        <v>10</v>
      </c>
      <c r="F10" s="127" t="s">
        <v>11</v>
      </c>
      <c r="G10" s="728"/>
      <c r="H10" s="728"/>
      <c r="I10" s="728"/>
      <c r="J10" s="728"/>
      <c r="K10" s="728"/>
      <c r="L10" s="728"/>
      <c r="M10" s="749"/>
      <c r="N10" s="749"/>
      <c r="O10" s="84"/>
      <c r="P10" s="727"/>
      <c r="Q10" s="750"/>
      <c r="R10" s="750"/>
      <c r="S10" s="750"/>
      <c r="T10" s="747"/>
      <c r="U10" s="134" t="s">
        <v>134</v>
      </c>
      <c r="V10" s="135" t="s">
        <v>135</v>
      </c>
      <c r="W10" s="136" t="s">
        <v>136</v>
      </c>
      <c r="X10" s="604" t="s">
        <v>137</v>
      </c>
      <c r="Y10" s="136" t="s">
        <v>136</v>
      </c>
      <c r="Z10" s="136" t="s">
        <v>137</v>
      </c>
      <c r="AA10" s="136" t="s">
        <v>138</v>
      </c>
      <c r="AB10" s="136" t="s">
        <v>137</v>
      </c>
      <c r="AC10" s="136" t="s">
        <v>138</v>
      </c>
      <c r="AD10" s="136" t="s">
        <v>137</v>
      </c>
      <c r="AE10" s="460" t="s">
        <v>223</v>
      </c>
      <c r="AF10" s="610" t="s">
        <v>221</v>
      </c>
      <c r="AG10" s="460" t="s">
        <v>223</v>
      </c>
      <c r="AH10" s="460" t="s">
        <v>221</v>
      </c>
      <c r="AI10" s="917"/>
      <c r="AJ10" s="924"/>
      <c r="AK10" s="924"/>
      <c r="AL10" s="325" t="s">
        <v>139</v>
      </c>
      <c r="AM10" s="325" t="s">
        <v>140</v>
      </c>
      <c r="AN10" s="923"/>
    </row>
    <row r="11" spans="1:40" x14ac:dyDescent="0.25">
      <c r="A11" s="130">
        <v>1</v>
      </c>
      <c r="B11" s="130">
        <v>2</v>
      </c>
      <c r="C11" s="130">
        <v>3</v>
      </c>
      <c r="D11" s="130">
        <v>4</v>
      </c>
      <c r="E11" s="130">
        <v>5</v>
      </c>
      <c r="F11" s="130">
        <v>6</v>
      </c>
      <c r="G11" s="130">
        <v>7</v>
      </c>
      <c r="H11" s="130">
        <v>8</v>
      </c>
      <c r="I11" s="130">
        <v>9</v>
      </c>
      <c r="J11" s="130">
        <v>10</v>
      </c>
      <c r="K11" s="130">
        <v>11</v>
      </c>
      <c r="L11" s="130">
        <v>12</v>
      </c>
      <c r="M11" s="130">
        <v>13</v>
      </c>
      <c r="N11" s="130">
        <v>14</v>
      </c>
      <c r="O11" s="130">
        <v>15</v>
      </c>
      <c r="P11" s="130">
        <v>16</v>
      </c>
      <c r="Q11" s="130">
        <v>17</v>
      </c>
      <c r="R11" s="130">
        <v>18</v>
      </c>
      <c r="S11" s="130">
        <v>19</v>
      </c>
      <c r="T11" s="130">
        <v>15</v>
      </c>
      <c r="U11" s="163">
        <v>5</v>
      </c>
      <c r="V11" s="130">
        <v>6</v>
      </c>
      <c r="W11" s="130">
        <v>7</v>
      </c>
      <c r="X11" s="130">
        <v>8</v>
      </c>
      <c r="Y11" s="130">
        <v>9</v>
      </c>
      <c r="Z11" s="130">
        <v>10</v>
      </c>
      <c r="AA11" s="130">
        <v>11</v>
      </c>
      <c r="AB11" s="130">
        <v>12</v>
      </c>
      <c r="AC11" s="163">
        <v>13</v>
      </c>
      <c r="AD11" s="130">
        <v>14</v>
      </c>
      <c r="AE11" s="130">
        <v>15</v>
      </c>
      <c r="AF11" s="130">
        <v>16</v>
      </c>
      <c r="AG11" s="130">
        <v>17</v>
      </c>
      <c r="AH11" s="130">
        <v>18</v>
      </c>
      <c r="AI11" s="164">
        <v>19</v>
      </c>
      <c r="AJ11" s="129">
        <v>20</v>
      </c>
      <c r="AK11" s="129">
        <v>21</v>
      </c>
      <c r="AL11" s="326">
        <v>22</v>
      </c>
      <c r="AM11" s="326">
        <v>23</v>
      </c>
      <c r="AN11" s="129">
        <v>24</v>
      </c>
    </row>
    <row r="12" spans="1:40" x14ac:dyDescent="0.25">
      <c r="A12" s="165"/>
      <c r="B12" s="891" t="s">
        <v>14</v>
      </c>
      <c r="C12" s="892"/>
      <c r="D12" s="892"/>
      <c r="E12" s="892"/>
      <c r="F12" s="893"/>
      <c r="G12" s="166"/>
      <c r="H12" s="166"/>
      <c r="I12" s="167"/>
      <c r="J12" s="168">
        <f>J13+J14+J15+J16</f>
        <v>1830521.7097999998</v>
      </c>
      <c r="K12" s="168">
        <f>K13+K14+K15+K16</f>
        <v>1158719.7419049998</v>
      </c>
      <c r="L12" s="168">
        <f t="shared" ref="L12:S12" si="0">L13+L14+L15+L16</f>
        <v>401211.571276</v>
      </c>
      <c r="M12" s="168">
        <f t="shared" si="0"/>
        <v>163043.62274779999</v>
      </c>
      <c r="N12" s="168">
        <f t="shared" si="0"/>
        <v>594464.54788119975</v>
      </c>
      <c r="O12" s="169"/>
      <c r="P12" s="168">
        <f>P13+P14+P15+P16</f>
        <v>972854.03029067791</v>
      </c>
      <c r="Q12" s="168">
        <f t="shared" si="0"/>
        <v>429785.46576355927</v>
      </c>
      <c r="R12" s="168">
        <f t="shared" si="0"/>
        <v>270185.94976355927</v>
      </c>
      <c r="S12" s="168">
        <f t="shared" si="0"/>
        <v>272882.61476355931</v>
      </c>
      <c r="T12" s="170"/>
      <c r="U12" s="172">
        <f t="shared" ref="U12:AG12" si="1">U13+U14+U15+U16</f>
        <v>591091.71029999992</v>
      </c>
      <c r="V12" s="172">
        <f>V13+V14+V15+V16</f>
        <v>133334.80799999999</v>
      </c>
      <c r="W12" s="168">
        <f t="shared" si="1"/>
        <v>133334.80799999999</v>
      </c>
      <c r="X12" s="168">
        <f t="shared" si="1"/>
        <v>133334.80799999999</v>
      </c>
      <c r="Y12" s="168">
        <f t="shared" si="1"/>
        <v>14422.307999999999</v>
      </c>
      <c r="Z12" s="168">
        <f t="shared" si="1"/>
        <v>14431.307999999999</v>
      </c>
      <c r="AA12" s="168">
        <f t="shared" si="1"/>
        <v>12144.29</v>
      </c>
      <c r="AB12" s="168">
        <f t="shared" si="1"/>
        <v>12153.29</v>
      </c>
      <c r="AC12" s="168">
        <f t="shared" si="1"/>
        <v>114739.95000000001</v>
      </c>
      <c r="AD12" s="168">
        <f t="shared" si="1"/>
        <v>12246.493</v>
      </c>
      <c r="AE12" s="172">
        <f>AE13+AE14+AE15+AE16</f>
        <v>1205.768</v>
      </c>
      <c r="AF12" s="172">
        <f t="shared" si="1"/>
        <v>1205.768</v>
      </c>
      <c r="AG12" s="168">
        <f t="shared" si="1"/>
        <v>0</v>
      </c>
      <c r="AH12" s="168">
        <f t="shared" ref="AH12:AM12" si="2">AH13+AH14+AH15+AH16</f>
        <v>19485.228599999995</v>
      </c>
      <c r="AI12" s="654">
        <f>AI13+AI14+AI15+AI16</f>
        <v>457756.90149999998</v>
      </c>
      <c r="AJ12" s="654">
        <f>AJ13+AJ14+AJ15+AJ16</f>
        <v>457756.90149999998</v>
      </c>
      <c r="AK12" s="171">
        <f>ROUND((AJ12*100/U12),2)</f>
        <v>77.44</v>
      </c>
      <c r="AL12" s="171">
        <f t="shared" si="2"/>
        <v>0</v>
      </c>
      <c r="AM12" s="171">
        <f t="shared" si="2"/>
        <v>0</v>
      </c>
      <c r="AN12" s="137"/>
    </row>
    <row r="13" spans="1:40" ht="56.25" customHeight="1" x14ac:dyDescent="0.25">
      <c r="A13" s="894"/>
      <c r="B13" s="895"/>
      <c r="C13" s="895"/>
      <c r="D13" s="895"/>
      <c r="E13" s="895"/>
      <c r="F13" s="895"/>
      <c r="G13" s="895"/>
      <c r="H13" s="896"/>
      <c r="I13" s="173" t="s">
        <v>41</v>
      </c>
      <c r="J13" s="152">
        <f t="shared" ref="J13:N16" si="3">J19+J102</f>
        <v>594208.08039999998</v>
      </c>
      <c r="K13" s="152">
        <f t="shared" si="3"/>
        <v>313713.06064475595</v>
      </c>
      <c r="L13" s="152">
        <f t="shared" si="3"/>
        <v>106723.95327599999</v>
      </c>
      <c r="M13" s="152">
        <f t="shared" si="3"/>
        <v>65573.078147799984</v>
      </c>
      <c r="N13" s="152">
        <f t="shared" si="3"/>
        <v>141416.02922095597</v>
      </c>
      <c r="O13" s="174"/>
      <c r="P13" s="152">
        <f>Q13+R13+S13</f>
        <v>305365.98891039658</v>
      </c>
      <c r="Q13" s="152">
        <f t="shared" ref="Q13:S16" si="4">Q19+Q102</f>
        <v>104184.18197013218</v>
      </c>
      <c r="R13" s="152">
        <f t="shared" si="4"/>
        <v>102215.86597013219</v>
      </c>
      <c r="S13" s="152">
        <f t="shared" si="4"/>
        <v>98965.940970132186</v>
      </c>
      <c r="T13" s="170"/>
      <c r="U13" s="211">
        <f t="shared" ref="U13:AG13" si="5">U19+U102</f>
        <v>141416.03210000001</v>
      </c>
      <c r="V13" s="211">
        <f t="shared" si="5"/>
        <v>25662.94</v>
      </c>
      <c r="W13" s="152">
        <f t="shared" si="5"/>
        <v>25662.94</v>
      </c>
      <c r="X13" s="152">
        <f t="shared" si="5"/>
        <v>25662.94</v>
      </c>
      <c r="Y13" s="152">
        <f t="shared" si="5"/>
        <v>0</v>
      </c>
      <c r="Z13" s="152">
        <f t="shared" si="5"/>
        <v>0</v>
      </c>
      <c r="AA13" s="152">
        <f t="shared" si="5"/>
        <v>0</v>
      </c>
      <c r="AB13" s="152">
        <f t="shared" si="5"/>
        <v>0</v>
      </c>
      <c r="AC13" s="152">
        <f t="shared" si="5"/>
        <v>0</v>
      </c>
      <c r="AD13" s="152">
        <f t="shared" si="5"/>
        <v>0</v>
      </c>
      <c r="AE13" s="152">
        <f t="shared" si="5"/>
        <v>902.56500000000005</v>
      </c>
      <c r="AF13" s="152">
        <f t="shared" si="5"/>
        <v>902.56500000000005</v>
      </c>
      <c r="AG13" s="152">
        <f t="shared" si="5"/>
        <v>0</v>
      </c>
      <c r="AH13" s="152">
        <f>AH19+AH102</f>
        <v>0</v>
      </c>
      <c r="AI13" s="211">
        <f>AI19+AI102</f>
        <v>115753.09210000001</v>
      </c>
      <c r="AJ13" s="211">
        <f>AJ19+AJ102</f>
        <v>115753.09210000001</v>
      </c>
      <c r="AK13" s="152">
        <f>ROUND((AJ13*100/U13),2)</f>
        <v>81.849999999999994</v>
      </c>
      <c r="AL13" s="175">
        <f>AL19+AL120</f>
        <v>0</v>
      </c>
      <c r="AM13" s="175">
        <f>AM19+AM120</f>
        <v>0</v>
      </c>
      <c r="AN13" s="137"/>
    </row>
    <row r="14" spans="1:40" ht="60" x14ac:dyDescent="0.25">
      <c r="A14" s="897"/>
      <c r="B14" s="898"/>
      <c r="C14" s="898"/>
      <c r="D14" s="898"/>
      <c r="E14" s="898"/>
      <c r="F14" s="898"/>
      <c r="G14" s="898"/>
      <c r="H14" s="899"/>
      <c r="I14" s="173" t="s">
        <v>42</v>
      </c>
      <c r="J14" s="152">
        <f t="shared" si="3"/>
        <v>90924.616199999989</v>
      </c>
      <c r="K14" s="152">
        <f t="shared" si="3"/>
        <v>124757.29359999999</v>
      </c>
      <c r="L14" s="152">
        <f t="shared" si="3"/>
        <v>39646.8436</v>
      </c>
      <c r="M14" s="152">
        <f t="shared" si="3"/>
        <v>7594.3737999999994</v>
      </c>
      <c r="N14" s="152">
        <f t="shared" si="3"/>
        <v>77516.076199999996</v>
      </c>
      <c r="O14" s="174"/>
      <c r="P14" s="152">
        <f t="shared" ref="P14:P84" si="6">Q14+R14+S14</f>
        <v>70501.243600000002</v>
      </c>
      <c r="Q14" s="152">
        <f t="shared" si="4"/>
        <v>30131.9512</v>
      </c>
      <c r="R14" s="152">
        <f t="shared" si="4"/>
        <v>17211.351199999997</v>
      </c>
      <c r="S14" s="152">
        <f t="shared" si="4"/>
        <v>23157.941200000001</v>
      </c>
      <c r="T14" s="176"/>
      <c r="U14" s="211">
        <f t="shared" ref="U14:AH14" si="7">U20+U103</f>
        <v>74143.2402</v>
      </c>
      <c r="V14" s="211">
        <f>V20+V103</f>
        <v>114.203</v>
      </c>
      <c r="W14" s="152">
        <f>W20+W103</f>
        <v>114.203</v>
      </c>
      <c r="X14" s="152">
        <f t="shared" si="7"/>
        <v>114.203</v>
      </c>
      <c r="Y14" s="152">
        <f t="shared" si="7"/>
        <v>11075.3</v>
      </c>
      <c r="Z14" s="152">
        <f t="shared" si="7"/>
        <v>11082.3</v>
      </c>
      <c r="AA14" s="152">
        <f t="shared" si="7"/>
        <v>9036</v>
      </c>
      <c r="AB14" s="152">
        <f t="shared" si="7"/>
        <v>9043</v>
      </c>
      <c r="AC14" s="152">
        <f t="shared" si="7"/>
        <v>105274.28000000001</v>
      </c>
      <c r="AD14" s="152">
        <f t="shared" si="7"/>
        <v>9165</v>
      </c>
      <c r="AE14" s="152">
        <f t="shared" si="7"/>
        <v>303.20299999999997</v>
      </c>
      <c r="AF14" s="152">
        <f t="shared" si="7"/>
        <v>303.20299999999997</v>
      </c>
      <c r="AG14" s="152">
        <f>AG20+AG103</f>
        <v>0</v>
      </c>
      <c r="AH14" s="152">
        <f t="shared" si="7"/>
        <v>6495.0761999999986</v>
      </c>
      <c r="AI14" s="211">
        <f>AI20+AI103</f>
        <v>74029.036399999997</v>
      </c>
      <c r="AJ14" s="211">
        <f>AJ20+AJ103</f>
        <v>74029.036399999997</v>
      </c>
      <c r="AK14" s="175">
        <f t="shared" ref="AK14:AK24" si="8">ROUND((AJ14*100/U14),2)</f>
        <v>99.85</v>
      </c>
      <c r="AL14" s="175">
        <f>AL20+AL121</f>
        <v>0</v>
      </c>
      <c r="AM14" s="175">
        <f>AM20+AM121</f>
        <v>0</v>
      </c>
      <c r="AN14" s="137"/>
    </row>
    <row r="15" spans="1:40" ht="30" x14ac:dyDescent="0.25">
      <c r="A15" s="897"/>
      <c r="B15" s="898"/>
      <c r="C15" s="898"/>
      <c r="D15" s="898"/>
      <c r="E15" s="898"/>
      <c r="F15" s="898"/>
      <c r="G15" s="898"/>
      <c r="H15" s="899"/>
      <c r="I15" s="173" t="s">
        <v>13</v>
      </c>
      <c r="J15" s="152">
        <f t="shared" si="3"/>
        <v>542354.08319999999</v>
      </c>
      <c r="K15" s="152">
        <f t="shared" si="3"/>
        <v>542354.08319999999</v>
      </c>
      <c r="L15" s="152">
        <f t="shared" si="3"/>
        <v>254840.77439999999</v>
      </c>
      <c r="M15" s="152">
        <f t="shared" si="3"/>
        <v>89876.170800000007</v>
      </c>
      <c r="N15" s="152">
        <f t="shared" si="3"/>
        <v>197637.13799999998</v>
      </c>
      <c r="O15" s="174"/>
      <c r="P15" s="152">
        <f t="shared" si="6"/>
        <v>144710.6</v>
      </c>
      <c r="Q15" s="152">
        <f t="shared" si="4"/>
        <v>144710.6</v>
      </c>
      <c r="R15" s="152">
        <f t="shared" si="4"/>
        <v>0</v>
      </c>
      <c r="S15" s="152">
        <f t="shared" si="4"/>
        <v>0</v>
      </c>
      <c r="T15" s="176"/>
      <c r="U15" s="152">
        <f t="shared" ref="U15:AH15" si="9">U21+U104</f>
        <v>197637.13799999998</v>
      </c>
      <c r="V15" s="152">
        <f t="shared" si="9"/>
        <v>0</v>
      </c>
      <c r="W15" s="152">
        <f t="shared" si="9"/>
        <v>0</v>
      </c>
      <c r="X15" s="152">
        <f t="shared" si="9"/>
        <v>0</v>
      </c>
      <c r="Y15" s="152">
        <f t="shared" si="9"/>
        <v>3203.23</v>
      </c>
      <c r="Z15" s="152">
        <f t="shared" si="9"/>
        <v>3205.23</v>
      </c>
      <c r="AA15" s="152">
        <f t="shared" si="9"/>
        <v>3010</v>
      </c>
      <c r="AB15" s="152">
        <f t="shared" si="9"/>
        <v>3012</v>
      </c>
      <c r="AC15" s="152">
        <f t="shared" si="9"/>
        <v>9465.67</v>
      </c>
      <c r="AD15" s="152">
        <f t="shared" si="9"/>
        <v>3016</v>
      </c>
      <c r="AE15" s="152">
        <f t="shared" si="9"/>
        <v>0</v>
      </c>
      <c r="AF15" s="152">
        <f t="shared" si="9"/>
        <v>0</v>
      </c>
      <c r="AG15" s="152">
        <f t="shared" si="9"/>
        <v>0</v>
      </c>
      <c r="AH15" s="152">
        <f t="shared" si="9"/>
        <v>12990.152399999997</v>
      </c>
      <c r="AI15" s="152">
        <f>AI21+AI104</f>
        <v>197637.13799999998</v>
      </c>
      <c r="AJ15" s="152">
        <f>AJ21+AJ104</f>
        <v>197637.13799999998</v>
      </c>
      <c r="AK15" s="175">
        <f t="shared" si="8"/>
        <v>100</v>
      </c>
      <c r="AL15" s="175">
        <f>AL21+AL125</f>
        <v>0</v>
      </c>
      <c r="AM15" s="175">
        <f>AM21+AM125</f>
        <v>0</v>
      </c>
      <c r="AN15" s="137"/>
    </row>
    <row r="16" spans="1:40" ht="30" x14ac:dyDescent="0.25">
      <c r="A16" s="900"/>
      <c r="B16" s="901"/>
      <c r="C16" s="901"/>
      <c r="D16" s="901"/>
      <c r="E16" s="901"/>
      <c r="F16" s="901"/>
      <c r="G16" s="901"/>
      <c r="H16" s="902"/>
      <c r="I16" s="173" t="s">
        <v>12</v>
      </c>
      <c r="J16" s="152">
        <f t="shared" si="3"/>
        <v>603034.93000000005</v>
      </c>
      <c r="K16" s="152">
        <f t="shared" si="3"/>
        <v>177895.30446024385</v>
      </c>
      <c r="L16" s="152">
        <f t="shared" si="3"/>
        <v>0</v>
      </c>
      <c r="M16" s="152">
        <f t="shared" si="3"/>
        <v>0</v>
      </c>
      <c r="N16" s="152">
        <f t="shared" si="3"/>
        <v>177895.30446024385</v>
      </c>
      <c r="O16" s="174"/>
      <c r="P16" s="152">
        <f t="shared" si="6"/>
        <v>452276.19778028136</v>
      </c>
      <c r="Q16" s="152">
        <f t="shared" si="4"/>
        <v>150758.73259342712</v>
      </c>
      <c r="R16" s="152">
        <f t="shared" si="4"/>
        <v>150758.73259342712</v>
      </c>
      <c r="S16" s="152">
        <f t="shared" si="4"/>
        <v>150758.73259342712</v>
      </c>
      <c r="T16" s="170"/>
      <c r="U16" s="152">
        <f t="shared" ref="U16:AI16" si="10">U22+U105</f>
        <v>177895.3</v>
      </c>
      <c r="V16" s="152">
        <f t="shared" si="10"/>
        <v>107557.66499999999</v>
      </c>
      <c r="W16" s="152">
        <f t="shared" si="10"/>
        <v>107557.66499999999</v>
      </c>
      <c r="X16" s="152">
        <f t="shared" si="10"/>
        <v>107557.66499999999</v>
      </c>
      <c r="Y16" s="152">
        <f t="shared" si="10"/>
        <v>143.77799999999999</v>
      </c>
      <c r="Z16" s="152">
        <f t="shared" si="10"/>
        <v>143.77799999999999</v>
      </c>
      <c r="AA16" s="152">
        <f t="shared" si="10"/>
        <v>98.29</v>
      </c>
      <c r="AB16" s="152">
        <f t="shared" si="10"/>
        <v>98.29</v>
      </c>
      <c r="AC16" s="152">
        <f t="shared" si="10"/>
        <v>0</v>
      </c>
      <c r="AD16" s="152">
        <f t="shared" si="10"/>
        <v>65.492999999999995</v>
      </c>
      <c r="AE16" s="152">
        <f t="shared" si="10"/>
        <v>0</v>
      </c>
      <c r="AF16" s="152">
        <f t="shared" si="10"/>
        <v>0</v>
      </c>
      <c r="AG16" s="152">
        <f t="shared" si="10"/>
        <v>0</v>
      </c>
      <c r="AH16" s="152">
        <f t="shared" si="10"/>
        <v>0</v>
      </c>
      <c r="AI16" s="152">
        <f t="shared" si="10"/>
        <v>70337.634999999995</v>
      </c>
      <c r="AJ16" s="152">
        <f t="shared" ref="AJ16" si="11">AJ22+AJ105</f>
        <v>70337.634999999995</v>
      </c>
      <c r="AK16" s="152">
        <v>0</v>
      </c>
      <c r="AL16" s="175">
        <f>AL22+AL126</f>
        <v>0</v>
      </c>
      <c r="AM16" s="175">
        <f>AM22+AM126</f>
        <v>0</v>
      </c>
      <c r="AN16" s="137"/>
    </row>
    <row r="17" spans="1:40" x14ac:dyDescent="0.25">
      <c r="A17" s="903" t="s">
        <v>19</v>
      </c>
      <c r="B17" s="904"/>
      <c r="C17" s="904"/>
      <c r="D17" s="904"/>
      <c r="E17" s="904"/>
      <c r="F17" s="904"/>
      <c r="G17" s="904"/>
      <c r="H17" s="905"/>
      <c r="I17" s="177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327"/>
      <c r="AM17" s="327"/>
      <c r="AN17" s="178"/>
    </row>
    <row r="18" spans="1:40" s="278" customFormat="1" x14ac:dyDescent="0.2">
      <c r="A18" s="927"/>
      <c r="B18" s="928"/>
      <c r="C18" s="928"/>
      <c r="D18" s="928"/>
      <c r="E18" s="928"/>
      <c r="F18" s="928"/>
      <c r="G18" s="928"/>
      <c r="H18" s="929"/>
      <c r="I18" s="179" t="s">
        <v>43</v>
      </c>
      <c r="J18" s="180">
        <f>J19+J20+J21+J22</f>
        <v>1120856.3646</v>
      </c>
      <c r="K18" s="181">
        <f t="shared" ref="K18:K27" si="12">L18+M18+N18</f>
        <v>516230.0268049998</v>
      </c>
      <c r="L18" s="180">
        <f t="shared" ref="L18:S18" si="13">L19+L20+L21+L22</f>
        <v>133358.97440000001</v>
      </c>
      <c r="M18" s="180">
        <f>M19+M20+M21+M22</f>
        <v>84223.53839999999</v>
      </c>
      <c r="N18" s="180">
        <f t="shared" si="13"/>
        <v>298647.51400499983</v>
      </c>
      <c r="O18" s="182"/>
      <c r="P18" s="152">
        <f t="shared" si="6"/>
        <v>722397.86029067799</v>
      </c>
      <c r="Q18" s="180">
        <f t="shared" si="13"/>
        <v>242686.06576355931</v>
      </c>
      <c r="R18" s="180">
        <f t="shared" si="13"/>
        <v>242109.64976355931</v>
      </c>
      <c r="S18" s="180">
        <f t="shared" si="13"/>
        <v>237602.14476355931</v>
      </c>
      <c r="T18" s="179"/>
      <c r="U18" s="180">
        <f>U19+U20+U21+U22</f>
        <v>295274.67</v>
      </c>
      <c r="V18" s="180">
        <f t="shared" ref="V18:AJ18" si="14">V19+V20+V21+V22</f>
        <v>130323.605</v>
      </c>
      <c r="W18" s="180">
        <f t="shared" si="14"/>
        <v>130323.605</v>
      </c>
      <c r="X18" s="180">
        <f t="shared" si="14"/>
        <v>130323.605</v>
      </c>
      <c r="Y18" s="180">
        <f t="shared" si="14"/>
        <v>11021.848</v>
      </c>
      <c r="Z18" s="180">
        <f t="shared" si="14"/>
        <v>11028.848</v>
      </c>
      <c r="AA18" s="180">
        <f t="shared" si="14"/>
        <v>9134.2900000000009</v>
      </c>
      <c r="AB18" s="180">
        <f t="shared" si="14"/>
        <v>9141.2900000000009</v>
      </c>
      <c r="AC18" s="180">
        <f t="shared" si="14"/>
        <v>95008.87000000001</v>
      </c>
      <c r="AD18" s="180">
        <f t="shared" si="14"/>
        <v>9230.4930000000004</v>
      </c>
      <c r="AE18" s="180">
        <f t="shared" si="14"/>
        <v>444.565</v>
      </c>
      <c r="AF18" s="180">
        <f t="shared" si="14"/>
        <v>444.565</v>
      </c>
      <c r="AG18" s="180">
        <f t="shared" si="14"/>
        <v>0</v>
      </c>
      <c r="AH18" s="180">
        <f t="shared" si="14"/>
        <v>0</v>
      </c>
      <c r="AI18" s="180">
        <f t="shared" si="14"/>
        <v>164951.065</v>
      </c>
      <c r="AJ18" s="180">
        <f t="shared" si="14"/>
        <v>164951.065</v>
      </c>
      <c r="AK18" s="171">
        <f>ROUND((AJ18*100/U18),2)</f>
        <v>55.86</v>
      </c>
      <c r="AL18" s="183">
        <f>AL19+AL20+AL21+AL22</f>
        <v>0</v>
      </c>
      <c r="AM18" s="183">
        <f>AM19+AM20+AM21+AM22</f>
        <v>0</v>
      </c>
      <c r="AN18" s="153"/>
    </row>
    <row r="19" spans="1:40" ht="57" customHeight="1" x14ac:dyDescent="0.25">
      <c r="A19" s="930"/>
      <c r="B19" s="931"/>
      <c r="C19" s="931"/>
      <c r="D19" s="931"/>
      <c r="E19" s="931"/>
      <c r="F19" s="931"/>
      <c r="G19" s="931"/>
      <c r="H19" s="932"/>
      <c r="I19" s="173" t="s">
        <v>41</v>
      </c>
      <c r="J19" s="141">
        <f>J24+J40+J74</f>
        <v>478699.24319999997</v>
      </c>
      <c r="K19" s="184">
        <f t="shared" si="12"/>
        <v>265379.85354475596</v>
      </c>
      <c r="L19" s="141">
        <f t="shared" ref="L19:N22" si="15">L24+L40+L74</f>
        <v>100163.80439999999</v>
      </c>
      <c r="M19" s="141">
        <f t="shared" si="15"/>
        <v>61759.335599999991</v>
      </c>
      <c r="N19" s="141">
        <f t="shared" si="15"/>
        <v>103456.71354475598</v>
      </c>
      <c r="O19" s="185"/>
      <c r="P19" s="141">
        <f t="shared" si="6"/>
        <v>255838.98891039655</v>
      </c>
      <c r="Q19" s="141">
        <f t="shared" ref="Q19:S22" si="16">Q24+Q40+Q74</f>
        <v>87675.18197013218</v>
      </c>
      <c r="R19" s="141">
        <f t="shared" si="16"/>
        <v>85706.865970132189</v>
      </c>
      <c r="S19" s="141">
        <f t="shared" si="16"/>
        <v>82456.940970132186</v>
      </c>
      <c r="T19" s="320"/>
      <c r="U19" s="141">
        <f t="shared" ref="U19:AJ19" si="17">U24+U40+U74</f>
        <v>103456.71</v>
      </c>
      <c r="V19" s="141">
        <f>V24+V40+V74</f>
        <v>22684.94</v>
      </c>
      <c r="W19" s="141">
        <f t="shared" si="17"/>
        <v>22684.94</v>
      </c>
      <c r="X19" s="141">
        <f t="shared" si="17"/>
        <v>22684.94</v>
      </c>
      <c r="Y19" s="141">
        <f t="shared" si="17"/>
        <v>0</v>
      </c>
      <c r="Z19" s="141">
        <f t="shared" si="17"/>
        <v>0</v>
      </c>
      <c r="AA19" s="141">
        <f t="shared" si="17"/>
        <v>0</v>
      </c>
      <c r="AB19" s="141">
        <f t="shared" si="17"/>
        <v>0</v>
      </c>
      <c r="AC19" s="141">
        <f t="shared" si="17"/>
        <v>0</v>
      </c>
      <c r="AD19" s="141">
        <f t="shared" si="17"/>
        <v>0</v>
      </c>
      <c r="AE19" s="141">
        <f>AE24+AE40+AE74</f>
        <v>174.565</v>
      </c>
      <c r="AF19" s="141">
        <f t="shared" si="17"/>
        <v>174.565</v>
      </c>
      <c r="AG19" s="141">
        <f t="shared" si="17"/>
        <v>0</v>
      </c>
      <c r="AH19" s="141">
        <f>AH24+AH40+AH74</f>
        <v>0</v>
      </c>
      <c r="AI19" s="141">
        <f>AI24+AI40+AI74</f>
        <v>80771.77</v>
      </c>
      <c r="AJ19" s="141">
        <f t="shared" si="17"/>
        <v>80771.77</v>
      </c>
      <c r="AK19" s="151">
        <f t="shared" si="8"/>
        <v>78.069999999999993</v>
      </c>
      <c r="AL19" s="142">
        <f t="shared" ref="AL19:AM22" si="18">AL24+AL45+AL84</f>
        <v>0</v>
      </c>
      <c r="AM19" s="142">
        <f t="shared" si="18"/>
        <v>0</v>
      </c>
      <c r="AN19" s="137"/>
    </row>
    <row r="20" spans="1:40" ht="60" x14ac:dyDescent="0.25">
      <c r="A20" s="930"/>
      <c r="B20" s="931"/>
      <c r="C20" s="931"/>
      <c r="D20" s="931"/>
      <c r="E20" s="931"/>
      <c r="F20" s="931"/>
      <c r="G20" s="931"/>
      <c r="H20" s="932"/>
      <c r="I20" s="173" t="s">
        <v>42</v>
      </c>
      <c r="J20" s="141">
        <f>J25+J41+J75</f>
        <v>24252.362399999998</v>
      </c>
      <c r="K20" s="184">
        <f t="shared" si="12"/>
        <v>58085.039799999999</v>
      </c>
      <c r="L20" s="141">
        <f t="shared" si="15"/>
        <v>33195.17</v>
      </c>
      <c r="M20" s="141">
        <f t="shared" si="15"/>
        <v>7594.3737999999994</v>
      </c>
      <c r="N20" s="141">
        <f t="shared" si="15"/>
        <v>17295.495999999999</v>
      </c>
      <c r="O20" s="185"/>
      <c r="P20" s="141">
        <f t="shared" si="6"/>
        <v>14282.6736</v>
      </c>
      <c r="Q20" s="141">
        <f t="shared" si="16"/>
        <v>4252.1512000000002</v>
      </c>
      <c r="R20" s="141">
        <f t="shared" si="16"/>
        <v>5644.0511999999999</v>
      </c>
      <c r="S20" s="141">
        <f t="shared" si="16"/>
        <v>4386.4712</v>
      </c>
      <c r="T20" s="320"/>
      <c r="U20" s="141">
        <f t="shared" ref="U20:AJ20" si="19">U25+U41+U75</f>
        <v>13922.66</v>
      </c>
      <c r="V20" s="141">
        <f t="shared" si="19"/>
        <v>81</v>
      </c>
      <c r="W20" s="141">
        <f>W25+W41+W75</f>
        <v>81</v>
      </c>
      <c r="X20" s="141">
        <f t="shared" si="19"/>
        <v>81</v>
      </c>
      <c r="Y20" s="141">
        <f t="shared" si="19"/>
        <v>10878.07</v>
      </c>
      <c r="Z20" s="141">
        <f t="shared" si="19"/>
        <v>10885.07</v>
      </c>
      <c r="AA20" s="141">
        <f t="shared" si="19"/>
        <v>9036</v>
      </c>
      <c r="AB20" s="141">
        <f t="shared" si="19"/>
        <v>9043</v>
      </c>
      <c r="AC20" s="141">
        <f t="shared" si="19"/>
        <v>95008.87000000001</v>
      </c>
      <c r="AD20" s="141">
        <f t="shared" si="19"/>
        <v>9165</v>
      </c>
      <c r="AE20" s="141">
        <f>AE25+AE41+AE75</f>
        <v>270</v>
      </c>
      <c r="AF20" s="141">
        <f t="shared" si="19"/>
        <v>270</v>
      </c>
      <c r="AG20" s="141">
        <f t="shared" si="19"/>
        <v>0</v>
      </c>
      <c r="AH20" s="141">
        <f t="shared" si="19"/>
        <v>0</v>
      </c>
      <c r="AI20" s="147">
        <f>AI25+AI41+AI75</f>
        <v>13841.66</v>
      </c>
      <c r="AJ20" s="141">
        <f t="shared" si="19"/>
        <v>13841.66</v>
      </c>
      <c r="AK20" s="321">
        <f t="shared" si="8"/>
        <v>99.42</v>
      </c>
      <c r="AL20" s="142">
        <f t="shared" si="18"/>
        <v>0</v>
      </c>
      <c r="AM20" s="142">
        <f t="shared" si="18"/>
        <v>0</v>
      </c>
      <c r="AN20" s="137"/>
    </row>
    <row r="21" spans="1:40" ht="30" x14ac:dyDescent="0.25">
      <c r="A21" s="930"/>
      <c r="B21" s="931"/>
      <c r="C21" s="931"/>
      <c r="D21" s="931"/>
      <c r="E21" s="931"/>
      <c r="F21" s="931"/>
      <c r="G21" s="931"/>
      <c r="H21" s="932"/>
      <c r="I21" s="173" t="s">
        <v>13</v>
      </c>
      <c r="J21" s="141">
        <f>J26+J42+J76</f>
        <v>14869.828999999998</v>
      </c>
      <c r="K21" s="184">
        <f t="shared" si="12"/>
        <v>14869.828999999998</v>
      </c>
      <c r="L21" s="141">
        <f t="shared" si="15"/>
        <v>0</v>
      </c>
      <c r="M21" s="141">
        <f t="shared" si="15"/>
        <v>14869.828999999998</v>
      </c>
      <c r="N21" s="141">
        <f t="shared" si="15"/>
        <v>0</v>
      </c>
      <c r="O21" s="185"/>
      <c r="P21" s="141">
        <f t="shared" si="6"/>
        <v>0</v>
      </c>
      <c r="Q21" s="141">
        <f t="shared" si="16"/>
        <v>0</v>
      </c>
      <c r="R21" s="141">
        <f t="shared" si="16"/>
        <v>0</v>
      </c>
      <c r="S21" s="141">
        <f t="shared" si="16"/>
        <v>0</v>
      </c>
      <c r="T21" s="320"/>
      <c r="U21" s="141">
        <f t="shared" ref="U21:AJ21" si="20">U26+U42+U76</f>
        <v>0</v>
      </c>
      <c r="V21" s="141">
        <f t="shared" si="20"/>
        <v>0</v>
      </c>
      <c r="W21" s="141">
        <f t="shared" si="20"/>
        <v>0</v>
      </c>
      <c r="X21" s="141">
        <f t="shared" si="20"/>
        <v>0</v>
      </c>
      <c r="Y21" s="141">
        <f t="shared" si="20"/>
        <v>0</v>
      </c>
      <c r="Z21" s="141">
        <f t="shared" si="20"/>
        <v>0</v>
      </c>
      <c r="AA21" s="141">
        <f t="shared" si="20"/>
        <v>0</v>
      </c>
      <c r="AB21" s="141">
        <f t="shared" si="20"/>
        <v>0</v>
      </c>
      <c r="AC21" s="141">
        <f t="shared" si="20"/>
        <v>0</v>
      </c>
      <c r="AD21" s="141">
        <f t="shared" si="20"/>
        <v>0</v>
      </c>
      <c r="AE21" s="141">
        <f t="shared" si="20"/>
        <v>0</v>
      </c>
      <c r="AF21" s="141">
        <f t="shared" si="20"/>
        <v>0</v>
      </c>
      <c r="AG21" s="141">
        <f t="shared" si="20"/>
        <v>0</v>
      </c>
      <c r="AH21" s="141">
        <f t="shared" si="20"/>
        <v>0</v>
      </c>
      <c r="AI21" s="141">
        <f t="shared" si="20"/>
        <v>0</v>
      </c>
      <c r="AJ21" s="141">
        <f t="shared" si="20"/>
        <v>0</v>
      </c>
      <c r="AK21" s="151">
        <v>0</v>
      </c>
      <c r="AL21" s="142">
        <f t="shared" si="18"/>
        <v>0</v>
      </c>
      <c r="AM21" s="142">
        <f t="shared" si="18"/>
        <v>0</v>
      </c>
      <c r="AN21" s="137"/>
    </row>
    <row r="22" spans="1:40" ht="30" x14ac:dyDescent="0.25">
      <c r="A22" s="933"/>
      <c r="B22" s="934"/>
      <c r="C22" s="934"/>
      <c r="D22" s="934"/>
      <c r="E22" s="934"/>
      <c r="F22" s="934"/>
      <c r="G22" s="934"/>
      <c r="H22" s="935"/>
      <c r="I22" s="173" t="s">
        <v>12</v>
      </c>
      <c r="J22" s="322">
        <f>J27+J43+J77</f>
        <v>603034.93000000005</v>
      </c>
      <c r="K22" s="184">
        <f t="shared" si="12"/>
        <v>177895.30446024385</v>
      </c>
      <c r="L22" s="322">
        <f t="shared" si="15"/>
        <v>0</v>
      </c>
      <c r="M22" s="322">
        <f t="shared" si="15"/>
        <v>0</v>
      </c>
      <c r="N22" s="322">
        <f t="shared" si="15"/>
        <v>177895.30446024385</v>
      </c>
      <c r="O22" s="323"/>
      <c r="P22" s="141">
        <f t="shared" si="6"/>
        <v>452276.19778028136</v>
      </c>
      <c r="Q22" s="322">
        <f t="shared" si="16"/>
        <v>150758.73259342712</v>
      </c>
      <c r="R22" s="322">
        <f t="shared" si="16"/>
        <v>150758.73259342712</v>
      </c>
      <c r="S22" s="322">
        <f t="shared" si="16"/>
        <v>150758.73259342712</v>
      </c>
      <c r="T22" s="320"/>
      <c r="U22" s="322">
        <f t="shared" ref="U22:AJ22" si="21">U27+U43+U77</f>
        <v>177895.3</v>
      </c>
      <c r="V22" s="322">
        <f t="shared" si="21"/>
        <v>107557.66499999999</v>
      </c>
      <c r="W22" s="322">
        <f t="shared" si="21"/>
        <v>107557.66499999999</v>
      </c>
      <c r="X22" s="322">
        <f t="shared" si="21"/>
        <v>107557.66499999999</v>
      </c>
      <c r="Y22" s="322">
        <f t="shared" si="21"/>
        <v>143.77799999999999</v>
      </c>
      <c r="Z22" s="322">
        <f t="shared" si="21"/>
        <v>143.77799999999999</v>
      </c>
      <c r="AA22" s="322">
        <f t="shared" si="21"/>
        <v>98.29</v>
      </c>
      <c r="AB22" s="322">
        <f t="shared" si="21"/>
        <v>98.29</v>
      </c>
      <c r="AC22" s="322">
        <f t="shared" si="21"/>
        <v>0</v>
      </c>
      <c r="AD22" s="322">
        <f t="shared" si="21"/>
        <v>65.492999999999995</v>
      </c>
      <c r="AE22" s="322">
        <f t="shared" si="21"/>
        <v>0</v>
      </c>
      <c r="AF22" s="322">
        <f t="shared" si="21"/>
        <v>0</v>
      </c>
      <c r="AG22" s="322">
        <f t="shared" si="21"/>
        <v>0</v>
      </c>
      <c r="AH22" s="322">
        <f t="shared" si="21"/>
        <v>0</v>
      </c>
      <c r="AI22" s="322">
        <f t="shared" si="21"/>
        <v>70337.634999999995</v>
      </c>
      <c r="AJ22" s="322">
        <f t="shared" si="21"/>
        <v>70337.634999999995</v>
      </c>
      <c r="AK22" s="151">
        <v>0</v>
      </c>
      <c r="AL22" s="328">
        <f t="shared" si="18"/>
        <v>0</v>
      </c>
      <c r="AM22" s="328">
        <f t="shared" si="18"/>
        <v>0</v>
      </c>
      <c r="AN22" s="137"/>
    </row>
    <row r="23" spans="1:40" s="278" customFormat="1" ht="59.25" customHeight="1" x14ac:dyDescent="0.2">
      <c r="A23" s="165" t="s">
        <v>49</v>
      </c>
      <c r="B23" s="891" t="s">
        <v>168</v>
      </c>
      <c r="C23" s="892"/>
      <c r="D23" s="892"/>
      <c r="E23" s="892"/>
      <c r="F23" s="893"/>
      <c r="G23" s="166"/>
      <c r="H23" s="166"/>
      <c r="I23" s="208"/>
      <c r="J23" s="168"/>
      <c r="K23" s="181"/>
      <c r="L23" s="168"/>
      <c r="M23" s="168"/>
      <c r="N23" s="168"/>
      <c r="O23" s="169"/>
      <c r="P23" s="152">
        <f t="shared" si="6"/>
        <v>0</v>
      </c>
      <c r="Q23" s="168"/>
      <c r="R23" s="168"/>
      <c r="S23" s="168"/>
      <c r="T23" s="170"/>
      <c r="U23" s="318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324"/>
      <c r="AJ23" s="153"/>
      <c r="AK23" s="153"/>
      <c r="AL23" s="324"/>
      <c r="AM23" s="324"/>
      <c r="AN23" s="153"/>
    </row>
    <row r="24" spans="1:40" ht="55.5" customHeight="1" x14ac:dyDescent="0.25">
      <c r="A24" s="936"/>
      <c r="B24" s="939"/>
      <c r="C24" s="940"/>
      <c r="D24" s="940"/>
      <c r="E24" s="940"/>
      <c r="F24" s="940"/>
      <c r="G24" s="940"/>
      <c r="H24" s="941"/>
      <c r="I24" s="173" t="s">
        <v>41</v>
      </c>
      <c r="J24" s="141">
        <f>J29+J34</f>
        <v>478699.24319999997</v>
      </c>
      <c r="K24" s="184">
        <f t="shared" si="12"/>
        <v>265379.85354475596</v>
      </c>
      <c r="L24" s="141">
        <f>L29+L34</f>
        <v>100163.80439999999</v>
      </c>
      <c r="M24" s="141">
        <f>M29+M34</f>
        <v>61759.335599999991</v>
      </c>
      <c r="N24" s="141">
        <f>N29+N34</f>
        <v>103456.71354475598</v>
      </c>
      <c r="O24" s="185"/>
      <c r="P24" s="141">
        <f t="shared" si="6"/>
        <v>255838.98891039655</v>
      </c>
      <c r="Q24" s="141">
        <f>Q29+Q34</f>
        <v>87675.18197013218</v>
      </c>
      <c r="R24" s="141">
        <f>R29+R34</f>
        <v>85706.865970132189</v>
      </c>
      <c r="S24" s="141">
        <f>S29+S34</f>
        <v>82456.940970132186</v>
      </c>
      <c r="T24" s="320"/>
      <c r="U24" s="141">
        <f>U29+U35</f>
        <v>103456.71</v>
      </c>
      <c r="V24" s="141">
        <f t="shared" ref="V24:AG24" si="22">V29+V34</f>
        <v>22684.94</v>
      </c>
      <c r="W24" s="141">
        <f t="shared" si="22"/>
        <v>22684.94</v>
      </c>
      <c r="X24" s="141">
        <f t="shared" si="22"/>
        <v>22684.94</v>
      </c>
      <c r="Y24" s="141">
        <f t="shared" si="22"/>
        <v>0</v>
      </c>
      <c r="Z24" s="141">
        <f t="shared" si="22"/>
        <v>0</v>
      </c>
      <c r="AA24" s="141">
        <f t="shared" si="22"/>
        <v>0</v>
      </c>
      <c r="AB24" s="141">
        <f t="shared" si="22"/>
        <v>0</v>
      </c>
      <c r="AC24" s="141">
        <f t="shared" si="22"/>
        <v>0</v>
      </c>
      <c r="AD24" s="141">
        <f t="shared" si="22"/>
        <v>0</v>
      </c>
      <c r="AE24" s="141">
        <f>AE29+AE34</f>
        <v>174.565</v>
      </c>
      <c r="AF24" s="141">
        <f>AF29+AF34</f>
        <v>174.565</v>
      </c>
      <c r="AG24" s="141">
        <f t="shared" si="22"/>
        <v>0</v>
      </c>
      <c r="AH24" s="141">
        <f>AH29+AH34</f>
        <v>0</v>
      </c>
      <c r="AI24" s="141">
        <f>AI29+AI34</f>
        <v>80771.77</v>
      </c>
      <c r="AJ24" s="141">
        <f>AJ29+AJ34</f>
        <v>80771.77</v>
      </c>
      <c r="AK24" s="151">
        <f t="shared" si="8"/>
        <v>78.069999999999993</v>
      </c>
      <c r="AL24" s="142">
        <f>AL29</f>
        <v>0</v>
      </c>
      <c r="AM24" s="142">
        <f>AM29</f>
        <v>0</v>
      </c>
      <c r="AN24" s="137"/>
    </row>
    <row r="25" spans="1:40" ht="60" x14ac:dyDescent="0.25">
      <c r="A25" s="937"/>
      <c r="B25" s="942"/>
      <c r="C25" s="943"/>
      <c r="D25" s="943"/>
      <c r="E25" s="943"/>
      <c r="F25" s="943"/>
      <c r="G25" s="943"/>
      <c r="H25" s="944"/>
      <c r="I25" s="173" t="s">
        <v>42</v>
      </c>
      <c r="J25" s="141">
        <v>0</v>
      </c>
      <c r="K25" s="184">
        <f t="shared" si="12"/>
        <v>0</v>
      </c>
      <c r="L25" s="141">
        <v>0</v>
      </c>
      <c r="M25" s="141">
        <v>0</v>
      </c>
      <c r="N25" s="141">
        <v>0</v>
      </c>
      <c r="O25" s="185"/>
      <c r="P25" s="141">
        <f t="shared" si="6"/>
        <v>0</v>
      </c>
      <c r="Q25" s="141">
        <v>0</v>
      </c>
      <c r="R25" s="141">
        <v>0</v>
      </c>
      <c r="S25" s="141">
        <v>0</v>
      </c>
      <c r="T25" s="186"/>
      <c r="U25" s="141">
        <v>0</v>
      </c>
      <c r="V25" s="141">
        <v>0</v>
      </c>
      <c r="W25" s="141">
        <v>0</v>
      </c>
      <c r="X25" s="141">
        <v>0</v>
      </c>
      <c r="Y25" s="141">
        <v>0</v>
      </c>
      <c r="Z25" s="141">
        <v>0</v>
      </c>
      <c r="AA25" s="141">
        <v>0</v>
      </c>
      <c r="AB25" s="141">
        <v>0</v>
      </c>
      <c r="AC25" s="141">
        <v>0</v>
      </c>
      <c r="AD25" s="141">
        <v>0</v>
      </c>
      <c r="AE25" s="141">
        <v>0</v>
      </c>
      <c r="AF25" s="141">
        <v>0</v>
      </c>
      <c r="AG25" s="141">
        <v>0</v>
      </c>
      <c r="AH25" s="141">
        <v>0</v>
      </c>
      <c r="AI25" s="141">
        <v>0</v>
      </c>
      <c r="AJ25" s="141">
        <v>0</v>
      </c>
      <c r="AK25" s="151">
        <v>0</v>
      </c>
      <c r="AL25" s="142">
        <v>0</v>
      </c>
      <c r="AM25" s="142">
        <v>0</v>
      </c>
      <c r="AN25" s="137"/>
    </row>
    <row r="26" spans="1:40" ht="30" x14ac:dyDescent="0.25">
      <c r="A26" s="937"/>
      <c r="B26" s="942"/>
      <c r="C26" s="943"/>
      <c r="D26" s="943"/>
      <c r="E26" s="943"/>
      <c r="F26" s="943"/>
      <c r="G26" s="943"/>
      <c r="H26" s="944"/>
      <c r="I26" s="173" t="s">
        <v>13</v>
      </c>
      <c r="J26" s="141">
        <v>0</v>
      </c>
      <c r="K26" s="184">
        <f t="shared" si="12"/>
        <v>0</v>
      </c>
      <c r="L26" s="141">
        <v>0</v>
      </c>
      <c r="M26" s="141">
        <v>0</v>
      </c>
      <c r="N26" s="141">
        <v>0</v>
      </c>
      <c r="O26" s="185"/>
      <c r="P26" s="141">
        <f t="shared" si="6"/>
        <v>0</v>
      </c>
      <c r="Q26" s="141">
        <v>0</v>
      </c>
      <c r="R26" s="141">
        <v>0</v>
      </c>
      <c r="S26" s="141">
        <v>0</v>
      </c>
      <c r="T26" s="320"/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f t="shared" ref="AK26:AM27" si="23">AK42</f>
        <v>0</v>
      </c>
      <c r="AL26" s="142">
        <f t="shared" si="23"/>
        <v>0</v>
      </c>
      <c r="AM26" s="142">
        <f t="shared" si="23"/>
        <v>0</v>
      </c>
      <c r="AN26" s="137"/>
    </row>
    <row r="27" spans="1:40" ht="30" x14ac:dyDescent="0.25">
      <c r="A27" s="938"/>
      <c r="B27" s="945"/>
      <c r="C27" s="946"/>
      <c r="D27" s="946"/>
      <c r="E27" s="946"/>
      <c r="F27" s="946"/>
      <c r="G27" s="946"/>
      <c r="H27" s="947"/>
      <c r="I27" s="173" t="s">
        <v>12</v>
      </c>
      <c r="J27" s="141">
        <f>J32</f>
        <v>603034.93000000005</v>
      </c>
      <c r="K27" s="184">
        <f t="shared" si="12"/>
        <v>177895.30446024385</v>
      </c>
      <c r="L27" s="141">
        <f t="shared" ref="L27:S27" si="24">L32</f>
        <v>0</v>
      </c>
      <c r="M27" s="141">
        <f t="shared" si="24"/>
        <v>0</v>
      </c>
      <c r="N27" s="141">
        <f t="shared" si="24"/>
        <v>177895.30446024385</v>
      </c>
      <c r="O27" s="185"/>
      <c r="P27" s="141">
        <f t="shared" si="6"/>
        <v>452276.19778028136</v>
      </c>
      <c r="Q27" s="141">
        <f t="shared" si="24"/>
        <v>150758.73259342712</v>
      </c>
      <c r="R27" s="141">
        <f t="shared" si="24"/>
        <v>150758.73259342712</v>
      </c>
      <c r="S27" s="141">
        <f t="shared" si="24"/>
        <v>150758.73259342712</v>
      </c>
      <c r="T27" s="320"/>
      <c r="U27" s="141">
        <f t="shared" ref="U27:AJ27" si="25">U32</f>
        <v>177895.3</v>
      </c>
      <c r="V27" s="141">
        <f t="shared" si="25"/>
        <v>107557.66499999999</v>
      </c>
      <c r="W27" s="141">
        <f t="shared" si="25"/>
        <v>107557.66499999999</v>
      </c>
      <c r="X27" s="141">
        <f t="shared" si="25"/>
        <v>107557.66499999999</v>
      </c>
      <c r="Y27" s="141">
        <f t="shared" si="25"/>
        <v>143.77799999999999</v>
      </c>
      <c r="Z27" s="141">
        <f t="shared" si="25"/>
        <v>143.77799999999999</v>
      </c>
      <c r="AA27" s="141">
        <f t="shared" si="25"/>
        <v>98.29</v>
      </c>
      <c r="AB27" s="141">
        <f t="shared" si="25"/>
        <v>98.29</v>
      </c>
      <c r="AC27" s="141">
        <f t="shared" si="25"/>
        <v>0</v>
      </c>
      <c r="AD27" s="141">
        <f t="shared" si="25"/>
        <v>65.492999999999995</v>
      </c>
      <c r="AE27" s="141">
        <f t="shared" si="25"/>
        <v>0</v>
      </c>
      <c r="AF27" s="141">
        <f t="shared" si="25"/>
        <v>0</v>
      </c>
      <c r="AG27" s="141">
        <f t="shared" si="25"/>
        <v>0</v>
      </c>
      <c r="AH27" s="141">
        <f t="shared" si="25"/>
        <v>0</v>
      </c>
      <c r="AI27" s="141">
        <f t="shared" si="25"/>
        <v>70337.634999999995</v>
      </c>
      <c r="AJ27" s="141">
        <f t="shared" si="25"/>
        <v>70337.634999999995</v>
      </c>
      <c r="AK27" s="151">
        <v>0</v>
      </c>
      <c r="AL27" s="142">
        <f t="shared" si="23"/>
        <v>0</v>
      </c>
      <c r="AM27" s="142">
        <f t="shared" si="23"/>
        <v>0</v>
      </c>
      <c r="AN27" s="137"/>
    </row>
    <row r="28" spans="1:40" ht="28.5" x14ac:dyDescent="0.25">
      <c r="A28" s="954" t="s">
        <v>50</v>
      </c>
      <c r="B28" s="187" t="s">
        <v>146</v>
      </c>
      <c r="C28" s="948"/>
      <c r="D28" s="948"/>
      <c r="E28" s="948"/>
      <c r="F28" s="957" t="s">
        <v>16</v>
      </c>
      <c r="G28" s="948"/>
      <c r="H28" s="948"/>
      <c r="I28" s="188"/>
      <c r="J28" s="189">
        <f t="shared" ref="J28:S28" si="26">J29+J32</f>
        <v>1075576.6499999999</v>
      </c>
      <c r="K28" s="189">
        <f t="shared" si="26"/>
        <v>437117.63480499981</v>
      </c>
      <c r="L28" s="189">
        <f>L29+L32</f>
        <v>100163.80439999999</v>
      </c>
      <c r="M28" s="189">
        <f t="shared" si="26"/>
        <v>61759.335599999991</v>
      </c>
      <c r="N28" s="190">
        <f t="shared" si="26"/>
        <v>275194.49480499985</v>
      </c>
      <c r="O28" s="191"/>
      <c r="P28" s="152">
        <f t="shared" si="6"/>
        <v>699647.02069067792</v>
      </c>
      <c r="Q28" s="190">
        <f t="shared" si="26"/>
        <v>233215.67356355931</v>
      </c>
      <c r="R28" s="190">
        <f t="shared" si="26"/>
        <v>233215.67356355931</v>
      </c>
      <c r="S28" s="190">
        <f t="shared" si="26"/>
        <v>233215.67356355931</v>
      </c>
      <c r="T28" s="186"/>
      <c r="U28" s="189">
        <f>U29+U32</f>
        <v>275194.49</v>
      </c>
      <c r="V28" s="189">
        <f>V29+V32</f>
        <v>126992.68</v>
      </c>
      <c r="W28" s="189">
        <f>W29+W32</f>
        <v>126992.68</v>
      </c>
      <c r="X28" s="189">
        <f>X29+X32</f>
        <v>126992.68</v>
      </c>
      <c r="Y28" s="189">
        <f>Y29+Y41+Y42+Y43</f>
        <v>7280.38</v>
      </c>
      <c r="Z28" s="189">
        <f>Z29+Z41+Z42+Z43</f>
        <v>7285.38</v>
      </c>
      <c r="AA28" s="189">
        <f>AA29+AA41+AA42+AA43</f>
        <v>6026</v>
      </c>
      <c r="AB28" s="189">
        <f>AB29+AB41+AB42+AB43</f>
        <v>6031</v>
      </c>
      <c r="AC28" s="189">
        <f>U28</f>
        <v>275194.49</v>
      </c>
      <c r="AD28" s="189">
        <f>AD29+AD41+AD42+AD43</f>
        <v>6149</v>
      </c>
      <c r="AE28" s="189">
        <f>AE29</f>
        <v>74.635000000000005</v>
      </c>
      <c r="AF28" s="189">
        <f>AF29+AF32</f>
        <v>74.635000000000005</v>
      </c>
      <c r="AG28" s="189">
        <f>AG29+AG41+AG42+AG43</f>
        <v>0</v>
      </c>
      <c r="AH28" s="189">
        <f>AH29+AH41+AH42+AH43</f>
        <v>0</v>
      </c>
      <c r="AI28" s="189">
        <f>AI29+AI32</f>
        <v>148201.81</v>
      </c>
      <c r="AJ28" s="189">
        <f>AJ29+AJ32</f>
        <v>148201.81</v>
      </c>
      <c r="AK28" s="189">
        <f>ROUND((AJ28*100/U28),2)</f>
        <v>53.85</v>
      </c>
      <c r="AL28" s="192">
        <v>0</v>
      </c>
      <c r="AM28" s="189">
        <v>0</v>
      </c>
      <c r="AN28" s="874" t="s">
        <v>147</v>
      </c>
    </row>
    <row r="29" spans="1:40" ht="44.25" customHeight="1" x14ac:dyDescent="0.25">
      <c r="A29" s="955"/>
      <c r="B29" s="489" t="s">
        <v>28</v>
      </c>
      <c r="C29" s="949"/>
      <c r="D29" s="949"/>
      <c r="E29" s="949"/>
      <c r="F29" s="958"/>
      <c r="G29" s="949"/>
      <c r="H29" s="949"/>
      <c r="I29" s="193" t="s">
        <v>41</v>
      </c>
      <c r="J29" s="184">
        <v>472541.72</v>
      </c>
      <c r="K29" s="184">
        <f>L29+M29+N29</f>
        <v>259222.33034475596</v>
      </c>
      <c r="L29" s="184">
        <f>84884.58*1.18</f>
        <v>100163.80439999999</v>
      </c>
      <c r="M29" s="184">
        <f>52338.42*1.18</f>
        <v>61759.335599999991</v>
      </c>
      <c r="N29" s="194">
        <f>82456.9409701322*1.18</f>
        <v>97299.190344755989</v>
      </c>
      <c r="O29" s="195"/>
      <c r="P29" s="152">
        <f t="shared" si="6"/>
        <v>247370.82291039656</v>
      </c>
      <c r="Q29" s="194">
        <v>82456.940970132186</v>
      </c>
      <c r="R29" s="194">
        <v>82456.940970132186</v>
      </c>
      <c r="S29" s="194">
        <v>82456.940970132186</v>
      </c>
      <c r="T29" s="196" t="s">
        <v>119</v>
      </c>
      <c r="U29" s="197">
        <v>97299.19</v>
      </c>
      <c r="V29" s="141">
        <f>SUM(V30:V31)</f>
        <v>19435.014999999999</v>
      </c>
      <c r="W29" s="141">
        <f t="shared" ref="W29:AF29" si="27">SUM(W30:W31)</f>
        <v>19435.014999999999</v>
      </c>
      <c r="X29" s="141">
        <f t="shared" si="27"/>
        <v>19435.014999999999</v>
      </c>
      <c r="Y29" s="141">
        <f t="shared" si="27"/>
        <v>0</v>
      </c>
      <c r="Z29" s="141">
        <f t="shared" si="27"/>
        <v>0</v>
      </c>
      <c r="AA29" s="141">
        <f t="shared" si="27"/>
        <v>0</v>
      </c>
      <c r="AB29" s="141">
        <f t="shared" si="27"/>
        <v>0</v>
      </c>
      <c r="AC29" s="141">
        <f t="shared" si="27"/>
        <v>0</v>
      </c>
      <c r="AD29" s="141">
        <f t="shared" si="27"/>
        <v>0</v>
      </c>
      <c r="AE29" s="141">
        <f t="shared" si="27"/>
        <v>74.635000000000005</v>
      </c>
      <c r="AF29" s="141">
        <f t="shared" si="27"/>
        <v>74.635000000000005</v>
      </c>
      <c r="AG29" s="141">
        <f>SUM(AG32)</f>
        <v>0</v>
      </c>
      <c r="AH29" s="141">
        <f>SUM(AH32)</f>
        <v>0</v>
      </c>
      <c r="AI29" s="142">
        <f>U29-V29</f>
        <v>77864.175000000003</v>
      </c>
      <c r="AJ29" s="142">
        <f>U29-V29</f>
        <v>77864.175000000003</v>
      </c>
      <c r="AK29" s="147">
        <f>ROUND((AJ29*100/U29),2)</f>
        <v>80.03</v>
      </c>
      <c r="AL29" s="142">
        <v>0</v>
      </c>
      <c r="AM29" s="142">
        <v>0</v>
      </c>
      <c r="AN29" s="870"/>
    </row>
    <row r="30" spans="1:40" s="603" customFormat="1" ht="18" customHeight="1" x14ac:dyDescent="0.25">
      <c r="A30" s="955"/>
      <c r="B30" s="262" t="s">
        <v>276</v>
      </c>
      <c r="C30" s="949"/>
      <c r="D30" s="949"/>
      <c r="E30" s="949"/>
      <c r="F30" s="958"/>
      <c r="G30" s="949"/>
      <c r="H30" s="949"/>
      <c r="I30" s="262"/>
      <c r="J30" s="263"/>
      <c r="K30" s="263"/>
      <c r="L30" s="263"/>
      <c r="M30" s="263"/>
      <c r="N30" s="600"/>
      <c r="O30" s="601"/>
      <c r="P30" s="265"/>
      <c r="Q30" s="600"/>
      <c r="R30" s="600"/>
      <c r="S30" s="600"/>
      <c r="T30" s="602"/>
      <c r="U30" s="207"/>
      <c r="V30" s="150">
        <f>X30</f>
        <v>19360.38</v>
      </c>
      <c r="W30" s="150">
        <v>19360.38</v>
      </c>
      <c r="X30" s="150">
        <v>19360.38</v>
      </c>
      <c r="Y30" s="150"/>
      <c r="Z30" s="150"/>
      <c r="AA30" s="150"/>
      <c r="AB30" s="150"/>
      <c r="AC30" s="150"/>
      <c r="AD30" s="150"/>
      <c r="AE30" s="150">
        <f>AF30</f>
        <v>0</v>
      </c>
      <c r="AF30" s="150"/>
      <c r="AG30" s="150"/>
      <c r="AH30" s="150"/>
      <c r="AI30" s="150"/>
      <c r="AJ30" s="150"/>
      <c r="AK30" s="222"/>
      <c r="AL30" s="150"/>
      <c r="AM30" s="150"/>
      <c r="AN30" s="870"/>
    </row>
    <row r="31" spans="1:40" s="603" customFormat="1" ht="18" customHeight="1" x14ac:dyDescent="0.25">
      <c r="A31" s="955"/>
      <c r="B31" s="262" t="s">
        <v>282</v>
      </c>
      <c r="C31" s="949"/>
      <c r="D31" s="949"/>
      <c r="E31" s="949"/>
      <c r="F31" s="958"/>
      <c r="G31" s="949"/>
      <c r="H31" s="949"/>
      <c r="I31" s="262"/>
      <c r="J31" s="263"/>
      <c r="K31" s="263"/>
      <c r="L31" s="263"/>
      <c r="M31" s="263"/>
      <c r="N31" s="600"/>
      <c r="O31" s="601"/>
      <c r="P31" s="265"/>
      <c r="Q31" s="600"/>
      <c r="R31" s="600"/>
      <c r="S31" s="600"/>
      <c r="T31" s="602"/>
      <c r="U31" s="207"/>
      <c r="V31" s="150">
        <f>X31</f>
        <v>74.635000000000005</v>
      </c>
      <c r="W31" s="150">
        <f>X31</f>
        <v>74.635000000000005</v>
      </c>
      <c r="X31" s="222">
        <f>31.557+14.765+24.813+3.5</f>
        <v>74.635000000000005</v>
      </c>
      <c r="Y31" s="222"/>
      <c r="Z31" s="222"/>
      <c r="AA31" s="222"/>
      <c r="AB31" s="222"/>
      <c r="AC31" s="222"/>
      <c r="AD31" s="222"/>
      <c r="AE31" s="222">
        <f>AF31</f>
        <v>74.635000000000005</v>
      </c>
      <c r="AF31" s="222">
        <f>31.057+14.765+28.813</f>
        <v>74.635000000000005</v>
      </c>
      <c r="AG31" s="150"/>
      <c r="AH31" s="150"/>
      <c r="AI31" s="150"/>
      <c r="AJ31" s="150"/>
      <c r="AK31" s="222"/>
      <c r="AL31" s="150"/>
      <c r="AM31" s="150"/>
      <c r="AN31" s="870"/>
    </row>
    <row r="32" spans="1:40" ht="32.25" customHeight="1" x14ac:dyDescent="0.25">
      <c r="A32" s="956"/>
      <c r="B32" s="490"/>
      <c r="C32" s="950"/>
      <c r="D32" s="950"/>
      <c r="E32" s="950"/>
      <c r="F32" s="959"/>
      <c r="G32" s="950"/>
      <c r="H32" s="950"/>
      <c r="I32" s="193" t="s">
        <v>12</v>
      </c>
      <c r="J32" s="184">
        <v>603034.93000000005</v>
      </c>
      <c r="K32" s="184">
        <f t="shared" ref="K32:K99" si="28">L32+M32+N32</f>
        <v>177895.30446024385</v>
      </c>
      <c r="L32" s="184">
        <f>0*1.18</f>
        <v>0</v>
      </c>
      <c r="M32" s="184">
        <v>0</v>
      </c>
      <c r="N32" s="194">
        <f>150758.732593427*1.18</f>
        <v>177895.30446024385</v>
      </c>
      <c r="O32" s="195"/>
      <c r="P32" s="152">
        <f t="shared" si="6"/>
        <v>452276.19778028136</v>
      </c>
      <c r="Q32" s="194">
        <v>150758.73259342712</v>
      </c>
      <c r="R32" s="194">
        <v>150758.73259342712</v>
      </c>
      <c r="S32" s="194">
        <v>150758.73259342712</v>
      </c>
      <c r="T32" s="196" t="s">
        <v>119</v>
      </c>
      <c r="U32" s="142">
        <v>177895.3</v>
      </c>
      <c r="V32" s="142">
        <f>V33</f>
        <v>107557.66499999999</v>
      </c>
      <c r="W32" s="142">
        <f>W33</f>
        <v>107557.66499999999</v>
      </c>
      <c r="X32" s="142">
        <f>X33</f>
        <v>107557.66499999999</v>
      </c>
      <c r="Y32" s="146">
        <f>Z32</f>
        <v>143.77799999999999</v>
      </c>
      <c r="Z32" s="146">
        <v>143.77799999999999</v>
      </c>
      <c r="AA32" s="142">
        <f>48.88+27.36+22.05</f>
        <v>98.29</v>
      </c>
      <c r="AB32" s="142">
        <f>48.88+27.36+22.05</f>
        <v>98.29</v>
      </c>
      <c r="AC32" s="142"/>
      <c r="AD32" s="148">
        <v>65.492999999999995</v>
      </c>
      <c r="AE32" s="142">
        <v>0</v>
      </c>
      <c r="AF32" s="141">
        <f>SUM(AF33)</f>
        <v>0</v>
      </c>
      <c r="AG32" s="142">
        <v>0</v>
      </c>
      <c r="AH32" s="142"/>
      <c r="AI32" s="142">
        <f>U32-V32</f>
        <v>70337.634999999995</v>
      </c>
      <c r="AJ32" s="142">
        <f>AI32</f>
        <v>70337.634999999995</v>
      </c>
      <c r="AK32" s="142">
        <v>0</v>
      </c>
      <c r="AL32" s="142">
        <v>0</v>
      </c>
      <c r="AM32" s="142">
        <v>0</v>
      </c>
      <c r="AN32" s="871"/>
    </row>
    <row r="33" spans="1:40" s="603" customFormat="1" ht="18" customHeight="1" x14ac:dyDescent="0.25">
      <c r="A33" s="607"/>
      <c r="B33" s="599" t="s">
        <v>275</v>
      </c>
      <c r="C33" s="608"/>
      <c r="D33" s="608"/>
      <c r="E33" s="608"/>
      <c r="F33" s="609"/>
      <c r="G33" s="608"/>
      <c r="H33" s="608"/>
      <c r="I33" s="262"/>
      <c r="J33" s="263"/>
      <c r="K33" s="263"/>
      <c r="L33" s="263"/>
      <c r="M33" s="263"/>
      <c r="N33" s="600"/>
      <c r="O33" s="601"/>
      <c r="P33" s="265"/>
      <c r="Q33" s="600"/>
      <c r="R33" s="600"/>
      <c r="S33" s="600"/>
      <c r="T33" s="602"/>
      <c r="U33" s="207"/>
      <c r="V33" s="150">
        <f>X33</f>
        <v>107557.66499999999</v>
      </c>
      <c r="W33" s="150">
        <v>107557.66499999999</v>
      </c>
      <c r="X33" s="150">
        <v>107557.66499999999</v>
      </c>
      <c r="Y33" s="140"/>
      <c r="Z33" s="140"/>
      <c r="AA33" s="150"/>
      <c r="AB33" s="150"/>
      <c r="AC33" s="150"/>
      <c r="AD33" s="156"/>
      <c r="AE33" s="150">
        <f>AF33</f>
        <v>0</v>
      </c>
      <c r="AF33" s="222"/>
      <c r="AG33" s="150"/>
      <c r="AH33" s="150"/>
      <c r="AI33" s="150"/>
      <c r="AJ33" s="150"/>
      <c r="AK33" s="150"/>
      <c r="AL33" s="150"/>
      <c r="AM33" s="150"/>
      <c r="AN33" s="267"/>
    </row>
    <row r="34" spans="1:40" s="297" customFormat="1" ht="44.25" customHeight="1" x14ac:dyDescent="0.25">
      <c r="A34" s="951" t="s">
        <v>68</v>
      </c>
      <c r="B34" s="198" t="s">
        <v>53</v>
      </c>
      <c r="C34" s="254"/>
      <c r="D34" s="254"/>
      <c r="E34" s="254"/>
      <c r="F34" s="255">
        <v>30000</v>
      </c>
      <c r="G34" s="254"/>
      <c r="H34" s="254"/>
      <c r="I34" s="272"/>
      <c r="J34" s="253">
        <f>L34+M34+N34</f>
        <v>6157.5231999999996</v>
      </c>
      <c r="K34" s="253">
        <f t="shared" si="28"/>
        <v>6157.5231999999996</v>
      </c>
      <c r="L34" s="253">
        <f>L35</f>
        <v>0</v>
      </c>
      <c r="M34" s="253">
        <f>M35</f>
        <v>0</v>
      </c>
      <c r="N34" s="253">
        <f>N35</f>
        <v>6157.5231999999996</v>
      </c>
      <c r="O34" s="253"/>
      <c r="P34" s="224">
        <f t="shared" si="6"/>
        <v>8468.1660000000011</v>
      </c>
      <c r="Q34" s="253">
        <f>Q35</f>
        <v>5218.241</v>
      </c>
      <c r="R34" s="253">
        <f>R35</f>
        <v>3249.9250000000002</v>
      </c>
      <c r="S34" s="253">
        <f>S35</f>
        <v>0</v>
      </c>
      <c r="T34" s="335"/>
      <c r="U34" s="253">
        <f>U35</f>
        <v>6157.52</v>
      </c>
      <c r="V34" s="224">
        <f>V35</f>
        <v>3249.9250000000002</v>
      </c>
      <c r="W34" s="224">
        <f t="shared" ref="W34:AD34" si="29">W35</f>
        <v>3249.9250000000002</v>
      </c>
      <c r="X34" s="224">
        <f>X35</f>
        <v>3249.9250000000002</v>
      </c>
      <c r="Y34" s="224">
        <f t="shared" si="29"/>
        <v>0</v>
      </c>
      <c r="Z34" s="224">
        <f t="shared" si="29"/>
        <v>0</v>
      </c>
      <c r="AA34" s="224">
        <f t="shared" si="29"/>
        <v>0</v>
      </c>
      <c r="AB34" s="224">
        <f t="shared" si="29"/>
        <v>0</v>
      </c>
      <c r="AC34" s="224">
        <f t="shared" si="29"/>
        <v>0</v>
      </c>
      <c r="AD34" s="224">
        <f t="shared" si="29"/>
        <v>0</v>
      </c>
      <c r="AE34" s="224">
        <f>AE35</f>
        <v>99.93</v>
      </c>
      <c r="AF34" s="224">
        <f>AF35</f>
        <v>99.93</v>
      </c>
      <c r="AG34" s="224">
        <f t="shared" ref="AG34:AJ34" si="30">AG35</f>
        <v>0</v>
      </c>
      <c r="AH34" s="224">
        <f t="shared" si="30"/>
        <v>0</v>
      </c>
      <c r="AI34" s="224">
        <f t="shared" si="30"/>
        <v>2907.5950000000003</v>
      </c>
      <c r="AJ34" s="224">
        <f t="shared" si="30"/>
        <v>2907.5950000000003</v>
      </c>
      <c r="AK34" s="224">
        <f t="shared" ref="AK34" si="31">AL34</f>
        <v>0</v>
      </c>
      <c r="AL34" s="224">
        <v>0</v>
      </c>
      <c r="AM34" s="224">
        <v>0</v>
      </c>
      <c r="AN34" s="867"/>
    </row>
    <row r="35" spans="1:40" s="257" customFormat="1" ht="60" x14ac:dyDescent="0.25">
      <c r="A35" s="952"/>
      <c r="B35" s="204" t="s">
        <v>27</v>
      </c>
      <c r="C35" s="254"/>
      <c r="D35" s="254"/>
      <c r="E35" s="254"/>
      <c r="F35" s="255"/>
      <c r="G35" s="256">
        <v>2016</v>
      </c>
      <c r="H35" s="256">
        <v>2018</v>
      </c>
      <c r="I35" s="215" t="s">
        <v>41</v>
      </c>
      <c r="J35" s="229">
        <f>L35+M35+N35</f>
        <v>6157.5231999999996</v>
      </c>
      <c r="K35" s="229">
        <f t="shared" si="28"/>
        <v>6157.5231999999996</v>
      </c>
      <c r="L35" s="229">
        <v>0</v>
      </c>
      <c r="M35" s="229">
        <v>0</v>
      </c>
      <c r="N35" s="229">
        <f>5218.24*1.18</f>
        <v>6157.5231999999996</v>
      </c>
      <c r="O35" s="251"/>
      <c r="P35" s="175">
        <f t="shared" si="6"/>
        <v>8468.1660000000011</v>
      </c>
      <c r="Q35" s="229">
        <v>5218.241</v>
      </c>
      <c r="R35" s="229">
        <v>3249.9250000000002</v>
      </c>
      <c r="S35" s="229">
        <v>0</v>
      </c>
      <c r="T35" s="252"/>
      <c r="U35" s="250">
        <v>6157.52</v>
      </c>
      <c r="V35" s="142">
        <f>SUM(V36:V38)</f>
        <v>3249.9250000000002</v>
      </c>
      <c r="W35" s="142">
        <f t="shared" ref="W35" si="32">SUM(W36:W38)</f>
        <v>3249.9250000000002</v>
      </c>
      <c r="X35" s="142">
        <f>SUM(X36:X38)</f>
        <v>3249.9250000000002</v>
      </c>
      <c r="Y35" s="142">
        <f t="shared" ref="Y35:AF35" si="33">SUM(Y36:Y38)</f>
        <v>0</v>
      </c>
      <c r="Z35" s="142">
        <f t="shared" si="33"/>
        <v>0</v>
      </c>
      <c r="AA35" s="142">
        <f t="shared" si="33"/>
        <v>0</v>
      </c>
      <c r="AB35" s="142">
        <f t="shared" si="33"/>
        <v>0</v>
      </c>
      <c r="AC35" s="142">
        <f t="shared" si="33"/>
        <v>0</v>
      </c>
      <c r="AD35" s="142">
        <f t="shared" si="33"/>
        <v>0</v>
      </c>
      <c r="AE35" s="142">
        <f t="shared" si="33"/>
        <v>99.93</v>
      </c>
      <c r="AF35" s="142">
        <f t="shared" si="33"/>
        <v>99.93</v>
      </c>
      <c r="AG35" s="142">
        <f>SUM(AG36:AG38)</f>
        <v>0</v>
      </c>
      <c r="AH35" s="142">
        <v>0</v>
      </c>
      <c r="AI35" s="142">
        <f>U35-V35</f>
        <v>2907.5950000000003</v>
      </c>
      <c r="AJ35" s="142">
        <f>AI35</f>
        <v>2907.5950000000003</v>
      </c>
      <c r="AK35" s="142">
        <v>0</v>
      </c>
      <c r="AL35" s="142">
        <v>0</v>
      </c>
      <c r="AM35" s="142">
        <v>0</v>
      </c>
      <c r="AN35" s="868"/>
    </row>
    <row r="36" spans="1:40" s="268" customFormat="1" ht="30" x14ac:dyDescent="0.25">
      <c r="A36" s="258"/>
      <c r="B36" s="232" t="s">
        <v>155</v>
      </c>
      <c r="C36" s="259"/>
      <c r="D36" s="259"/>
      <c r="E36" s="259"/>
      <c r="F36" s="260"/>
      <c r="G36" s="261"/>
      <c r="H36" s="261"/>
      <c r="I36" s="262"/>
      <c r="J36" s="263"/>
      <c r="K36" s="263"/>
      <c r="L36" s="263"/>
      <c r="M36" s="263"/>
      <c r="N36" s="263"/>
      <c r="O36" s="264"/>
      <c r="P36" s="265"/>
      <c r="Q36" s="263"/>
      <c r="R36" s="263"/>
      <c r="S36" s="263"/>
      <c r="T36" s="266"/>
      <c r="U36" s="207"/>
      <c r="V36" s="150">
        <f>X36</f>
        <v>6.9249999999999998</v>
      </c>
      <c r="W36" s="150">
        <f>X36</f>
        <v>6.9249999999999998</v>
      </c>
      <c r="X36" s="150">
        <v>6.9249999999999998</v>
      </c>
      <c r="Y36" s="150"/>
      <c r="Z36" s="150"/>
      <c r="AA36" s="150"/>
      <c r="AB36" s="150"/>
      <c r="AC36" s="150"/>
      <c r="AD36" s="150"/>
      <c r="AE36" s="150">
        <f>AF36</f>
        <v>6.93</v>
      </c>
      <c r="AF36" s="150">
        <v>6.93</v>
      </c>
      <c r="AG36" s="150"/>
      <c r="AH36" s="150"/>
      <c r="AI36" s="150"/>
      <c r="AJ36" s="150"/>
      <c r="AK36" s="150"/>
      <c r="AL36" s="142"/>
      <c r="AM36" s="142"/>
      <c r="AN36" s="267"/>
    </row>
    <row r="37" spans="1:40" s="268" customFormat="1" x14ac:dyDescent="0.25">
      <c r="A37" s="258"/>
      <c r="B37" s="232" t="s">
        <v>156</v>
      </c>
      <c r="C37" s="259"/>
      <c r="D37" s="259"/>
      <c r="E37" s="259"/>
      <c r="F37" s="260"/>
      <c r="G37" s="261"/>
      <c r="H37" s="261"/>
      <c r="I37" s="262"/>
      <c r="J37" s="263"/>
      <c r="K37" s="263"/>
      <c r="L37" s="263"/>
      <c r="M37" s="263"/>
      <c r="N37" s="263"/>
      <c r="O37" s="264"/>
      <c r="P37" s="265"/>
      <c r="Q37" s="263"/>
      <c r="R37" s="263"/>
      <c r="S37" s="263"/>
      <c r="T37" s="266"/>
      <c r="U37" s="207"/>
      <c r="V37" s="150">
        <f>X37</f>
        <v>3150</v>
      </c>
      <c r="W37" s="150">
        <f t="shared" ref="W37:W38" si="34">X37</f>
        <v>3150</v>
      </c>
      <c r="X37" s="150">
        <v>3150</v>
      </c>
      <c r="Y37" s="150"/>
      <c r="Z37" s="150"/>
      <c r="AA37" s="150"/>
      <c r="AB37" s="150"/>
      <c r="AC37" s="150"/>
      <c r="AD37" s="150"/>
      <c r="AE37" s="150">
        <f t="shared" ref="AE37:AE38" si="35">AF37</f>
        <v>0</v>
      </c>
      <c r="AF37" s="150"/>
      <c r="AG37" s="150"/>
      <c r="AH37" s="150"/>
      <c r="AI37" s="150"/>
      <c r="AJ37" s="150"/>
      <c r="AK37" s="150"/>
      <c r="AL37" s="142"/>
      <c r="AM37" s="142"/>
      <c r="AN37" s="267"/>
    </row>
    <row r="38" spans="1:40" s="268" customFormat="1" x14ac:dyDescent="0.25">
      <c r="A38" s="258"/>
      <c r="B38" s="232" t="s">
        <v>157</v>
      </c>
      <c r="C38" s="259"/>
      <c r="D38" s="259"/>
      <c r="E38" s="259"/>
      <c r="F38" s="260"/>
      <c r="G38" s="261"/>
      <c r="H38" s="261"/>
      <c r="I38" s="262"/>
      <c r="J38" s="263"/>
      <c r="K38" s="263"/>
      <c r="L38" s="263"/>
      <c r="M38" s="263"/>
      <c r="N38" s="263"/>
      <c r="O38" s="264"/>
      <c r="P38" s="265"/>
      <c r="Q38" s="263"/>
      <c r="R38" s="263"/>
      <c r="S38" s="263"/>
      <c r="T38" s="266"/>
      <c r="U38" s="207"/>
      <c r="V38" s="150">
        <f>X38</f>
        <v>93</v>
      </c>
      <c r="W38" s="150">
        <f t="shared" si="34"/>
        <v>93</v>
      </c>
      <c r="X38" s="150">
        <v>93</v>
      </c>
      <c r="Y38" s="150"/>
      <c r="Z38" s="150"/>
      <c r="AA38" s="150"/>
      <c r="AB38" s="150"/>
      <c r="AC38" s="150"/>
      <c r="AD38" s="150"/>
      <c r="AE38" s="150">
        <f t="shared" si="35"/>
        <v>93</v>
      </c>
      <c r="AF38" s="150">
        <v>93</v>
      </c>
      <c r="AG38" s="150"/>
      <c r="AH38" s="150"/>
      <c r="AI38" s="150"/>
      <c r="AJ38" s="150"/>
      <c r="AK38" s="150"/>
      <c r="AL38" s="142"/>
      <c r="AM38" s="142"/>
      <c r="AN38" s="269"/>
    </row>
    <row r="39" spans="1:40" ht="30" customHeight="1" x14ac:dyDescent="0.25">
      <c r="A39" s="170"/>
      <c r="B39" s="953" t="s">
        <v>182</v>
      </c>
      <c r="C39" s="953"/>
      <c r="D39" s="953"/>
      <c r="E39" s="953"/>
      <c r="F39" s="953"/>
      <c r="G39" s="953"/>
      <c r="H39" s="953"/>
      <c r="I39" s="167"/>
      <c r="J39" s="168"/>
      <c r="K39" s="184"/>
      <c r="L39" s="168"/>
      <c r="M39" s="168"/>
      <c r="N39" s="168"/>
      <c r="O39" s="169"/>
      <c r="P39" s="152"/>
      <c r="Q39" s="168"/>
      <c r="R39" s="168"/>
      <c r="S39" s="168"/>
      <c r="T39" s="167"/>
      <c r="U39" s="207"/>
      <c r="V39" s="150"/>
      <c r="W39" s="140"/>
      <c r="X39" s="140"/>
      <c r="Y39" s="140"/>
      <c r="Z39" s="140"/>
      <c r="AA39" s="140"/>
      <c r="AB39" s="140"/>
      <c r="AC39" s="141"/>
      <c r="AD39" s="140"/>
      <c r="AE39" s="140"/>
      <c r="AF39" s="150"/>
      <c r="AG39" s="140"/>
      <c r="AH39" s="140"/>
      <c r="AI39" s="146"/>
      <c r="AJ39" s="140"/>
      <c r="AK39" s="140"/>
      <c r="AL39" s="146"/>
      <c r="AM39" s="146"/>
      <c r="AN39" s="203"/>
    </row>
    <row r="40" spans="1:40" s="280" customFormat="1" ht="63" customHeight="1" x14ac:dyDescent="0.25">
      <c r="A40" s="894"/>
      <c r="B40" s="895"/>
      <c r="C40" s="895"/>
      <c r="D40" s="895"/>
      <c r="E40" s="895"/>
      <c r="F40" s="895"/>
      <c r="G40" s="895"/>
      <c r="H40" s="896"/>
      <c r="I40" s="173" t="s">
        <v>41</v>
      </c>
      <c r="J40" s="141">
        <f>J45</f>
        <v>0</v>
      </c>
      <c r="K40" s="184">
        <f t="shared" si="28"/>
        <v>0</v>
      </c>
      <c r="L40" s="141">
        <f t="shared" ref="L40:T42" si="36">L45</f>
        <v>0</v>
      </c>
      <c r="M40" s="141">
        <f t="shared" si="36"/>
        <v>0</v>
      </c>
      <c r="N40" s="141">
        <f t="shared" si="36"/>
        <v>0</v>
      </c>
      <c r="O40" s="141">
        <f t="shared" si="36"/>
        <v>0</v>
      </c>
      <c r="P40" s="141">
        <f t="shared" si="36"/>
        <v>0</v>
      </c>
      <c r="Q40" s="141">
        <f t="shared" si="36"/>
        <v>0</v>
      </c>
      <c r="R40" s="141">
        <f t="shared" si="36"/>
        <v>0</v>
      </c>
      <c r="S40" s="141">
        <f t="shared" si="36"/>
        <v>0</v>
      </c>
      <c r="T40" s="141">
        <f t="shared" si="36"/>
        <v>0</v>
      </c>
      <c r="U40" s="141">
        <f t="shared" ref="U40:AJ40" si="37">U45</f>
        <v>0</v>
      </c>
      <c r="V40" s="141">
        <f t="shared" si="37"/>
        <v>0</v>
      </c>
      <c r="W40" s="141">
        <f t="shared" si="37"/>
        <v>0</v>
      </c>
      <c r="X40" s="141">
        <f t="shared" si="37"/>
        <v>0</v>
      </c>
      <c r="Y40" s="141">
        <f t="shared" si="37"/>
        <v>0</v>
      </c>
      <c r="Z40" s="141">
        <f t="shared" si="37"/>
        <v>0</v>
      </c>
      <c r="AA40" s="141">
        <f t="shared" si="37"/>
        <v>0</v>
      </c>
      <c r="AB40" s="141">
        <f t="shared" si="37"/>
        <v>0</v>
      </c>
      <c r="AC40" s="141">
        <f t="shared" si="37"/>
        <v>0</v>
      </c>
      <c r="AD40" s="141">
        <f t="shared" si="37"/>
        <v>0</v>
      </c>
      <c r="AE40" s="141">
        <f t="shared" si="37"/>
        <v>0</v>
      </c>
      <c r="AF40" s="141">
        <f t="shared" si="37"/>
        <v>0</v>
      </c>
      <c r="AG40" s="141">
        <f t="shared" si="37"/>
        <v>0</v>
      </c>
      <c r="AH40" s="141">
        <f t="shared" si="37"/>
        <v>0</v>
      </c>
      <c r="AI40" s="141">
        <f t="shared" si="37"/>
        <v>0</v>
      </c>
      <c r="AJ40" s="141">
        <f t="shared" si="37"/>
        <v>0</v>
      </c>
      <c r="AK40" s="147">
        <v>0</v>
      </c>
      <c r="AL40" s="142">
        <v>0</v>
      </c>
      <c r="AM40" s="142">
        <v>0</v>
      </c>
      <c r="AN40" s="270"/>
    </row>
    <row r="41" spans="1:40" s="280" customFormat="1" ht="48.75" customHeight="1" x14ac:dyDescent="0.25">
      <c r="A41" s="897"/>
      <c r="B41" s="898"/>
      <c r="C41" s="898"/>
      <c r="D41" s="898"/>
      <c r="E41" s="898"/>
      <c r="F41" s="898"/>
      <c r="G41" s="898"/>
      <c r="H41" s="899"/>
      <c r="I41" s="173" t="s">
        <v>42</v>
      </c>
      <c r="J41" s="141">
        <f>J46+J68</f>
        <v>16611.0134</v>
      </c>
      <c r="K41" s="184">
        <f t="shared" si="28"/>
        <v>16611.0134</v>
      </c>
      <c r="L41" s="141">
        <f>L46+L68</f>
        <v>647.23</v>
      </c>
      <c r="M41" s="141">
        <f>M46+M68</f>
        <v>7090.4547999999995</v>
      </c>
      <c r="N41" s="141">
        <f>N46+N68</f>
        <v>8873.3286000000007</v>
      </c>
      <c r="O41" s="185"/>
      <c r="P41" s="152">
        <f t="shared" si="6"/>
        <v>13269.043600000001</v>
      </c>
      <c r="Q41" s="141">
        <f t="shared" si="36"/>
        <v>4252.1512000000002</v>
      </c>
      <c r="R41" s="141">
        <f t="shared" si="36"/>
        <v>5644.0511999999999</v>
      </c>
      <c r="S41" s="141">
        <f t="shared" si="36"/>
        <v>3372.8411999999998</v>
      </c>
      <c r="T41" s="170"/>
      <c r="U41" s="141">
        <f t="shared" ref="U41:AJ41" si="38">U46+U68</f>
        <v>5500.49</v>
      </c>
      <c r="V41" s="141">
        <f t="shared" si="38"/>
        <v>81</v>
      </c>
      <c r="W41" s="141">
        <f>W46+W68</f>
        <v>81</v>
      </c>
      <c r="X41" s="141">
        <f t="shared" si="38"/>
        <v>81</v>
      </c>
      <c r="Y41" s="141">
        <f t="shared" si="38"/>
        <v>7280.38</v>
      </c>
      <c r="Z41" s="141">
        <f t="shared" si="38"/>
        <v>7285.38</v>
      </c>
      <c r="AA41" s="141">
        <f t="shared" si="38"/>
        <v>6026</v>
      </c>
      <c r="AB41" s="141">
        <f t="shared" si="38"/>
        <v>6031</v>
      </c>
      <c r="AC41" s="141">
        <f t="shared" si="38"/>
        <v>65012.380000000005</v>
      </c>
      <c r="AD41" s="141">
        <f t="shared" si="38"/>
        <v>6149</v>
      </c>
      <c r="AE41" s="141">
        <f>AE46+AE68</f>
        <v>270</v>
      </c>
      <c r="AF41" s="141">
        <f t="shared" si="38"/>
        <v>270</v>
      </c>
      <c r="AG41" s="141">
        <f t="shared" si="38"/>
        <v>0</v>
      </c>
      <c r="AH41" s="141">
        <f t="shared" si="38"/>
        <v>0</v>
      </c>
      <c r="AI41" s="141">
        <f t="shared" si="38"/>
        <v>5419.49</v>
      </c>
      <c r="AJ41" s="141">
        <f t="shared" si="38"/>
        <v>5419.49</v>
      </c>
      <c r="AK41" s="147">
        <f>ROUND((AJ41*100/U41),2)</f>
        <v>98.53</v>
      </c>
      <c r="AL41" s="142">
        <v>0</v>
      </c>
      <c r="AM41" s="142">
        <v>0</v>
      </c>
      <c r="AN41" s="270"/>
    </row>
    <row r="42" spans="1:40" s="280" customFormat="1" ht="33.75" customHeight="1" x14ac:dyDescent="0.25">
      <c r="A42" s="897"/>
      <c r="B42" s="898"/>
      <c r="C42" s="898"/>
      <c r="D42" s="898"/>
      <c r="E42" s="898"/>
      <c r="F42" s="898"/>
      <c r="G42" s="898"/>
      <c r="H42" s="899"/>
      <c r="I42" s="173" t="s">
        <v>13</v>
      </c>
      <c r="J42" s="141">
        <f>J47</f>
        <v>0</v>
      </c>
      <c r="K42" s="184">
        <f t="shared" si="28"/>
        <v>0</v>
      </c>
      <c r="L42" s="141">
        <f t="shared" ref="L42:S43" si="39">L47</f>
        <v>0</v>
      </c>
      <c r="M42" s="141">
        <f t="shared" si="39"/>
        <v>0</v>
      </c>
      <c r="N42" s="141">
        <f t="shared" si="39"/>
        <v>0</v>
      </c>
      <c r="O42" s="185"/>
      <c r="P42" s="152">
        <f t="shared" si="6"/>
        <v>0</v>
      </c>
      <c r="Q42" s="141">
        <f t="shared" si="36"/>
        <v>0</v>
      </c>
      <c r="R42" s="141">
        <f t="shared" si="36"/>
        <v>0</v>
      </c>
      <c r="S42" s="141">
        <f t="shared" si="36"/>
        <v>0</v>
      </c>
      <c r="T42" s="170"/>
      <c r="U42" s="141">
        <f t="shared" ref="U42:AJ42" si="40">U47</f>
        <v>0</v>
      </c>
      <c r="V42" s="141">
        <f t="shared" si="40"/>
        <v>0</v>
      </c>
      <c r="W42" s="141">
        <f t="shared" si="40"/>
        <v>0</v>
      </c>
      <c r="X42" s="141">
        <f t="shared" si="40"/>
        <v>0</v>
      </c>
      <c r="Y42" s="141">
        <f t="shared" si="40"/>
        <v>0</v>
      </c>
      <c r="Z42" s="141">
        <f t="shared" si="40"/>
        <v>0</v>
      </c>
      <c r="AA42" s="141">
        <f t="shared" si="40"/>
        <v>0</v>
      </c>
      <c r="AB42" s="141">
        <f t="shared" si="40"/>
        <v>0</v>
      </c>
      <c r="AC42" s="141">
        <f t="shared" si="40"/>
        <v>0</v>
      </c>
      <c r="AD42" s="141">
        <f t="shared" si="40"/>
        <v>0</v>
      </c>
      <c r="AE42" s="141">
        <f t="shared" si="40"/>
        <v>0</v>
      </c>
      <c r="AF42" s="141">
        <f t="shared" si="40"/>
        <v>0</v>
      </c>
      <c r="AG42" s="141">
        <f t="shared" si="40"/>
        <v>0</v>
      </c>
      <c r="AH42" s="141">
        <f t="shared" si="40"/>
        <v>0</v>
      </c>
      <c r="AI42" s="141">
        <f t="shared" si="40"/>
        <v>0</v>
      </c>
      <c r="AJ42" s="141">
        <f t="shared" si="40"/>
        <v>0</v>
      </c>
      <c r="AK42" s="147">
        <v>0</v>
      </c>
      <c r="AL42" s="142">
        <v>0</v>
      </c>
      <c r="AM42" s="142">
        <v>0</v>
      </c>
      <c r="AN42" s="270"/>
    </row>
    <row r="43" spans="1:40" s="280" customFormat="1" ht="30" x14ac:dyDescent="0.25">
      <c r="A43" s="900"/>
      <c r="B43" s="901"/>
      <c r="C43" s="901"/>
      <c r="D43" s="901"/>
      <c r="E43" s="901"/>
      <c r="F43" s="901"/>
      <c r="G43" s="901"/>
      <c r="H43" s="902"/>
      <c r="I43" s="173" t="s">
        <v>12</v>
      </c>
      <c r="J43" s="141">
        <f>J48</f>
        <v>0</v>
      </c>
      <c r="K43" s="184">
        <f t="shared" si="28"/>
        <v>0</v>
      </c>
      <c r="L43" s="141">
        <f t="shared" si="39"/>
        <v>0</v>
      </c>
      <c r="M43" s="141">
        <f t="shared" si="39"/>
        <v>0</v>
      </c>
      <c r="N43" s="141">
        <f t="shared" si="39"/>
        <v>0</v>
      </c>
      <c r="O43" s="185"/>
      <c r="P43" s="152">
        <f t="shared" si="6"/>
        <v>0</v>
      </c>
      <c r="Q43" s="141">
        <f t="shared" si="39"/>
        <v>0</v>
      </c>
      <c r="R43" s="141">
        <f t="shared" si="39"/>
        <v>0</v>
      </c>
      <c r="S43" s="141">
        <f t="shared" si="39"/>
        <v>0</v>
      </c>
      <c r="T43" s="170"/>
      <c r="U43" s="141">
        <f t="shared" ref="U43:AJ43" si="41">U48</f>
        <v>0</v>
      </c>
      <c r="V43" s="141">
        <f>V48</f>
        <v>0</v>
      </c>
      <c r="W43" s="141">
        <f t="shared" si="41"/>
        <v>0</v>
      </c>
      <c r="X43" s="141">
        <f t="shared" si="41"/>
        <v>0</v>
      </c>
      <c r="Y43" s="141">
        <f t="shared" si="41"/>
        <v>0</v>
      </c>
      <c r="Z43" s="141">
        <f t="shared" si="41"/>
        <v>0</v>
      </c>
      <c r="AA43" s="141">
        <f t="shared" si="41"/>
        <v>0</v>
      </c>
      <c r="AB43" s="141">
        <f t="shared" si="41"/>
        <v>0</v>
      </c>
      <c r="AC43" s="141">
        <f t="shared" si="41"/>
        <v>0</v>
      </c>
      <c r="AD43" s="141">
        <f t="shared" si="41"/>
        <v>0</v>
      </c>
      <c r="AE43" s="141">
        <f t="shared" si="41"/>
        <v>0</v>
      </c>
      <c r="AF43" s="141">
        <f t="shared" si="41"/>
        <v>0</v>
      </c>
      <c r="AG43" s="141">
        <f t="shared" si="41"/>
        <v>0</v>
      </c>
      <c r="AH43" s="141">
        <f t="shared" si="41"/>
        <v>0</v>
      </c>
      <c r="AI43" s="141">
        <f t="shared" si="41"/>
        <v>0</v>
      </c>
      <c r="AJ43" s="141">
        <f t="shared" si="41"/>
        <v>0</v>
      </c>
      <c r="AK43" s="147">
        <v>0</v>
      </c>
      <c r="AL43" s="142">
        <v>0</v>
      </c>
      <c r="AM43" s="142">
        <v>0</v>
      </c>
      <c r="AN43" s="209"/>
    </row>
    <row r="44" spans="1:40" s="280" customFormat="1" ht="30.75" customHeight="1" x14ac:dyDescent="0.25">
      <c r="A44" s="179" t="s">
        <v>44</v>
      </c>
      <c r="B44" s="968" t="s">
        <v>181</v>
      </c>
      <c r="C44" s="969"/>
      <c r="D44" s="969"/>
      <c r="E44" s="969"/>
      <c r="F44" s="969"/>
      <c r="G44" s="969"/>
      <c r="H44" s="970"/>
      <c r="I44" s="208"/>
      <c r="J44" s="168"/>
      <c r="K44" s="184"/>
      <c r="L44" s="168"/>
      <c r="M44" s="168"/>
      <c r="N44" s="168"/>
      <c r="O44" s="169"/>
      <c r="P44" s="152">
        <f t="shared" si="6"/>
        <v>0</v>
      </c>
      <c r="Q44" s="168"/>
      <c r="R44" s="168"/>
      <c r="S44" s="168"/>
      <c r="T44" s="208"/>
      <c r="U44" s="186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2"/>
      <c r="AJ44" s="141"/>
      <c r="AK44" s="141"/>
      <c r="AL44" s="142"/>
      <c r="AM44" s="142"/>
      <c r="AN44" s="141"/>
    </row>
    <row r="45" spans="1:40" ht="60" x14ac:dyDescent="0.25">
      <c r="A45" s="971"/>
      <c r="B45" s="741"/>
      <c r="C45" s="972"/>
      <c r="D45" s="972"/>
      <c r="E45" s="972"/>
      <c r="F45" s="972"/>
      <c r="G45" s="972"/>
      <c r="H45" s="742"/>
      <c r="I45" s="173" t="s">
        <v>41</v>
      </c>
      <c r="J45" s="141">
        <v>0</v>
      </c>
      <c r="K45" s="184">
        <f t="shared" si="28"/>
        <v>0</v>
      </c>
      <c r="L45" s="141">
        <v>0</v>
      </c>
      <c r="M45" s="141">
        <v>0</v>
      </c>
      <c r="N45" s="141">
        <v>0</v>
      </c>
      <c r="O45" s="185"/>
      <c r="P45" s="152">
        <f t="shared" si="6"/>
        <v>0</v>
      </c>
      <c r="Q45" s="141">
        <v>0</v>
      </c>
      <c r="R45" s="141">
        <v>0</v>
      </c>
      <c r="S45" s="141">
        <v>0</v>
      </c>
      <c r="T45" s="167"/>
      <c r="U45" s="141">
        <v>0</v>
      </c>
      <c r="V45" s="141">
        <v>0</v>
      </c>
      <c r="W45" s="141">
        <v>0</v>
      </c>
      <c r="X45" s="141">
        <v>0</v>
      </c>
      <c r="Y45" s="141">
        <v>0</v>
      </c>
      <c r="Z45" s="141">
        <v>0</v>
      </c>
      <c r="AA45" s="141">
        <v>0</v>
      </c>
      <c r="AB45" s="141">
        <v>0</v>
      </c>
      <c r="AC45" s="141">
        <v>0</v>
      </c>
      <c r="AD45" s="141">
        <v>0</v>
      </c>
      <c r="AE45" s="141">
        <v>0</v>
      </c>
      <c r="AF45" s="141">
        <v>0</v>
      </c>
      <c r="AG45" s="141">
        <v>0</v>
      </c>
      <c r="AH45" s="141">
        <v>0</v>
      </c>
      <c r="AI45" s="141">
        <v>0</v>
      </c>
      <c r="AJ45" s="141">
        <v>0</v>
      </c>
      <c r="AK45" s="142">
        <f>AK50+AK77</f>
        <v>0</v>
      </c>
      <c r="AL45" s="142">
        <f>AL50+AL77</f>
        <v>0</v>
      </c>
      <c r="AM45" s="142">
        <f>AM50+AM77</f>
        <v>0</v>
      </c>
      <c r="AN45" s="137"/>
    </row>
    <row r="46" spans="1:40" ht="60" x14ac:dyDescent="0.25">
      <c r="A46" s="971"/>
      <c r="B46" s="973"/>
      <c r="C46" s="974"/>
      <c r="D46" s="974"/>
      <c r="E46" s="974"/>
      <c r="F46" s="974"/>
      <c r="G46" s="974"/>
      <c r="H46" s="975"/>
      <c r="I46" s="173" t="s">
        <v>42</v>
      </c>
      <c r="J46" s="141">
        <f>J49+J51+J57+J61+J63</f>
        <v>16446.993399999999</v>
      </c>
      <c r="K46" s="184">
        <f t="shared" si="28"/>
        <v>16446.993399999999</v>
      </c>
      <c r="L46" s="141">
        <f t="shared" ref="L46:AJ46" si="42">L49+L51+L57+L61+L63</f>
        <v>483.21</v>
      </c>
      <c r="M46" s="141">
        <f t="shared" si="42"/>
        <v>7090.4547999999995</v>
      </c>
      <c r="N46" s="141">
        <f t="shared" si="42"/>
        <v>8873.3286000000007</v>
      </c>
      <c r="O46" s="141">
        <f t="shared" si="42"/>
        <v>3372.8411999999998</v>
      </c>
      <c r="P46" s="141">
        <f t="shared" si="42"/>
        <v>6523.3611999999994</v>
      </c>
      <c r="Q46" s="141">
        <f t="shared" si="42"/>
        <v>4252.1512000000002</v>
      </c>
      <c r="R46" s="141">
        <f t="shared" si="42"/>
        <v>5644.0511999999999</v>
      </c>
      <c r="S46" s="141">
        <f t="shared" si="42"/>
        <v>3372.8411999999998</v>
      </c>
      <c r="T46" s="141" t="e">
        <f t="shared" si="42"/>
        <v>#VALUE!</v>
      </c>
      <c r="U46" s="141">
        <f t="shared" si="42"/>
        <v>5500.49</v>
      </c>
      <c r="V46" s="141">
        <f t="shared" si="42"/>
        <v>81</v>
      </c>
      <c r="W46" s="141">
        <f>W49+W51+W57+W61+W63</f>
        <v>81</v>
      </c>
      <c r="X46" s="141">
        <f t="shared" si="42"/>
        <v>81</v>
      </c>
      <c r="Y46" s="141">
        <f t="shared" si="42"/>
        <v>3682.69</v>
      </c>
      <c r="Z46" s="141">
        <f t="shared" si="42"/>
        <v>3685.69</v>
      </c>
      <c r="AA46" s="141">
        <f t="shared" si="42"/>
        <v>3016</v>
      </c>
      <c r="AB46" s="141">
        <f t="shared" si="42"/>
        <v>3019</v>
      </c>
      <c r="AC46" s="141">
        <f t="shared" si="42"/>
        <v>35015.89</v>
      </c>
      <c r="AD46" s="141">
        <f t="shared" si="42"/>
        <v>3133</v>
      </c>
      <c r="AE46" s="141">
        <f t="shared" si="42"/>
        <v>270</v>
      </c>
      <c r="AF46" s="141">
        <f>AF49+AF51+AF57+AF61+AF63</f>
        <v>270</v>
      </c>
      <c r="AG46" s="141">
        <f t="shared" si="42"/>
        <v>0</v>
      </c>
      <c r="AH46" s="141">
        <f t="shared" si="42"/>
        <v>0</v>
      </c>
      <c r="AI46" s="141">
        <f t="shared" si="42"/>
        <v>5419.49</v>
      </c>
      <c r="AJ46" s="141">
        <f t="shared" si="42"/>
        <v>5419.49</v>
      </c>
      <c r="AK46" s="147">
        <f>ROUND((AJ46*100/U46),2)</f>
        <v>98.53</v>
      </c>
      <c r="AL46" s="142">
        <f t="shared" ref="AL46:AM48" si="43">AL51+AL78</f>
        <v>0</v>
      </c>
      <c r="AM46" s="142">
        <f t="shared" si="43"/>
        <v>0</v>
      </c>
      <c r="AN46" s="137"/>
    </row>
    <row r="47" spans="1:40" ht="30" x14ac:dyDescent="0.25">
      <c r="A47" s="971"/>
      <c r="B47" s="973"/>
      <c r="C47" s="974"/>
      <c r="D47" s="974"/>
      <c r="E47" s="974"/>
      <c r="F47" s="974"/>
      <c r="G47" s="974"/>
      <c r="H47" s="975"/>
      <c r="I47" s="173" t="s">
        <v>13</v>
      </c>
      <c r="J47" s="141">
        <f>J53</f>
        <v>0</v>
      </c>
      <c r="K47" s="184">
        <f t="shared" si="28"/>
        <v>0</v>
      </c>
      <c r="L47" s="141">
        <f t="shared" ref="L47:T47" si="44">L53</f>
        <v>0</v>
      </c>
      <c r="M47" s="141">
        <f t="shared" si="44"/>
        <v>0</v>
      </c>
      <c r="N47" s="141">
        <f t="shared" si="44"/>
        <v>0</v>
      </c>
      <c r="O47" s="141">
        <f t="shared" si="44"/>
        <v>0</v>
      </c>
      <c r="P47" s="141">
        <f t="shared" si="44"/>
        <v>0</v>
      </c>
      <c r="Q47" s="141">
        <f t="shared" si="44"/>
        <v>0</v>
      </c>
      <c r="R47" s="141">
        <f t="shared" si="44"/>
        <v>0</v>
      </c>
      <c r="S47" s="141">
        <f t="shared" si="44"/>
        <v>0</v>
      </c>
      <c r="T47" s="141" t="str">
        <f t="shared" si="44"/>
        <v>удален из АИП</v>
      </c>
      <c r="U47" s="141">
        <f t="shared" ref="U47:AJ47" si="45">U53</f>
        <v>0</v>
      </c>
      <c r="V47" s="141">
        <f t="shared" si="45"/>
        <v>0</v>
      </c>
      <c r="W47" s="141">
        <f t="shared" si="45"/>
        <v>0</v>
      </c>
      <c r="X47" s="141">
        <f t="shared" si="45"/>
        <v>0</v>
      </c>
      <c r="Y47" s="141">
        <f t="shared" si="45"/>
        <v>0</v>
      </c>
      <c r="Z47" s="141">
        <f t="shared" si="45"/>
        <v>0</v>
      </c>
      <c r="AA47" s="141">
        <f t="shared" si="45"/>
        <v>0</v>
      </c>
      <c r="AB47" s="141">
        <f t="shared" si="45"/>
        <v>0</v>
      </c>
      <c r="AC47" s="141">
        <f t="shared" si="45"/>
        <v>0</v>
      </c>
      <c r="AD47" s="141">
        <f t="shared" si="45"/>
        <v>0</v>
      </c>
      <c r="AE47" s="141">
        <f t="shared" si="45"/>
        <v>0</v>
      </c>
      <c r="AF47" s="141">
        <f t="shared" si="45"/>
        <v>0</v>
      </c>
      <c r="AG47" s="141">
        <f t="shared" si="45"/>
        <v>0</v>
      </c>
      <c r="AH47" s="141">
        <f t="shared" si="45"/>
        <v>0</v>
      </c>
      <c r="AI47" s="141">
        <f t="shared" si="45"/>
        <v>0</v>
      </c>
      <c r="AJ47" s="141">
        <f t="shared" si="45"/>
        <v>0</v>
      </c>
      <c r="AK47" s="147">
        <v>0</v>
      </c>
      <c r="AL47" s="142">
        <f t="shared" si="43"/>
        <v>0</v>
      </c>
      <c r="AM47" s="142">
        <f t="shared" si="43"/>
        <v>0</v>
      </c>
      <c r="AN47" s="137"/>
    </row>
    <row r="48" spans="1:40" ht="30" x14ac:dyDescent="0.25">
      <c r="A48" s="971"/>
      <c r="B48" s="743"/>
      <c r="C48" s="976"/>
      <c r="D48" s="976"/>
      <c r="E48" s="976"/>
      <c r="F48" s="976"/>
      <c r="G48" s="976"/>
      <c r="H48" s="744"/>
      <c r="I48" s="173" t="s">
        <v>12</v>
      </c>
      <c r="J48" s="141">
        <v>0</v>
      </c>
      <c r="K48" s="184">
        <f t="shared" si="28"/>
        <v>0</v>
      </c>
      <c r="L48" s="141">
        <v>0</v>
      </c>
      <c r="M48" s="141">
        <v>0</v>
      </c>
      <c r="N48" s="141">
        <v>0</v>
      </c>
      <c r="O48" s="185"/>
      <c r="P48" s="152">
        <f t="shared" si="6"/>
        <v>0</v>
      </c>
      <c r="Q48" s="141">
        <v>0</v>
      </c>
      <c r="R48" s="141">
        <v>0</v>
      </c>
      <c r="S48" s="141">
        <v>0</v>
      </c>
      <c r="T48" s="167"/>
      <c r="U48" s="141">
        <v>0</v>
      </c>
      <c r="V48" s="141">
        <v>0</v>
      </c>
      <c r="W48" s="141">
        <v>0</v>
      </c>
      <c r="X48" s="141">
        <v>0</v>
      </c>
      <c r="Y48" s="141">
        <v>0</v>
      </c>
      <c r="Z48" s="141">
        <v>0</v>
      </c>
      <c r="AA48" s="141">
        <v>0</v>
      </c>
      <c r="AB48" s="141">
        <v>0</v>
      </c>
      <c r="AC48" s="141">
        <v>0</v>
      </c>
      <c r="AD48" s="141">
        <v>0</v>
      </c>
      <c r="AE48" s="141">
        <v>0</v>
      </c>
      <c r="AF48" s="141">
        <v>0</v>
      </c>
      <c r="AG48" s="141">
        <v>0</v>
      </c>
      <c r="AH48" s="141">
        <v>0</v>
      </c>
      <c r="AI48" s="141">
        <v>0</v>
      </c>
      <c r="AJ48" s="141">
        <v>0</v>
      </c>
      <c r="AK48" s="141">
        <f>AK53+AK80</f>
        <v>0</v>
      </c>
      <c r="AL48" s="142">
        <f t="shared" si="43"/>
        <v>0</v>
      </c>
      <c r="AM48" s="142">
        <f t="shared" si="43"/>
        <v>0</v>
      </c>
      <c r="AN48" s="137"/>
    </row>
    <row r="49" spans="1:40" ht="48" customHeight="1" x14ac:dyDescent="0.25">
      <c r="A49" s="977" t="s">
        <v>45</v>
      </c>
      <c r="B49" s="187" t="s">
        <v>37</v>
      </c>
      <c r="C49" s="948">
        <v>600</v>
      </c>
      <c r="D49" s="948">
        <v>1100</v>
      </c>
      <c r="E49" s="948"/>
      <c r="F49" s="948"/>
      <c r="G49" s="210"/>
      <c r="H49" s="210"/>
      <c r="I49" s="271" t="s">
        <v>42</v>
      </c>
      <c r="J49" s="154">
        <f>L49+M49+N49</f>
        <v>6745.6823999999997</v>
      </c>
      <c r="K49" s="202">
        <f t="shared" si="28"/>
        <v>6745.6823999999997</v>
      </c>
      <c r="L49" s="154">
        <f>L50</f>
        <v>0</v>
      </c>
      <c r="M49" s="154">
        <f>M50</f>
        <v>3372.8411999999998</v>
      </c>
      <c r="N49" s="154">
        <f t="shared" ref="N49:AJ49" si="46">N50</f>
        <v>3372.8411999999998</v>
      </c>
      <c r="O49" s="154">
        <f t="shared" si="46"/>
        <v>3372.8411999999998</v>
      </c>
      <c r="P49" s="154">
        <f t="shared" si="46"/>
        <v>3372.8411999999998</v>
      </c>
      <c r="Q49" s="154">
        <f t="shared" si="46"/>
        <v>3372.8411999999998</v>
      </c>
      <c r="R49" s="154">
        <f t="shared" si="46"/>
        <v>3372.8411999999998</v>
      </c>
      <c r="S49" s="154">
        <f t="shared" si="46"/>
        <v>3372.8411999999998</v>
      </c>
      <c r="T49" s="154">
        <f t="shared" si="46"/>
        <v>3372.8411999999998</v>
      </c>
      <c r="U49" s="154">
        <f>U50</f>
        <v>0</v>
      </c>
      <c r="V49" s="154">
        <f t="shared" si="46"/>
        <v>0</v>
      </c>
      <c r="W49" s="154">
        <f t="shared" si="46"/>
        <v>0</v>
      </c>
      <c r="X49" s="154">
        <f t="shared" si="46"/>
        <v>0</v>
      </c>
      <c r="Y49" s="154">
        <f t="shared" si="46"/>
        <v>0</v>
      </c>
      <c r="Z49" s="154">
        <f t="shared" si="46"/>
        <v>0</v>
      </c>
      <c r="AA49" s="154">
        <f t="shared" si="46"/>
        <v>0</v>
      </c>
      <c r="AB49" s="154">
        <f t="shared" si="46"/>
        <v>0</v>
      </c>
      <c r="AC49" s="154">
        <f t="shared" si="46"/>
        <v>0</v>
      </c>
      <c r="AD49" s="154">
        <f t="shared" si="46"/>
        <v>0</v>
      </c>
      <c r="AE49" s="154">
        <f t="shared" si="46"/>
        <v>0</v>
      </c>
      <c r="AF49" s="154">
        <f t="shared" si="46"/>
        <v>0</v>
      </c>
      <c r="AG49" s="154">
        <f t="shared" si="46"/>
        <v>0</v>
      </c>
      <c r="AH49" s="154">
        <f t="shared" si="46"/>
        <v>0</v>
      </c>
      <c r="AI49" s="154">
        <f t="shared" si="46"/>
        <v>0</v>
      </c>
      <c r="AJ49" s="154">
        <f t="shared" si="46"/>
        <v>0</v>
      </c>
      <c r="AK49" s="189">
        <v>0</v>
      </c>
      <c r="AL49" s="154">
        <v>0</v>
      </c>
      <c r="AM49" s="189">
        <v>0</v>
      </c>
      <c r="AN49" s="273"/>
    </row>
    <row r="50" spans="1:40" ht="15.75" customHeight="1" x14ac:dyDescent="0.25">
      <c r="A50" s="978"/>
      <c r="B50" s="212" t="s">
        <v>27</v>
      </c>
      <c r="C50" s="949"/>
      <c r="D50" s="949"/>
      <c r="E50" s="949"/>
      <c r="F50" s="949"/>
      <c r="G50" s="70">
        <v>2017</v>
      </c>
      <c r="H50" s="70">
        <v>2017</v>
      </c>
      <c r="I50" s="126"/>
      <c r="J50" s="211">
        <f t="shared" ref="J50:J65" si="47">L50+M50+N50</f>
        <v>6745.6823999999997</v>
      </c>
      <c r="K50" s="184">
        <f t="shared" si="28"/>
        <v>6745.6823999999997</v>
      </c>
      <c r="L50" s="147">
        <v>0</v>
      </c>
      <c r="M50" s="213">
        <f>2858.34*1.18</f>
        <v>3372.8411999999998</v>
      </c>
      <c r="N50" s="213">
        <f t="shared" ref="N50:T50" si="48">2858.34*1.18</f>
        <v>3372.8411999999998</v>
      </c>
      <c r="O50" s="213">
        <f t="shared" si="48"/>
        <v>3372.8411999999998</v>
      </c>
      <c r="P50" s="213">
        <f t="shared" si="48"/>
        <v>3372.8411999999998</v>
      </c>
      <c r="Q50" s="213">
        <f t="shared" si="48"/>
        <v>3372.8411999999998</v>
      </c>
      <c r="R50" s="213">
        <f t="shared" si="48"/>
        <v>3372.8411999999998</v>
      </c>
      <c r="S50" s="213">
        <f t="shared" si="48"/>
        <v>3372.8411999999998</v>
      </c>
      <c r="T50" s="213">
        <f t="shared" si="48"/>
        <v>3372.8411999999998</v>
      </c>
      <c r="U50" s="213">
        <v>0</v>
      </c>
      <c r="V50" s="141">
        <f t="shared" ref="V50:AM50" si="49">V54+V56</f>
        <v>0</v>
      </c>
      <c r="W50" s="141">
        <f t="shared" si="49"/>
        <v>0</v>
      </c>
      <c r="X50" s="141">
        <f t="shared" si="49"/>
        <v>0</v>
      </c>
      <c r="Y50" s="141">
        <f t="shared" si="49"/>
        <v>0</v>
      </c>
      <c r="Z50" s="141">
        <f t="shared" si="49"/>
        <v>0</v>
      </c>
      <c r="AA50" s="141">
        <f t="shared" si="49"/>
        <v>0</v>
      </c>
      <c r="AB50" s="141">
        <f t="shared" si="49"/>
        <v>0</v>
      </c>
      <c r="AC50" s="141">
        <f t="shared" si="49"/>
        <v>0</v>
      </c>
      <c r="AD50" s="141">
        <f t="shared" si="49"/>
        <v>0</v>
      </c>
      <c r="AE50" s="141">
        <f t="shared" si="49"/>
        <v>0</v>
      </c>
      <c r="AF50" s="141">
        <f t="shared" si="49"/>
        <v>0</v>
      </c>
      <c r="AG50" s="141">
        <f t="shared" si="49"/>
        <v>0</v>
      </c>
      <c r="AH50" s="141">
        <f t="shared" si="49"/>
        <v>0</v>
      </c>
      <c r="AI50" s="142">
        <v>0</v>
      </c>
      <c r="AJ50" s="141">
        <v>0</v>
      </c>
      <c r="AK50" s="142">
        <v>0</v>
      </c>
      <c r="AL50" s="142">
        <f t="shared" si="49"/>
        <v>0</v>
      </c>
      <c r="AM50" s="142">
        <f t="shared" si="49"/>
        <v>0</v>
      </c>
      <c r="AN50" s="273"/>
    </row>
    <row r="51" spans="1:40" ht="47.25" customHeight="1" x14ac:dyDescent="0.25">
      <c r="A51" s="960" t="s">
        <v>67</v>
      </c>
      <c r="B51" s="272" t="s">
        <v>73</v>
      </c>
      <c r="C51" s="962">
        <v>400</v>
      </c>
      <c r="D51" s="964">
        <v>720</v>
      </c>
      <c r="E51" s="966"/>
      <c r="F51" s="966"/>
      <c r="G51" s="210"/>
      <c r="H51" s="210"/>
      <c r="I51" s="271" t="s">
        <v>42</v>
      </c>
      <c r="J51" s="154">
        <f t="shared" si="47"/>
        <v>2408.7339999999999</v>
      </c>
      <c r="K51" s="202">
        <f t="shared" si="28"/>
        <v>2408.7339999999999</v>
      </c>
      <c r="L51" s="154">
        <f>L52</f>
        <v>0</v>
      </c>
      <c r="M51" s="154">
        <f>M52</f>
        <v>2408.7339999999999</v>
      </c>
      <c r="N51" s="213">
        <v>0</v>
      </c>
      <c r="O51" s="214"/>
      <c r="P51" s="152">
        <f t="shared" si="6"/>
        <v>2041.3</v>
      </c>
      <c r="Q51" s="213">
        <v>0</v>
      </c>
      <c r="R51" s="211">
        <f>R52</f>
        <v>2041.3</v>
      </c>
      <c r="S51" s="213">
        <v>0</v>
      </c>
      <c r="T51" s="878" t="s">
        <v>74</v>
      </c>
      <c r="U51" s="154">
        <f>U52</f>
        <v>0</v>
      </c>
      <c r="V51" s="154">
        <f t="shared" ref="V51:AJ51" si="50">V52</f>
        <v>0</v>
      </c>
      <c r="W51" s="154">
        <f t="shared" si="50"/>
        <v>0</v>
      </c>
      <c r="X51" s="154">
        <f t="shared" si="50"/>
        <v>0</v>
      </c>
      <c r="Y51" s="154">
        <f t="shared" si="50"/>
        <v>0</v>
      </c>
      <c r="Z51" s="154">
        <f t="shared" si="50"/>
        <v>0</v>
      </c>
      <c r="AA51" s="154">
        <f t="shared" si="50"/>
        <v>0</v>
      </c>
      <c r="AB51" s="154">
        <f t="shared" si="50"/>
        <v>0</v>
      </c>
      <c r="AC51" s="154">
        <f t="shared" si="50"/>
        <v>0</v>
      </c>
      <c r="AD51" s="154">
        <f t="shared" si="50"/>
        <v>0</v>
      </c>
      <c r="AE51" s="154">
        <f t="shared" si="50"/>
        <v>0</v>
      </c>
      <c r="AF51" s="154">
        <f t="shared" si="50"/>
        <v>0</v>
      </c>
      <c r="AG51" s="154">
        <f t="shared" si="50"/>
        <v>0</v>
      </c>
      <c r="AH51" s="154">
        <f t="shared" si="50"/>
        <v>0</v>
      </c>
      <c r="AI51" s="154">
        <f t="shared" si="50"/>
        <v>0</v>
      </c>
      <c r="AJ51" s="154">
        <f t="shared" si="50"/>
        <v>0</v>
      </c>
      <c r="AK51" s="154">
        <v>0</v>
      </c>
      <c r="AL51" s="224">
        <f>AL63+AL71+AL73+AL54+AL56</f>
        <v>0</v>
      </c>
      <c r="AM51" s="224">
        <f>AM63+AM71+AM73+AM54+AM56</f>
        <v>0</v>
      </c>
      <c r="AN51" s="147" t="s">
        <v>74</v>
      </c>
    </row>
    <row r="52" spans="1:40" ht="15.75" customHeight="1" x14ac:dyDescent="0.25">
      <c r="A52" s="961"/>
      <c r="B52" s="204" t="s">
        <v>27</v>
      </c>
      <c r="C52" s="963"/>
      <c r="D52" s="965"/>
      <c r="E52" s="967"/>
      <c r="F52" s="727"/>
      <c r="G52" s="70">
        <v>2017</v>
      </c>
      <c r="H52" s="70">
        <v>2017</v>
      </c>
      <c r="I52" s="126"/>
      <c r="J52" s="211">
        <f t="shared" si="47"/>
        <v>2408.7339999999999</v>
      </c>
      <c r="K52" s="184">
        <f t="shared" si="28"/>
        <v>2408.7339999999999</v>
      </c>
      <c r="L52" s="141">
        <v>0</v>
      </c>
      <c r="M52" s="141">
        <f>2041.3*1.18</f>
        <v>2408.7339999999999</v>
      </c>
      <c r="N52" s="213">
        <v>0</v>
      </c>
      <c r="O52" s="214"/>
      <c r="P52" s="152">
        <f t="shared" si="6"/>
        <v>2041.3</v>
      </c>
      <c r="Q52" s="213">
        <v>0</v>
      </c>
      <c r="R52" s="213">
        <v>2041.3</v>
      </c>
      <c r="S52" s="213">
        <v>0</v>
      </c>
      <c r="T52" s="879"/>
      <c r="U52" s="141">
        <v>0</v>
      </c>
      <c r="V52" s="141">
        <v>0</v>
      </c>
      <c r="W52" s="141">
        <v>0</v>
      </c>
      <c r="X52" s="141">
        <v>0</v>
      </c>
      <c r="Y52" s="141">
        <v>0</v>
      </c>
      <c r="Z52" s="141">
        <v>0</v>
      </c>
      <c r="AA52" s="141">
        <v>0</v>
      </c>
      <c r="AB52" s="141">
        <v>0</v>
      </c>
      <c r="AC52" s="141">
        <v>0</v>
      </c>
      <c r="AD52" s="141">
        <v>0</v>
      </c>
      <c r="AE52" s="141">
        <v>0</v>
      </c>
      <c r="AF52" s="141">
        <v>0</v>
      </c>
      <c r="AG52" s="141">
        <v>0</v>
      </c>
      <c r="AH52" s="141">
        <f t="shared" ref="AH52:AM52" si="51">AH58</f>
        <v>0</v>
      </c>
      <c r="AI52" s="142">
        <f>U52-V52</f>
        <v>0</v>
      </c>
      <c r="AJ52" s="141">
        <f>AI52</f>
        <v>0</v>
      </c>
      <c r="AK52" s="147">
        <v>0</v>
      </c>
      <c r="AL52" s="142">
        <f t="shared" si="51"/>
        <v>0</v>
      </c>
      <c r="AM52" s="142">
        <f t="shared" si="51"/>
        <v>0</v>
      </c>
      <c r="AN52" s="137"/>
    </row>
    <row r="53" spans="1:40" s="312" customFormat="1" ht="28.5" customHeight="1" x14ac:dyDescent="0.25">
      <c r="A53" s="980" t="s">
        <v>75</v>
      </c>
      <c r="B53" s="277" t="s">
        <v>77</v>
      </c>
      <c r="C53" s="962" t="s">
        <v>78</v>
      </c>
      <c r="D53" s="962">
        <v>12000</v>
      </c>
      <c r="E53" s="966"/>
      <c r="F53" s="966"/>
      <c r="G53" s="740">
        <v>2016</v>
      </c>
      <c r="H53" s="740">
        <v>2017</v>
      </c>
      <c r="I53" s="308" t="s">
        <v>13</v>
      </c>
      <c r="J53" s="154">
        <f t="shared" si="47"/>
        <v>0</v>
      </c>
      <c r="K53" s="181">
        <f t="shared" si="28"/>
        <v>0</v>
      </c>
      <c r="L53" s="152">
        <f>L54+L55+L56</f>
        <v>0</v>
      </c>
      <c r="M53" s="154">
        <f>M54+M55+M56</f>
        <v>0</v>
      </c>
      <c r="N53" s="152">
        <v>0</v>
      </c>
      <c r="O53" s="330"/>
      <c r="P53" s="152">
        <f t="shared" si="6"/>
        <v>0</v>
      </c>
      <c r="Q53" s="331"/>
      <c r="R53" s="331"/>
      <c r="S53" s="331"/>
      <c r="T53" s="878" t="s">
        <v>80</v>
      </c>
      <c r="U53" s="154">
        <f t="shared" ref="U53:AE53" si="52">U54+U55+U56</f>
        <v>0</v>
      </c>
      <c r="V53" s="154">
        <f t="shared" si="52"/>
        <v>0</v>
      </c>
      <c r="W53" s="154">
        <f t="shared" si="52"/>
        <v>0</v>
      </c>
      <c r="X53" s="154">
        <f t="shared" si="52"/>
        <v>0</v>
      </c>
      <c r="Y53" s="154">
        <f t="shared" si="52"/>
        <v>0</v>
      </c>
      <c r="Z53" s="154">
        <f t="shared" si="52"/>
        <v>0</v>
      </c>
      <c r="AA53" s="154">
        <f t="shared" si="52"/>
        <v>0</v>
      </c>
      <c r="AB53" s="154">
        <f t="shared" si="52"/>
        <v>0</v>
      </c>
      <c r="AC53" s="154">
        <f t="shared" si="52"/>
        <v>0</v>
      </c>
      <c r="AD53" s="154">
        <f t="shared" si="52"/>
        <v>0</v>
      </c>
      <c r="AE53" s="154">
        <f t="shared" si="52"/>
        <v>0</v>
      </c>
      <c r="AF53" s="154">
        <f>AF54+AF55+AF56</f>
        <v>0</v>
      </c>
      <c r="AG53" s="154">
        <f>AG54+AG55+AG56</f>
        <v>0</v>
      </c>
      <c r="AH53" s="154">
        <f>AH54+AH55+AH56</f>
        <v>0</v>
      </c>
      <c r="AI53" s="154">
        <f>AI54+AI55+AI56</f>
        <v>0</v>
      </c>
      <c r="AJ53" s="154">
        <f>AJ54+AJ55+AJ56</f>
        <v>0</v>
      </c>
      <c r="AK53" s="154">
        <v>0</v>
      </c>
      <c r="AL53" s="224">
        <v>0</v>
      </c>
      <c r="AM53" s="224">
        <v>0</v>
      </c>
      <c r="AN53" s="184" t="s">
        <v>74</v>
      </c>
    </row>
    <row r="54" spans="1:40" ht="15.75" customHeight="1" x14ac:dyDescent="0.25">
      <c r="A54" s="981"/>
      <c r="B54" s="985" t="s">
        <v>28</v>
      </c>
      <c r="C54" s="963"/>
      <c r="D54" s="963"/>
      <c r="E54" s="967"/>
      <c r="F54" s="967"/>
      <c r="G54" s="727"/>
      <c r="H54" s="727"/>
      <c r="I54" s="216" t="s">
        <v>79</v>
      </c>
      <c r="J54" s="141">
        <f t="shared" si="47"/>
        <v>0</v>
      </c>
      <c r="K54" s="184">
        <f t="shared" si="28"/>
        <v>0</v>
      </c>
      <c r="L54" s="217">
        <v>0</v>
      </c>
      <c r="M54" s="217">
        <v>0</v>
      </c>
      <c r="N54" s="217">
        <v>0</v>
      </c>
      <c r="O54" s="214"/>
      <c r="P54" s="152">
        <f t="shared" si="6"/>
        <v>0</v>
      </c>
      <c r="Q54" s="213"/>
      <c r="R54" s="213"/>
      <c r="S54" s="213"/>
      <c r="T54" s="984"/>
      <c r="U54" s="141">
        <v>0</v>
      </c>
      <c r="V54" s="141">
        <v>0</v>
      </c>
      <c r="W54" s="141">
        <v>0</v>
      </c>
      <c r="X54" s="141">
        <v>0</v>
      </c>
      <c r="Y54" s="141">
        <v>0</v>
      </c>
      <c r="Z54" s="141">
        <v>0</v>
      </c>
      <c r="AA54" s="141">
        <v>0</v>
      </c>
      <c r="AB54" s="141">
        <v>0</v>
      </c>
      <c r="AC54" s="141">
        <v>0</v>
      </c>
      <c r="AD54" s="141">
        <v>0</v>
      </c>
      <c r="AE54" s="141">
        <v>0</v>
      </c>
      <c r="AF54" s="141">
        <v>0</v>
      </c>
      <c r="AG54" s="141">
        <v>0</v>
      </c>
      <c r="AH54" s="141">
        <v>0</v>
      </c>
      <c r="AI54" s="142">
        <f t="shared" ref="AI54:AI62" si="53">U54-V54</f>
        <v>0</v>
      </c>
      <c r="AJ54" s="141">
        <f t="shared" ref="AJ54:AM62" si="54">AI54</f>
        <v>0</v>
      </c>
      <c r="AK54" s="141">
        <f t="shared" si="54"/>
        <v>0</v>
      </c>
      <c r="AL54" s="141">
        <f t="shared" si="54"/>
        <v>0</v>
      </c>
      <c r="AM54" s="141">
        <f t="shared" si="54"/>
        <v>0</v>
      </c>
      <c r="AN54" s="275"/>
    </row>
    <row r="55" spans="1:40" ht="15.75" customHeight="1" x14ac:dyDescent="0.25">
      <c r="A55" s="218"/>
      <c r="B55" s="986"/>
      <c r="C55" s="963"/>
      <c r="D55" s="963"/>
      <c r="E55" s="967"/>
      <c r="F55" s="967"/>
      <c r="G55" s="727"/>
      <c r="H55" s="727"/>
      <c r="I55" s="216" t="s">
        <v>29</v>
      </c>
      <c r="J55" s="141">
        <f t="shared" si="47"/>
        <v>0</v>
      </c>
      <c r="K55" s="184">
        <f t="shared" si="28"/>
        <v>0</v>
      </c>
      <c r="L55" s="217">
        <v>0</v>
      </c>
      <c r="M55" s="217">
        <v>0</v>
      </c>
      <c r="N55" s="217">
        <v>0</v>
      </c>
      <c r="O55" s="214"/>
      <c r="P55" s="152">
        <f t="shared" si="6"/>
        <v>0</v>
      </c>
      <c r="Q55" s="213"/>
      <c r="R55" s="213"/>
      <c r="S55" s="213"/>
      <c r="T55" s="984"/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42">
        <f t="shared" si="53"/>
        <v>0</v>
      </c>
      <c r="AJ55" s="141">
        <f t="shared" si="54"/>
        <v>0</v>
      </c>
      <c r="AK55" s="141">
        <f t="shared" si="54"/>
        <v>0</v>
      </c>
      <c r="AL55" s="141">
        <f t="shared" si="54"/>
        <v>0</v>
      </c>
      <c r="AM55" s="141">
        <f t="shared" si="54"/>
        <v>0</v>
      </c>
      <c r="AN55" s="275"/>
    </row>
    <row r="56" spans="1:40" ht="15.75" customHeight="1" x14ac:dyDescent="0.25">
      <c r="A56" s="218"/>
      <c r="B56" s="987"/>
      <c r="C56" s="982"/>
      <c r="D56" s="982"/>
      <c r="E56" s="983"/>
      <c r="F56" s="983"/>
      <c r="G56" s="728"/>
      <c r="H56" s="728"/>
      <c r="I56" s="216" t="s">
        <v>30</v>
      </c>
      <c r="J56" s="141">
        <f t="shared" si="47"/>
        <v>0</v>
      </c>
      <c r="K56" s="184">
        <f t="shared" si="28"/>
        <v>0</v>
      </c>
      <c r="L56" s="217">
        <v>0</v>
      </c>
      <c r="M56" s="217">
        <v>0</v>
      </c>
      <c r="N56" s="217">
        <v>0</v>
      </c>
      <c r="O56" s="214"/>
      <c r="P56" s="152">
        <f t="shared" si="6"/>
        <v>0</v>
      </c>
      <c r="Q56" s="213"/>
      <c r="R56" s="213"/>
      <c r="S56" s="213"/>
      <c r="T56" s="879"/>
      <c r="U56" s="141">
        <v>0</v>
      </c>
      <c r="V56" s="141">
        <v>0</v>
      </c>
      <c r="W56" s="141">
        <v>0</v>
      </c>
      <c r="X56" s="141">
        <v>0</v>
      </c>
      <c r="Y56" s="141">
        <v>0</v>
      </c>
      <c r="Z56" s="141">
        <v>0</v>
      </c>
      <c r="AA56" s="141">
        <v>0</v>
      </c>
      <c r="AB56" s="141">
        <v>0</v>
      </c>
      <c r="AC56" s="141">
        <v>0</v>
      </c>
      <c r="AD56" s="141">
        <v>0</v>
      </c>
      <c r="AE56" s="141">
        <v>0</v>
      </c>
      <c r="AF56" s="141">
        <v>0</v>
      </c>
      <c r="AG56" s="141">
        <v>0</v>
      </c>
      <c r="AH56" s="141">
        <v>0</v>
      </c>
      <c r="AI56" s="142">
        <f t="shared" si="53"/>
        <v>0</v>
      </c>
      <c r="AJ56" s="141">
        <f t="shared" si="54"/>
        <v>0</v>
      </c>
      <c r="AK56" s="141">
        <f t="shared" si="54"/>
        <v>0</v>
      </c>
      <c r="AL56" s="141">
        <f t="shared" si="54"/>
        <v>0</v>
      </c>
      <c r="AM56" s="141">
        <f t="shared" si="54"/>
        <v>0</v>
      </c>
      <c r="AN56" s="276"/>
    </row>
    <row r="57" spans="1:40" s="278" customFormat="1" ht="45.75" customHeight="1" x14ac:dyDescent="0.2">
      <c r="A57" s="977" t="s">
        <v>76</v>
      </c>
      <c r="B57" s="277" t="s">
        <v>38</v>
      </c>
      <c r="C57" s="957">
        <v>110</v>
      </c>
      <c r="D57" s="957">
        <v>285</v>
      </c>
      <c r="E57" s="948"/>
      <c r="F57" s="948"/>
      <c r="G57" s="210">
        <v>2016</v>
      </c>
      <c r="H57" s="210">
        <v>2018</v>
      </c>
      <c r="I57" s="319" t="s">
        <v>42</v>
      </c>
      <c r="J57" s="154">
        <f>SUM(J58:J60)</f>
        <v>5983.6974</v>
      </c>
      <c r="K57" s="201">
        <f t="shared" si="28"/>
        <v>5983.6974</v>
      </c>
      <c r="L57" s="154">
        <f>L58+L60</f>
        <v>483.21</v>
      </c>
      <c r="M57" s="154">
        <f>M58+M60</f>
        <v>0</v>
      </c>
      <c r="N57" s="154">
        <f>N58+N60</f>
        <v>5500.4874</v>
      </c>
      <c r="O57" s="154"/>
      <c r="P57" s="154">
        <f t="shared" si="6"/>
        <v>0</v>
      </c>
      <c r="Q57" s="154">
        <f>Q58+Q60</f>
        <v>0</v>
      </c>
      <c r="R57" s="154">
        <f>R58+R60</f>
        <v>0</v>
      </c>
      <c r="S57" s="154">
        <f>S58+S60</f>
        <v>0</v>
      </c>
      <c r="T57" s="315"/>
      <c r="U57" s="154">
        <f>U58+U60</f>
        <v>5500.49</v>
      </c>
      <c r="V57" s="154">
        <f>V58</f>
        <v>81</v>
      </c>
      <c r="W57" s="154">
        <f>W58+W60</f>
        <v>81</v>
      </c>
      <c r="X57" s="154">
        <f t="shared" ref="X57:AF57" si="55">X58+X60</f>
        <v>81</v>
      </c>
      <c r="Y57" s="154">
        <f t="shared" si="55"/>
        <v>0</v>
      </c>
      <c r="Z57" s="154">
        <f t="shared" si="55"/>
        <v>0</v>
      </c>
      <c r="AA57" s="154">
        <f t="shared" si="55"/>
        <v>0</v>
      </c>
      <c r="AB57" s="154">
        <f t="shared" si="55"/>
        <v>0</v>
      </c>
      <c r="AC57" s="154">
        <f t="shared" si="55"/>
        <v>5011.3999999999996</v>
      </c>
      <c r="AD57" s="154">
        <f t="shared" si="55"/>
        <v>0</v>
      </c>
      <c r="AE57" s="154">
        <f t="shared" si="55"/>
        <v>270</v>
      </c>
      <c r="AF57" s="154">
        <f t="shared" si="55"/>
        <v>270</v>
      </c>
      <c r="AG57" s="154">
        <v>0</v>
      </c>
      <c r="AH57" s="154">
        <v>0</v>
      </c>
      <c r="AI57" s="224">
        <f>U57-V57</f>
        <v>5419.49</v>
      </c>
      <c r="AJ57" s="154">
        <f t="shared" si="54"/>
        <v>5419.49</v>
      </c>
      <c r="AK57" s="154">
        <v>0</v>
      </c>
      <c r="AL57" s="154">
        <v>0</v>
      </c>
      <c r="AM57" s="154">
        <v>0</v>
      </c>
      <c r="AN57" s="869" t="s">
        <v>158</v>
      </c>
    </row>
    <row r="58" spans="1:40" s="280" customFormat="1" ht="56.25" customHeight="1" x14ac:dyDescent="0.25">
      <c r="A58" s="978"/>
      <c r="B58" s="212" t="s">
        <v>27</v>
      </c>
      <c r="C58" s="958"/>
      <c r="D58" s="958"/>
      <c r="E58" s="949"/>
      <c r="F58" s="949"/>
      <c r="G58" s="132">
        <v>2016</v>
      </c>
      <c r="H58" s="132">
        <v>2018</v>
      </c>
      <c r="I58" s="70"/>
      <c r="J58" s="147">
        <f t="shared" si="47"/>
        <v>972.29639999999995</v>
      </c>
      <c r="K58" s="184">
        <f t="shared" si="28"/>
        <v>972.29639999999995</v>
      </c>
      <c r="L58" s="147">
        <f>409.5*1.18</f>
        <v>483.21</v>
      </c>
      <c r="M58" s="147">
        <v>0</v>
      </c>
      <c r="N58" s="147">
        <f>414.48*1.18</f>
        <v>489.08639999999997</v>
      </c>
      <c r="O58" s="185"/>
      <c r="P58" s="141">
        <f t="shared" si="6"/>
        <v>0</v>
      </c>
      <c r="Q58" s="147">
        <v>0</v>
      </c>
      <c r="R58" s="147">
        <v>0</v>
      </c>
      <c r="S58" s="147">
        <v>0</v>
      </c>
      <c r="T58" s="206"/>
      <c r="U58" s="141">
        <v>489.09</v>
      </c>
      <c r="V58" s="141">
        <f>V59</f>
        <v>81</v>
      </c>
      <c r="W58" s="141">
        <v>81</v>
      </c>
      <c r="X58" s="141">
        <f t="shared" ref="X58:AF58" si="56">X59</f>
        <v>81</v>
      </c>
      <c r="Y58" s="141">
        <f t="shared" si="56"/>
        <v>0</v>
      </c>
      <c r="Z58" s="141">
        <f t="shared" si="56"/>
        <v>0</v>
      </c>
      <c r="AA58" s="141">
        <f t="shared" si="56"/>
        <v>0</v>
      </c>
      <c r="AB58" s="141">
        <f t="shared" si="56"/>
        <v>0</v>
      </c>
      <c r="AC58" s="141">
        <f t="shared" si="56"/>
        <v>0</v>
      </c>
      <c r="AD58" s="141">
        <f t="shared" si="56"/>
        <v>0</v>
      </c>
      <c r="AE58" s="141">
        <v>270</v>
      </c>
      <c r="AF58" s="141">
        <f t="shared" si="56"/>
        <v>270</v>
      </c>
      <c r="AG58" s="141"/>
      <c r="AH58" s="141"/>
      <c r="AI58" s="142">
        <f>U58-V58</f>
        <v>408.09</v>
      </c>
      <c r="AJ58" s="141">
        <f t="shared" si="54"/>
        <v>408.09</v>
      </c>
      <c r="AK58" s="147">
        <v>0</v>
      </c>
      <c r="AL58" s="142">
        <v>0</v>
      </c>
      <c r="AM58" s="142">
        <v>0</v>
      </c>
      <c r="AN58" s="870"/>
    </row>
    <row r="59" spans="1:40" s="268" customFormat="1" ht="24.75" customHeight="1" x14ac:dyDescent="0.25">
      <c r="A59" s="978"/>
      <c r="B59" s="232" t="s">
        <v>277</v>
      </c>
      <c r="C59" s="958"/>
      <c r="D59" s="958"/>
      <c r="E59" s="949"/>
      <c r="F59" s="949"/>
      <c r="G59" s="611"/>
      <c r="H59" s="611"/>
      <c r="I59" s="612"/>
      <c r="J59" s="222"/>
      <c r="K59" s="263"/>
      <c r="L59" s="222"/>
      <c r="M59" s="222"/>
      <c r="N59" s="222"/>
      <c r="O59" s="613"/>
      <c r="P59" s="150"/>
      <c r="Q59" s="222"/>
      <c r="R59" s="222"/>
      <c r="S59" s="222"/>
      <c r="T59" s="266"/>
      <c r="U59" s="150"/>
      <c r="V59" s="150">
        <f>X59</f>
        <v>81</v>
      </c>
      <c r="W59" s="150"/>
      <c r="X59" s="150">
        <v>81</v>
      </c>
      <c r="Y59" s="150"/>
      <c r="Z59" s="150"/>
      <c r="AA59" s="150"/>
      <c r="AB59" s="150"/>
      <c r="AC59" s="150"/>
      <c r="AD59" s="150"/>
      <c r="AE59" s="150"/>
      <c r="AF59" s="150">
        <v>270</v>
      </c>
      <c r="AG59" s="150"/>
      <c r="AH59" s="150"/>
      <c r="AI59" s="150"/>
      <c r="AJ59" s="150"/>
      <c r="AK59" s="222"/>
      <c r="AL59" s="150"/>
      <c r="AM59" s="150"/>
      <c r="AN59" s="870"/>
    </row>
    <row r="60" spans="1:40" s="280" customFormat="1" ht="54" customHeight="1" x14ac:dyDescent="0.25">
      <c r="A60" s="979"/>
      <c r="B60" s="212" t="s">
        <v>28</v>
      </c>
      <c r="C60" s="959"/>
      <c r="D60" s="959"/>
      <c r="E60" s="950"/>
      <c r="F60" s="950"/>
      <c r="G60" s="132">
        <v>2018</v>
      </c>
      <c r="H60" s="132">
        <v>2018</v>
      </c>
      <c r="I60" s="126"/>
      <c r="J60" s="147">
        <f t="shared" si="47"/>
        <v>5011.4009999999998</v>
      </c>
      <c r="K60" s="184">
        <f t="shared" si="28"/>
        <v>5011.4009999999998</v>
      </c>
      <c r="L60" s="147">
        <v>0</v>
      </c>
      <c r="M60" s="147">
        <v>0</v>
      </c>
      <c r="N60" s="147">
        <f>4246.95*1.18</f>
        <v>5011.4009999999998</v>
      </c>
      <c r="O60" s="185"/>
      <c r="P60" s="141">
        <f t="shared" si="6"/>
        <v>0</v>
      </c>
      <c r="Q60" s="147">
        <v>0</v>
      </c>
      <c r="R60" s="147">
        <v>0</v>
      </c>
      <c r="S60" s="147">
        <v>0</v>
      </c>
      <c r="T60" s="206"/>
      <c r="U60" s="141">
        <v>5011.3999999999996</v>
      </c>
      <c r="V60" s="141">
        <v>0</v>
      </c>
      <c r="W60" s="141"/>
      <c r="X60" s="141"/>
      <c r="Y60" s="141"/>
      <c r="Z60" s="141"/>
      <c r="AA60" s="141"/>
      <c r="AB60" s="141"/>
      <c r="AC60" s="141">
        <f>U60</f>
        <v>5011.3999999999996</v>
      </c>
      <c r="AD60" s="141"/>
      <c r="AE60" s="141">
        <v>0</v>
      </c>
      <c r="AF60" s="141"/>
      <c r="AG60" s="141">
        <v>0</v>
      </c>
      <c r="AH60" s="141"/>
      <c r="AI60" s="142">
        <f>U60-V60</f>
        <v>5011.3999999999996</v>
      </c>
      <c r="AJ60" s="141">
        <f t="shared" si="54"/>
        <v>5011.3999999999996</v>
      </c>
      <c r="AK60" s="147">
        <v>0</v>
      </c>
      <c r="AL60" s="142">
        <v>0</v>
      </c>
      <c r="AM60" s="142">
        <v>0</v>
      </c>
      <c r="AN60" s="871"/>
    </row>
    <row r="61" spans="1:40" s="280" customFormat="1" ht="47.25" customHeight="1" x14ac:dyDescent="0.25">
      <c r="A61" s="980" t="s">
        <v>81</v>
      </c>
      <c r="B61" s="198" t="s">
        <v>82</v>
      </c>
      <c r="C61" s="962">
        <v>110</v>
      </c>
      <c r="D61" s="962">
        <v>670</v>
      </c>
      <c r="E61" s="966"/>
      <c r="F61" s="966"/>
      <c r="G61" s="219"/>
      <c r="H61" s="219"/>
      <c r="I61" s="200" t="s">
        <v>42</v>
      </c>
      <c r="J61" s="154">
        <f>L61+M61+N61</f>
        <v>1037.5857999999998</v>
      </c>
      <c r="K61" s="184">
        <f t="shared" si="28"/>
        <v>1037.5857999999998</v>
      </c>
      <c r="L61" s="152">
        <f>L62</f>
        <v>0</v>
      </c>
      <c r="M61" s="154">
        <f>M62</f>
        <v>1037.5857999999998</v>
      </c>
      <c r="N61" s="152">
        <f>N62</f>
        <v>0</v>
      </c>
      <c r="O61" s="205"/>
      <c r="P61" s="152">
        <f t="shared" si="6"/>
        <v>879.31</v>
      </c>
      <c r="Q61" s="152">
        <f t="shared" ref="Q61:S63" si="57">Q62</f>
        <v>879.31</v>
      </c>
      <c r="R61" s="152">
        <f t="shared" si="57"/>
        <v>0</v>
      </c>
      <c r="S61" s="152">
        <f t="shared" si="57"/>
        <v>0</v>
      </c>
      <c r="T61" s="878" t="s">
        <v>74</v>
      </c>
      <c r="U61" s="154">
        <f>U62</f>
        <v>0</v>
      </c>
      <c r="V61" s="154">
        <v>0</v>
      </c>
      <c r="W61" s="154"/>
      <c r="X61" s="154"/>
      <c r="Y61" s="154"/>
      <c r="Z61" s="154"/>
      <c r="AA61" s="154"/>
      <c r="AB61" s="154"/>
      <c r="AC61" s="154">
        <f>U61</f>
        <v>0</v>
      </c>
      <c r="AD61" s="154"/>
      <c r="AE61" s="154">
        <v>0</v>
      </c>
      <c r="AF61" s="154"/>
      <c r="AG61" s="154">
        <v>0</v>
      </c>
      <c r="AH61" s="154"/>
      <c r="AI61" s="224">
        <f t="shared" si="53"/>
        <v>0</v>
      </c>
      <c r="AJ61" s="154">
        <f t="shared" si="54"/>
        <v>0</v>
      </c>
      <c r="AK61" s="154">
        <v>0</v>
      </c>
      <c r="AL61" s="224">
        <v>0</v>
      </c>
      <c r="AM61" s="224">
        <v>0</v>
      </c>
      <c r="AN61" s="138" t="s">
        <v>159</v>
      </c>
    </row>
    <row r="62" spans="1:40" ht="15" customHeight="1" x14ac:dyDescent="0.25">
      <c r="A62" s="981"/>
      <c r="B62" s="212" t="s">
        <v>27</v>
      </c>
      <c r="C62" s="963"/>
      <c r="D62" s="963"/>
      <c r="E62" s="967"/>
      <c r="F62" s="967"/>
      <c r="G62" s="128">
        <v>2017</v>
      </c>
      <c r="H62" s="128">
        <v>2017</v>
      </c>
      <c r="I62" s="137"/>
      <c r="J62" s="141">
        <f t="shared" si="47"/>
        <v>1037.5857999999998</v>
      </c>
      <c r="K62" s="184">
        <f t="shared" si="28"/>
        <v>1037.5857999999998</v>
      </c>
      <c r="L62" s="147">
        <v>0</v>
      </c>
      <c r="M62" s="147">
        <f>879.31*1.18</f>
        <v>1037.5857999999998</v>
      </c>
      <c r="N62" s="147">
        <v>0</v>
      </c>
      <c r="O62" s="205"/>
      <c r="P62" s="152">
        <f t="shared" si="6"/>
        <v>879.31</v>
      </c>
      <c r="Q62" s="184">
        <v>879.31</v>
      </c>
      <c r="R62" s="184">
        <v>0</v>
      </c>
      <c r="S62" s="184">
        <v>0</v>
      </c>
      <c r="T62" s="879"/>
      <c r="U62" s="147">
        <v>0</v>
      </c>
      <c r="V62" s="137">
        <v>0</v>
      </c>
      <c r="W62" s="137"/>
      <c r="X62" s="137"/>
      <c r="Y62" s="137"/>
      <c r="Z62" s="137"/>
      <c r="AA62" s="137"/>
      <c r="AB62" s="137"/>
      <c r="AC62" s="137">
        <f>U62</f>
        <v>0</v>
      </c>
      <c r="AD62" s="137"/>
      <c r="AE62" s="137">
        <v>0</v>
      </c>
      <c r="AF62" s="137"/>
      <c r="AG62" s="137">
        <v>0</v>
      </c>
      <c r="AH62" s="137"/>
      <c r="AI62" s="142">
        <f t="shared" si="53"/>
        <v>0</v>
      </c>
      <c r="AJ62" s="137">
        <f t="shared" si="54"/>
        <v>0</v>
      </c>
      <c r="AK62" s="147">
        <v>0</v>
      </c>
      <c r="AL62" s="146">
        <v>0</v>
      </c>
      <c r="AM62" s="146">
        <v>0</v>
      </c>
      <c r="AN62" s="279"/>
    </row>
    <row r="63" spans="1:40" ht="42.75" customHeight="1" x14ac:dyDescent="0.25">
      <c r="A63" s="980" t="s">
        <v>83</v>
      </c>
      <c r="B63" s="277" t="s">
        <v>84</v>
      </c>
      <c r="C63" s="957">
        <v>110</v>
      </c>
      <c r="D63" s="957">
        <v>110</v>
      </c>
      <c r="E63" s="948"/>
      <c r="F63" s="957"/>
      <c r="G63" s="210">
        <v>2017</v>
      </c>
      <c r="H63" s="210">
        <v>2018</v>
      </c>
      <c r="I63" s="200" t="s">
        <v>42</v>
      </c>
      <c r="J63" s="154">
        <f t="shared" si="47"/>
        <v>271.29379999999998</v>
      </c>
      <c r="K63" s="202">
        <f t="shared" si="28"/>
        <v>271.29379999999998</v>
      </c>
      <c r="L63" s="154">
        <f>L64+L65</f>
        <v>0</v>
      </c>
      <c r="M63" s="154">
        <f>M64+M65</f>
        <v>271.29379999999998</v>
      </c>
      <c r="N63" s="211">
        <f>N64+N65</f>
        <v>0</v>
      </c>
      <c r="O63" s="205"/>
      <c r="P63" s="152">
        <f t="shared" si="6"/>
        <v>229.91</v>
      </c>
      <c r="Q63" s="152">
        <f t="shared" si="57"/>
        <v>0</v>
      </c>
      <c r="R63" s="152">
        <f t="shared" si="57"/>
        <v>229.91</v>
      </c>
      <c r="S63" s="152">
        <f t="shared" si="57"/>
        <v>0</v>
      </c>
      <c r="T63" s="878" t="s">
        <v>74</v>
      </c>
      <c r="U63" s="154">
        <f>U64+U70</f>
        <v>0</v>
      </c>
      <c r="V63" s="154">
        <f>V64</f>
        <v>0</v>
      </c>
      <c r="W63" s="154">
        <f t="shared" ref="W63:AH64" si="58">W64</f>
        <v>0</v>
      </c>
      <c r="X63" s="154">
        <f t="shared" si="58"/>
        <v>0</v>
      </c>
      <c r="Y63" s="154">
        <f t="shared" si="58"/>
        <v>3682.69</v>
      </c>
      <c r="Z63" s="154">
        <f t="shared" si="58"/>
        <v>3685.69</v>
      </c>
      <c r="AA63" s="154">
        <f t="shared" si="58"/>
        <v>3016</v>
      </c>
      <c r="AB63" s="154">
        <f t="shared" si="58"/>
        <v>3019</v>
      </c>
      <c r="AC63" s="154">
        <f t="shared" si="58"/>
        <v>30004.49</v>
      </c>
      <c r="AD63" s="154">
        <f t="shared" si="58"/>
        <v>3133</v>
      </c>
      <c r="AE63" s="154">
        <f t="shared" si="58"/>
        <v>0</v>
      </c>
      <c r="AF63" s="154">
        <f t="shared" si="58"/>
        <v>0</v>
      </c>
      <c r="AG63" s="154">
        <f t="shared" si="58"/>
        <v>0</v>
      </c>
      <c r="AH63" s="154">
        <f t="shared" si="58"/>
        <v>0</v>
      </c>
      <c r="AI63" s="224">
        <f>AI64</f>
        <v>0</v>
      </c>
      <c r="AJ63" s="154">
        <f>AJ64</f>
        <v>0</v>
      </c>
      <c r="AK63" s="189">
        <v>0</v>
      </c>
      <c r="AL63" s="224">
        <f>AL64</f>
        <v>0</v>
      </c>
      <c r="AM63" s="224">
        <f>AM64</f>
        <v>0</v>
      </c>
      <c r="AN63" s="138" t="s">
        <v>159</v>
      </c>
    </row>
    <row r="64" spans="1:40" ht="15" customHeight="1" x14ac:dyDescent="0.25">
      <c r="A64" s="981"/>
      <c r="B64" s="212" t="s">
        <v>27</v>
      </c>
      <c r="C64" s="958"/>
      <c r="D64" s="958"/>
      <c r="E64" s="949"/>
      <c r="F64" s="834"/>
      <c r="G64" s="70">
        <v>2017</v>
      </c>
      <c r="H64" s="70">
        <v>2017</v>
      </c>
      <c r="I64" s="147"/>
      <c r="J64" s="147">
        <f t="shared" si="47"/>
        <v>271.29379999999998</v>
      </c>
      <c r="K64" s="184">
        <f t="shared" si="28"/>
        <v>271.29379999999998</v>
      </c>
      <c r="L64" s="147">
        <v>0</v>
      </c>
      <c r="M64" s="147">
        <f>229.91*1.18</f>
        <v>271.29379999999998</v>
      </c>
      <c r="N64" s="147">
        <v>0</v>
      </c>
      <c r="O64" s="205"/>
      <c r="P64" s="152">
        <f t="shared" si="6"/>
        <v>229.91</v>
      </c>
      <c r="Q64" s="184">
        <v>0</v>
      </c>
      <c r="R64" s="184">
        <v>229.91</v>
      </c>
      <c r="S64" s="184">
        <v>0</v>
      </c>
      <c r="T64" s="984"/>
      <c r="U64" s="147">
        <v>0</v>
      </c>
      <c r="V64" s="141">
        <v>0</v>
      </c>
      <c r="W64" s="141">
        <v>0</v>
      </c>
      <c r="X64" s="141">
        <v>0</v>
      </c>
      <c r="Y64" s="141">
        <f>SUM(Y65:Y68)</f>
        <v>3682.69</v>
      </c>
      <c r="Z64" s="141">
        <f>SUM(Z65:Z68)</f>
        <v>3685.69</v>
      </c>
      <c r="AA64" s="141">
        <f>SUM(AA65:AA68)</f>
        <v>3016</v>
      </c>
      <c r="AB64" s="141">
        <f>SUM(AB65:AB68)</f>
        <v>3019</v>
      </c>
      <c r="AC64" s="141">
        <f>SUM(AC65:AC68)</f>
        <v>30004.49</v>
      </c>
      <c r="AD64" s="141">
        <f>SUM(AD65:AD69)</f>
        <v>3133</v>
      </c>
      <c r="AE64" s="141">
        <v>0</v>
      </c>
      <c r="AF64" s="141">
        <v>0</v>
      </c>
      <c r="AG64" s="141">
        <f t="shared" si="58"/>
        <v>0</v>
      </c>
      <c r="AH64" s="141">
        <f t="shared" si="58"/>
        <v>0</v>
      </c>
      <c r="AI64" s="142">
        <f>U64-V64</f>
        <v>0</v>
      </c>
      <c r="AJ64" s="141">
        <f>AI64</f>
        <v>0</v>
      </c>
      <c r="AK64" s="147">
        <v>0</v>
      </c>
      <c r="AL64" s="146">
        <f>AL65</f>
        <v>0</v>
      </c>
      <c r="AM64" s="146">
        <f>AM65</f>
        <v>0</v>
      </c>
      <c r="AN64" s="138"/>
    </row>
    <row r="65" spans="1:40" s="144" customFormat="1" ht="16.5" customHeight="1" x14ac:dyDescent="0.25">
      <c r="A65" s="988"/>
      <c r="B65" s="204" t="s">
        <v>28</v>
      </c>
      <c r="C65" s="959"/>
      <c r="D65" s="959"/>
      <c r="E65" s="950"/>
      <c r="F65" s="835"/>
      <c r="G65" s="256">
        <v>2018</v>
      </c>
      <c r="H65" s="256">
        <v>2018</v>
      </c>
      <c r="I65" s="220"/>
      <c r="J65" s="149">
        <f t="shared" si="47"/>
        <v>0</v>
      </c>
      <c r="K65" s="229">
        <f t="shared" si="28"/>
        <v>0</v>
      </c>
      <c r="L65" s="149">
        <v>0</v>
      </c>
      <c r="M65" s="149">
        <v>0</v>
      </c>
      <c r="N65" s="149">
        <v>0</v>
      </c>
      <c r="O65" s="251"/>
      <c r="P65" s="175">
        <f t="shared" si="6"/>
        <v>384.06</v>
      </c>
      <c r="Q65" s="229">
        <v>0</v>
      </c>
      <c r="R65" s="229">
        <v>0</v>
      </c>
      <c r="S65" s="229">
        <v>384.06</v>
      </c>
      <c r="T65" s="879"/>
      <c r="U65" s="142">
        <f>W65+Y65+AA65+AC65</f>
        <v>0</v>
      </c>
      <c r="V65" s="142">
        <f>X65+Z65+AB65+AD65</f>
        <v>0</v>
      </c>
      <c r="W65" s="146">
        <v>0</v>
      </c>
      <c r="X65" s="146">
        <v>0</v>
      </c>
      <c r="Y65" s="146">
        <v>0</v>
      </c>
      <c r="Z65" s="146"/>
      <c r="AA65" s="146">
        <v>0</v>
      </c>
      <c r="AB65" s="146"/>
      <c r="AC65" s="146"/>
      <c r="AD65" s="146"/>
      <c r="AE65" s="146">
        <f>AF65</f>
        <v>0</v>
      </c>
      <c r="AF65" s="146">
        <v>0</v>
      </c>
      <c r="AG65" s="146">
        <v>0</v>
      </c>
      <c r="AH65" s="146">
        <v>0</v>
      </c>
      <c r="AI65" s="146">
        <f>U65-V65</f>
        <v>0</v>
      </c>
      <c r="AJ65" s="146">
        <f>AI65</f>
        <v>0</v>
      </c>
      <c r="AK65" s="146">
        <v>0</v>
      </c>
      <c r="AL65" s="146">
        <v>0</v>
      </c>
      <c r="AM65" s="146">
        <v>0</v>
      </c>
      <c r="AN65" s="139"/>
    </row>
    <row r="66" spans="1:40" ht="9" hidden="1" customHeight="1" x14ac:dyDescent="0.25">
      <c r="A66" s="989" t="s">
        <v>54</v>
      </c>
      <c r="B66" s="992" t="s">
        <v>85</v>
      </c>
      <c r="C66" s="993"/>
      <c r="D66" s="993"/>
      <c r="E66" s="993"/>
      <c r="F66" s="993"/>
      <c r="G66" s="993"/>
      <c r="H66" s="994"/>
      <c r="I66" s="167"/>
      <c r="J66" s="168"/>
      <c r="K66" s="184">
        <f t="shared" si="28"/>
        <v>0</v>
      </c>
      <c r="L66" s="168"/>
      <c r="M66" s="168"/>
      <c r="N66" s="168"/>
      <c r="O66" s="205"/>
      <c r="P66" s="152"/>
      <c r="Q66" s="184"/>
      <c r="R66" s="184"/>
      <c r="S66" s="184"/>
      <c r="T66" s="221"/>
      <c r="U66" s="150">
        <f>W66+Y66+AA66+AC66</f>
        <v>81</v>
      </c>
      <c r="V66" s="222">
        <f>X66+Z66+AB66+AD66</f>
        <v>189</v>
      </c>
      <c r="W66" s="156"/>
      <c r="X66" s="156"/>
      <c r="Y66" s="156">
        <f>Z66</f>
        <v>81</v>
      </c>
      <c r="Z66" s="156">
        <v>81</v>
      </c>
      <c r="AA66" s="156"/>
      <c r="AB66" s="156"/>
      <c r="AC66" s="156"/>
      <c r="AD66" s="156">
        <v>108</v>
      </c>
      <c r="AE66" s="140"/>
      <c r="AF66" s="140"/>
      <c r="AG66" s="140"/>
      <c r="AH66" s="140"/>
      <c r="AI66" s="146">
        <f>U66-V66</f>
        <v>-108</v>
      </c>
      <c r="AJ66" s="140"/>
      <c r="AK66" s="140"/>
      <c r="AL66" s="146"/>
      <c r="AM66" s="146"/>
      <c r="AN66" s="138"/>
    </row>
    <row r="67" spans="1:40" s="257" customFormat="1" ht="60.75" customHeight="1" x14ac:dyDescent="0.25">
      <c r="A67" s="990"/>
      <c r="B67" s="995"/>
      <c r="C67" s="996"/>
      <c r="D67" s="996"/>
      <c r="E67" s="996"/>
      <c r="F67" s="996"/>
      <c r="G67" s="996"/>
      <c r="H67" s="997"/>
      <c r="I67" s="281" t="s">
        <v>41</v>
      </c>
      <c r="J67" s="142">
        <v>0</v>
      </c>
      <c r="K67" s="142">
        <f t="shared" si="28"/>
        <v>0</v>
      </c>
      <c r="L67" s="142">
        <v>0</v>
      </c>
      <c r="M67" s="142">
        <v>0</v>
      </c>
      <c r="N67" s="142">
        <v>0</v>
      </c>
      <c r="O67" s="251"/>
      <c r="P67" s="175">
        <f t="shared" si="6"/>
        <v>0</v>
      </c>
      <c r="Q67" s="229"/>
      <c r="R67" s="229"/>
      <c r="S67" s="229"/>
      <c r="T67" s="878" t="s">
        <v>74</v>
      </c>
      <c r="U67" s="142">
        <v>0</v>
      </c>
      <c r="V67" s="142">
        <v>0</v>
      </c>
      <c r="W67" s="142">
        <v>0</v>
      </c>
      <c r="X67" s="142">
        <v>0</v>
      </c>
      <c r="Y67" s="142">
        <v>4</v>
      </c>
      <c r="Z67" s="142">
        <v>5</v>
      </c>
      <c r="AA67" s="142">
        <v>6</v>
      </c>
      <c r="AB67" s="142">
        <v>7</v>
      </c>
      <c r="AC67" s="142">
        <v>8</v>
      </c>
      <c r="AD67" s="142">
        <v>9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0</v>
      </c>
      <c r="AM67" s="142">
        <v>0</v>
      </c>
      <c r="AN67" s="138"/>
    </row>
    <row r="68" spans="1:40" s="257" customFormat="1" ht="57" customHeight="1" x14ac:dyDescent="0.25">
      <c r="A68" s="990"/>
      <c r="B68" s="995"/>
      <c r="C68" s="996"/>
      <c r="D68" s="996"/>
      <c r="E68" s="996"/>
      <c r="F68" s="996"/>
      <c r="G68" s="996"/>
      <c r="H68" s="997"/>
      <c r="I68" s="281" t="s">
        <v>42</v>
      </c>
      <c r="J68" s="142">
        <f>J71</f>
        <v>164.01999999999998</v>
      </c>
      <c r="K68" s="229">
        <f t="shared" si="28"/>
        <v>164.01999999999998</v>
      </c>
      <c r="L68" s="142">
        <f>L71</f>
        <v>164.01999999999998</v>
      </c>
      <c r="M68" s="142">
        <f>M71</f>
        <v>0</v>
      </c>
      <c r="N68" s="142">
        <f>N71</f>
        <v>0</v>
      </c>
      <c r="O68" s="251"/>
      <c r="P68" s="175">
        <f t="shared" si="6"/>
        <v>0</v>
      </c>
      <c r="Q68" s="229"/>
      <c r="R68" s="229"/>
      <c r="S68" s="229"/>
      <c r="T68" s="984"/>
      <c r="U68" s="142">
        <f t="shared" ref="U68:AI68" si="59">U71</f>
        <v>0</v>
      </c>
      <c r="V68" s="142">
        <f t="shared" si="59"/>
        <v>0</v>
      </c>
      <c r="W68" s="142">
        <f t="shared" si="59"/>
        <v>0</v>
      </c>
      <c r="X68" s="142">
        <f t="shared" si="59"/>
        <v>0</v>
      </c>
      <c r="Y68" s="142">
        <f t="shared" si="59"/>
        <v>3597.69</v>
      </c>
      <c r="Z68" s="142">
        <f t="shared" si="59"/>
        <v>3599.69</v>
      </c>
      <c r="AA68" s="142">
        <f t="shared" si="59"/>
        <v>3010</v>
      </c>
      <c r="AB68" s="142">
        <f t="shared" si="59"/>
        <v>3012</v>
      </c>
      <c r="AC68" s="142">
        <f t="shared" si="59"/>
        <v>29996.49</v>
      </c>
      <c r="AD68" s="142">
        <f t="shared" si="59"/>
        <v>3016</v>
      </c>
      <c r="AE68" s="142">
        <f>AE71</f>
        <v>0</v>
      </c>
      <c r="AF68" s="142">
        <f t="shared" si="59"/>
        <v>0</v>
      </c>
      <c r="AG68" s="142">
        <f t="shared" si="59"/>
        <v>0</v>
      </c>
      <c r="AH68" s="142">
        <f t="shared" si="59"/>
        <v>0</v>
      </c>
      <c r="AI68" s="142">
        <f t="shared" si="59"/>
        <v>0</v>
      </c>
      <c r="AJ68" s="142">
        <f>AJ71</f>
        <v>0</v>
      </c>
      <c r="AK68" s="142">
        <v>0</v>
      </c>
      <c r="AL68" s="142">
        <v>0</v>
      </c>
      <c r="AM68" s="142">
        <v>0</v>
      </c>
      <c r="AN68" s="138"/>
    </row>
    <row r="69" spans="1:40" s="257" customFormat="1" ht="34.5" customHeight="1" x14ac:dyDescent="0.25">
      <c r="A69" s="990"/>
      <c r="B69" s="995"/>
      <c r="C69" s="996"/>
      <c r="D69" s="996"/>
      <c r="E69" s="996"/>
      <c r="F69" s="996"/>
      <c r="G69" s="996"/>
      <c r="H69" s="997"/>
      <c r="I69" s="281" t="s">
        <v>13</v>
      </c>
      <c r="J69" s="142">
        <v>0</v>
      </c>
      <c r="K69" s="229">
        <f t="shared" si="28"/>
        <v>0</v>
      </c>
      <c r="L69" s="142">
        <v>0</v>
      </c>
      <c r="M69" s="142">
        <v>0</v>
      </c>
      <c r="N69" s="142">
        <v>0</v>
      </c>
      <c r="O69" s="251"/>
      <c r="P69" s="175">
        <f t="shared" si="6"/>
        <v>0</v>
      </c>
      <c r="Q69" s="229"/>
      <c r="R69" s="229"/>
      <c r="S69" s="229"/>
      <c r="T69" s="984"/>
      <c r="U69" s="142">
        <v>0</v>
      </c>
      <c r="V69" s="142">
        <v>0</v>
      </c>
      <c r="W69" s="142">
        <v>0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  <c r="AC69" s="142">
        <v>0</v>
      </c>
      <c r="AD69" s="142">
        <v>0</v>
      </c>
      <c r="AE69" s="142">
        <v>0</v>
      </c>
      <c r="AF69" s="142">
        <v>0</v>
      </c>
      <c r="AG69" s="142">
        <v>0</v>
      </c>
      <c r="AH69" s="142">
        <v>0</v>
      </c>
      <c r="AI69" s="142">
        <v>0</v>
      </c>
      <c r="AJ69" s="142">
        <v>0</v>
      </c>
      <c r="AK69" s="142">
        <v>0</v>
      </c>
      <c r="AL69" s="142">
        <v>0</v>
      </c>
      <c r="AM69" s="142">
        <v>0</v>
      </c>
      <c r="AN69" s="138"/>
    </row>
    <row r="70" spans="1:40" s="257" customFormat="1" ht="34.5" customHeight="1" x14ac:dyDescent="0.25">
      <c r="A70" s="991"/>
      <c r="B70" s="998"/>
      <c r="C70" s="999"/>
      <c r="D70" s="999"/>
      <c r="E70" s="999"/>
      <c r="F70" s="999"/>
      <c r="G70" s="999"/>
      <c r="H70" s="1000"/>
      <c r="I70" s="281" t="s">
        <v>12</v>
      </c>
      <c r="J70" s="142">
        <v>0</v>
      </c>
      <c r="K70" s="229">
        <f t="shared" si="28"/>
        <v>0</v>
      </c>
      <c r="L70" s="142">
        <v>0</v>
      </c>
      <c r="M70" s="142">
        <v>0</v>
      </c>
      <c r="N70" s="142">
        <v>0</v>
      </c>
      <c r="O70" s="251"/>
      <c r="P70" s="175">
        <f t="shared" si="6"/>
        <v>0</v>
      </c>
      <c r="Q70" s="229"/>
      <c r="R70" s="229"/>
      <c r="S70" s="229"/>
      <c r="T70" s="984"/>
      <c r="U70" s="142">
        <v>0</v>
      </c>
      <c r="V70" s="142">
        <v>0</v>
      </c>
      <c r="W70" s="142">
        <v>0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  <c r="AC70" s="142">
        <v>0</v>
      </c>
      <c r="AD70" s="142">
        <v>0</v>
      </c>
      <c r="AE70" s="142">
        <v>0</v>
      </c>
      <c r="AF70" s="142">
        <v>0</v>
      </c>
      <c r="AG70" s="142">
        <v>0</v>
      </c>
      <c r="AH70" s="142">
        <v>0</v>
      </c>
      <c r="AI70" s="142">
        <v>0</v>
      </c>
      <c r="AJ70" s="142">
        <v>0</v>
      </c>
      <c r="AK70" s="142">
        <v>0</v>
      </c>
      <c r="AL70" s="142">
        <v>0</v>
      </c>
      <c r="AM70" s="142">
        <v>0</v>
      </c>
      <c r="AN70" s="139"/>
    </row>
    <row r="71" spans="1:40" ht="42.75" customHeight="1" x14ac:dyDescent="0.25">
      <c r="A71" s="1001" t="s">
        <v>62</v>
      </c>
      <c r="B71" s="282" t="s">
        <v>160</v>
      </c>
      <c r="C71" s="1003"/>
      <c r="D71" s="1004"/>
      <c r="E71" s="1004"/>
      <c r="F71" s="1004"/>
      <c r="G71" s="1004">
        <v>2016</v>
      </c>
      <c r="H71" s="1004">
        <v>2016</v>
      </c>
      <c r="I71" s="283" t="s">
        <v>42</v>
      </c>
      <c r="J71" s="154">
        <f>J72</f>
        <v>164.01999999999998</v>
      </c>
      <c r="K71" s="202">
        <f t="shared" si="28"/>
        <v>164.01999999999998</v>
      </c>
      <c r="L71" s="154">
        <f>L72</f>
        <v>164.01999999999998</v>
      </c>
      <c r="M71" s="154">
        <f>M72</f>
        <v>0</v>
      </c>
      <c r="N71" s="152">
        <f>N72</f>
        <v>0</v>
      </c>
      <c r="O71" s="205"/>
      <c r="P71" s="152">
        <f t="shared" si="6"/>
        <v>0</v>
      </c>
      <c r="Q71" s="184"/>
      <c r="R71" s="184"/>
      <c r="S71" s="184"/>
      <c r="T71" s="984"/>
      <c r="U71" s="154">
        <f>U72</f>
        <v>0</v>
      </c>
      <c r="V71" s="154">
        <f>V72</f>
        <v>0</v>
      </c>
      <c r="W71" s="154">
        <f t="shared" ref="W71:AH72" si="60">W72</f>
        <v>0</v>
      </c>
      <c r="X71" s="154">
        <f t="shared" si="60"/>
        <v>0</v>
      </c>
      <c r="Y71" s="154">
        <f t="shared" si="60"/>
        <v>3597.69</v>
      </c>
      <c r="Z71" s="154">
        <f t="shared" si="60"/>
        <v>3599.69</v>
      </c>
      <c r="AA71" s="154">
        <f t="shared" si="60"/>
        <v>3010</v>
      </c>
      <c r="AB71" s="154">
        <f t="shared" si="60"/>
        <v>3012</v>
      </c>
      <c r="AC71" s="154">
        <f t="shared" si="60"/>
        <v>29996.49</v>
      </c>
      <c r="AD71" s="154">
        <f t="shared" si="60"/>
        <v>3016</v>
      </c>
      <c r="AE71" s="154">
        <f t="shared" si="60"/>
        <v>0</v>
      </c>
      <c r="AF71" s="154">
        <f t="shared" si="60"/>
        <v>0</v>
      </c>
      <c r="AG71" s="154">
        <f t="shared" si="60"/>
        <v>0</v>
      </c>
      <c r="AH71" s="154">
        <f t="shared" si="60"/>
        <v>0</v>
      </c>
      <c r="AI71" s="224">
        <f>AI72</f>
        <v>0</v>
      </c>
      <c r="AJ71" s="154">
        <f>AI71</f>
        <v>0</v>
      </c>
      <c r="AK71" s="154">
        <v>0</v>
      </c>
      <c r="AL71" s="154">
        <v>0</v>
      </c>
      <c r="AM71" s="154">
        <v>0</v>
      </c>
      <c r="AN71" s="874" t="s">
        <v>161</v>
      </c>
    </row>
    <row r="72" spans="1:40" ht="15" customHeight="1" x14ac:dyDescent="0.25">
      <c r="A72" s="1002"/>
      <c r="B72" s="223" t="s">
        <v>27</v>
      </c>
      <c r="C72" s="727"/>
      <c r="D72" s="727"/>
      <c r="E72" s="1005"/>
      <c r="F72" s="727"/>
      <c r="G72" s="1006"/>
      <c r="H72" s="1006"/>
      <c r="I72" s="141"/>
      <c r="J72" s="141">
        <f>L72+M72+N72</f>
        <v>164.01999999999998</v>
      </c>
      <c r="K72" s="184">
        <f t="shared" si="28"/>
        <v>164.01999999999998</v>
      </c>
      <c r="L72" s="141">
        <f>139*1.18</f>
        <v>164.01999999999998</v>
      </c>
      <c r="M72" s="141">
        <v>0</v>
      </c>
      <c r="N72" s="141">
        <v>0</v>
      </c>
      <c r="O72" s="205"/>
      <c r="P72" s="152">
        <f t="shared" si="6"/>
        <v>0</v>
      </c>
      <c r="Q72" s="184"/>
      <c r="R72" s="184"/>
      <c r="S72" s="184"/>
      <c r="T72" s="879"/>
      <c r="U72" s="147">
        <f>T72</f>
        <v>0</v>
      </c>
      <c r="V72" s="141">
        <v>0</v>
      </c>
      <c r="W72" s="141">
        <v>0</v>
      </c>
      <c r="X72" s="141">
        <v>0</v>
      </c>
      <c r="Y72" s="141">
        <f t="shared" ref="Y72:AD72" si="61">SUM(Y73:Y76)</f>
        <v>3597.69</v>
      </c>
      <c r="Z72" s="141">
        <f t="shared" si="61"/>
        <v>3599.69</v>
      </c>
      <c r="AA72" s="141">
        <f t="shared" si="61"/>
        <v>3010</v>
      </c>
      <c r="AB72" s="141">
        <f t="shared" si="61"/>
        <v>3012</v>
      </c>
      <c r="AC72" s="141">
        <f t="shared" si="61"/>
        <v>29996.49</v>
      </c>
      <c r="AD72" s="141">
        <f t="shared" si="61"/>
        <v>3016</v>
      </c>
      <c r="AE72" s="141">
        <f>AE73+AE76</f>
        <v>0</v>
      </c>
      <c r="AF72" s="141">
        <f>AF73+AF76</f>
        <v>0</v>
      </c>
      <c r="AG72" s="141">
        <f t="shared" si="60"/>
        <v>0</v>
      </c>
      <c r="AH72" s="141">
        <f t="shared" si="60"/>
        <v>0</v>
      </c>
      <c r="AI72" s="142">
        <f>U72-V72</f>
        <v>0</v>
      </c>
      <c r="AJ72" s="137">
        <f>AI72</f>
        <v>0</v>
      </c>
      <c r="AK72" s="137">
        <f>AJ72</f>
        <v>0</v>
      </c>
      <c r="AL72" s="137">
        <f>AK72</f>
        <v>0</v>
      </c>
      <c r="AM72" s="137">
        <f>AL72</f>
        <v>0</v>
      </c>
      <c r="AN72" s="906"/>
    </row>
    <row r="73" spans="1:40" s="284" customFormat="1" ht="45.75" customHeight="1" x14ac:dyDescent="0.25">
      <c r="A73" s="179"/>
      <c r="B73" s="968" t="s">
        <v>20</v>
      </c>
      <c r="C73" s="969"/>
      <c r="D73" s="969"/>
      <c r="E73" s="969"/>
      <c r="F73" s="969"/>
      <c r="G73" s="969"/>
      <c r="H73" s="970"/>
      <c r="I73" s="193"/>
      <c r="J73" s="184"/>
      <c r="K73" s="184"/>
      <c r="L73" s="184"/>
      <c r="M73" s="184"/>
      <c r="N73" s="184"/>
      <c r="O73" s="184"/>
      <c r="P73" s="211">
        <f t="shared" si="6"/>
        <v>0</v>
      </c>
      <c r="Q73" s="184"/>
      <c r="R73" s="184"/>
      <c r="S73" s="184"/>
      <c r="T73" s="227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20"/>
      <c r="AJ73" s="211"/>
      <c r="AK73" s="211"/>
      <c r="AL73" s="220"/>
      <c r="AM73" s="211"/>
      <c r="AN73" s="874" t="s">
        <v>141</v>
      </c>
    </row>
    <row r="74" spans="1:40" ht="60" x14ac:dyDescent="0.25">
      <c r="A74" s="1007"/>
      <c r="B74" s="1008"/>
      <c r="C74" s="1008"/>
      <c r="D74" s="1008"/>
      <c r="E74" s="1008"/>
      <c r="F74" s="1008"/>
      <c r="G74" s="1008"/>
      <c r="H74" s="1009"/>
      <c r="I74" s="173" t="s">
        <v>41</v>
      </c>
      <c r="J74" s="141">
        <f t="shared" ref="J74:N77" si="62">J79+J92</f>
        <v>0</v>
      </c>
      <c r="K74" s="184">
        <f t="shared" si="28"/>
        <v>0</v>
      </c>
      <c r="L74" s="141">
        <f t="shared" si="62"/>
        <v>0</v>
      </c>
      <c r="M74" s="141">
        <f t="shared" si="62"/>
        <v>0</v>
      </c>
      <c r="N74" s="141">
        <f t="shared" si="62"/>
        <v>0</v>
      </c>
      <c r="O74" s="185"/>
      <c r="P74" s="152">
        <f t="shared" si="6"/>
        <v>0</v>
      </c>
      <c r="Q74" s="141">
        <f t="shared" ref="Q74:S77" si="63">Q79+Q92</f>
        <v>0</v>
      </c>
      <c r="R74" s="141">
        <f t="shared" si="63"/>
        <v>0</v>
      </c>
      <c r="S74" s="141">
        <f t="shared" si="63"/>
        <v>0</v>
      </c>
      <c r="T74" s="170"/>
      <c r="U74" s="141">
        <f t="shared" ref="U74:AJ74" si="64">U79+U92</f>
        <v>0</v>
      </c>
      <c r="V74" s="141">
        <f t="shared" si="64"/>
        <v>0</v>
      </c>
      <c r="W74" s="141">
        <f t="shared" si="64"/>
        <v>0</v>
      </c>
      <c r="X74" s="141">
        <f t="shared" si="64"/>
        <v>0</v>
      </c>
      <c r="Y74" s="141">
        <f t="shared" si="64"/>
        <v>0</v>
      </c>
      <c r="Z74" s="141">
        <f t="shared" si="64"/>
        <v>0</v>
      </c>
      <c r="AA74" s="141">
        <f t="shared" si="64"/>
        <v>0</v>
      </c>
      <c r="AB74" s="141">
        <f t="shared" si="64"/>
        <v>0</v>
      </c>
      <c r="AC74" s="141">
        <f t="shared" si="64"/>
        <v>0</v>
      </c>
      <c r="AD74" s="141">
        <f t="shared" si="64"/>
        <v>0</v>
      </c>
      <c r="AE74" s="141">
        <f t="shared" si="64"/>
        <v>0</v>
      </c>
      <c r="AF74" s="141">
        <f t="shared" si="64"/>
        <v>0</v>
      </c>
      <c r="AG74" s="141">
        <f t="shared" si="64"/>
        <v>0</v>
      </c>
      <c r="AH74" s="141">
        <f t="shared" si="64"/>
        <v>0</v>
      </c>
      <c r="AI74" s="141">
        <f>AI79+AI92</f>
        <v>0</v>
      </c>
      <c r="AJ74" s="141">
        <f t="shared" si="64"/>
        <v>0</v>
      </c>
      <c r="AK74" s="147">
        <v>0</v>
      </c>
      <c r="AL74" s="142">
        <v>0</v>
      </c>
      <c r="AM74" s="142">
        <v>0</v>
      </c>
      <c r="AN74" s="906"/>
    </row>
    <row r="75" spans="1:40" ht="39.75" customHeight="1" x14ac:dyDescent="0.25">
      <c r="A75" s="1010"/>
      <c r="B75" s="1011"/>
      <c r="C75" s="1011"/>
      <c r="D75" s="1011"/>
      <c r="E75" s="1011"/>
      <c r="F75" s="1011"/>
      <c r="G75" s="1011"/>
      <c r="H75" s="1012"/>
      <c r="I75" s="173" t="s">
        <v>42</v>
      </c>
      <c r="J75" s="141">
        <f t="shared" si="62"/>
        <v>7641.3490000000002</v>
      </c>
      <c r="K75" s="184">
        <f t="shared" si="28"/>
        <v>41474.026399999995</v>
      </c>
      <c r="L75" s="141">
        <f t="shared" si="62"/>
        <v>32547.94</v>
      </c>
      <c r="M75" s="141">
        <f t="shared" si="62"/>
        <v>503.91899999999998</v>
      </c>
      <c r="N75" s="141">
        <f t="shared" si="62"/>
        <v>8422.1674000000003</v>
      </c>
      <c r="O75" s="185"/>
      <c r="P75" s="152">
        <f t="shared" si="6"/>
        <v>1013.63</v>
      </c>
      <c r="Q75" s="141">
        <f t="shared" si="63"/>
        <v>0</v>
      </c>
      <c r="R75" s="141">
        <f t="shared" si="63"/>
        <v>0</v>
      </c>
      <c r="S75" s="141">
        <f t="shared" si="63"/>
        <v>1013.63</v>
      </c>
      <c r="T75" s="170"/>
      <c r="U75" s="141">
        <f>U80+U93</f>
        <v>8422.17</v>
      </c>
      <c r="V75" s="141">
        <f t="shared" ref="V75:AJ75" si="65">V80+V93</f>
        <v>0</v>
      </c>
      <c r="W75" s="141">
        <f t="shared" si="65"/>
        <v>0</v>
      </c>
      <c r="X75" s="141">
        <f t="shared" si="65"/>
        <v>0</v>
      </c>
      <c r="Y75" s="141">
        <f t="shared" si="65"/>
        <v>3597.69</v>
      </c>
      <c r="Z75" s="141">
        <f t="shared" si="65"/>
        <v>3599.69</v>
      </c>
      <c r="AA75" s="141">
        <f t="shared" si="65"/>
        <v>3010</v>
      </c>
      <c r="AB75" s="141">
        <f t="shared" si="65"/>
        <v>3012</v>
      </c>
      <c r="AC75" s="141">
        <f t="shared" si="65"/>
        <v>29996.49</v>
      </c>
      <c r="AD75" s="141">
        <f t="shared" si="65"/>
        <v>3016</v>
      </c>
      <c r="AE75" s="141">
        <f t="shared" si="65"/>
        <v>0</v>
      </c>
      <c r="AF75" s="141">
        <f t="shared" si="65"/>
        <v>0</v>
      </c>
      <c r="AG75" s="141">
        <f t="shared" si="65"/>
        <v>0</v>
      </c>
      <c r="AH75" s="141">
        <f t="shared" si="65"/>
        <v>0</v>
      </c>
      <c r="AI75" s="141">
        <f>AI80+AI93</f>
        <v>8422.17</v>
      </c>
      <c r="AJ75" s="141">
        <f t="shared" si="65"/>
        <v>8422.17</v>
      </c>
      <c r="AK75" s="147">
        <v>0</v>
      </c>
      <c r="AL75" s="142">
        <v>0</v>
      </c>
      <c r="AM75" s="142">
        <v>0</v>
      </c>
      <c r="AN75" s="137"/>
    </row>
    <row r="76" spans="1:40" ht="28.5" customHeight="1" x14ac:dyDescent="0.25">
      <c r="A76" s="1010"/>
      <c r="B76" s="1011"/>
      <c r="C76" s="1011"/>
      <c r="D76" s="1011"/>
      <c r="E76" s="1011"/>
      <c r="F76" s="1011"/>
      <c r="G76" s="1011"/>
      <c r="H76" s="1012"/>
      <c r="I76" s="173" t="s">
        <v>13</v>
      </c>
      <c r="J76" s="141">
        <f t="shared" si="62"/>
        <v>14869.828999999998</v>
      </c>
      <c r="K76" s="184">
        <f t="shared" si="28"/>
        <v>14869.828999999998</v>
      </c>
      <c r="L76" s="141">
        <f t="shared" si="62"/>
        <v>0</v>
      </c>
      <c r="M76" s="141">
        <f t="shared" si="62"/>
        <v>14869.828999999998</v>
      </c>
      <c r="N76" s="141">
        <f t="shared" si="62"/>
        <v>0</v>
      </c>
      <c r="O76" s="185"/>
      <c r="P76" s="152">
        <f t="shared" si="6"/>
        <v>0</v>
      </c>
      <c r="Q76" s="141">
        <f t="shared" si="63"/>
        <v>0</v>
      </c>
      <c r="R76" s="141">
        <f t="shared" si="63"/>
        <v>0</v>
      </c>
      <c r="S76" s="141">
        <f t="shared" si="63"/>
        <v>0</v>
      </c>
      <c r="T76" s="170"/>
      <c r="U76" s="141">
        <f t="shared" ref="U76:AJ76" si="66">U81+U94</f>
        <v>0</v>
      </c>
      <c r="V76" s="141">
        <f t="shared" si="66"/>
        <v>0</v>
      </c>
      <c r="W76" s="141">
        <f t="shared" si="66"/>
        <v>0</v>
      </c>
      <c r="X76" s="141">
        <f t="shared" si="66"/>
        <v>0</v>
      </c>
      <c r="Y76" s="141">
        <f t="shared" si="66"/>
        <v>0</v>
      </c>
      <c r="Z76" s="141">
        <f t="shared" si="66"/>
        <v>0</v>
      </c>
      <c r="AA76" s="141">
        <f t="shared" si="66"/>
        <v>0</v>
      </c>
      <c r="AB76" s="141">
        <f t="shared" si="66"/>
        <v>0</v>
      </c>
      <c r="AC76" s="141">
        <f t="shared" si="66"/>
        <v>0</v>
      </c>
      <c r="AD76" s="141">
        <f t="shared" si="66"/>
        <v>0</v>
      </c>
      <c r="AE76" s="141">
        <f t="shared" si="66"/>
        <v>0</v>
      </c>
      <c r="AF76" s="141">
        <f t="shared" si="66"/>
        <v>0</v>
      </c>
      <c r="AG76" s="141">
        <f t="shared" si="66"/>
        <v>0</v>
      </c>
      <c r="AH76" s="141">
        <f t="shared" si="66"/>
        <v>0</v>
      </c>
      <c r="AI76" s="141">
        <f t="shared" si="66"/>
        <v>0</v>
      </c>
      <c r="AJ76" s="141">
        <f t="shared" si="66"/>
        <v>0</v>
      </c>
      <c r="AK76" s="147">
        <v>0</v>
      </c>
      <c r="AL76" s="142">
        <v>0</v>
      </c>
      <c r="AM76" s="142">
        <v>0</v>
      </c>
      <c r="AN76" s="137"/>
    </row>
    <row r="77" spans="1:40" s="280" customFormat="1" ht="12.75" customHeight="1" x14ac:dyDescent="0.25">
      <c r="A77" s="1013"/>
      <c r="B77" s="1014"/>
      <c r="C77" s="1014"/>
      <c r="D77" s="1014"/>
      <c r="E77" s="1014"/>
      <c r="F77" s="1014"/>
      <c r="G77" s="1014"/>
      <c r="H77" s="1015"/>
      <c r="I77" s="173" t="s">
        <v>12</v>
      </c>
      <c r="J77" s="141">
        <f t="shared" si="62"/>
        <v>0</v>
      </c>
      <c r="K77" s="184">
        <f t="shared" si="28"/>
        <v>0</v>
      </c>
      <c r="L77" s="141">
        <f t="shared" si="62"/>
        <v>0</v>
      </c>
      <c r="M77" s="141">
        <f t="shared" si="62"/>
        <v>0</v>
      </c>
      <c r="N77" s="141">
        <f t="shared" si="62"/>
        <v>0</v>
      </c>
      <c r="O77" s="185"/>
      <c r="P77" s="152">
        <f t="shared" si="6"/>
        <v>0</v>
      </c>
      <c r="Q77" s="141">
        <f t="shared" si="63"/>
        <v>0</v>
      </c>
      <c r="R77" s="141">
        <f t="shared" si="63"/>
        <v>0</v>
      </c>
      <c r="S77" s="141">
        <f t="shared" si="63"/>
        <v>0</v>
      </c>
      <c r="T77" s="170"/>
      <c r="U77" s="141">
        <f t="shared" ref="U77:AJ77" si="67">U82+U95</f>
        <v>0</v>
      </c>
      <c r="V77" s="141">
        <f t="shared" si="67"/>
        <v>0</v>
      </c>
      <c r="W77" s="141">
        <f t="shared" si="67"/>
        <v>0</v>
      </c>
      <c r="X77" s="141">
        <f t="shared" si="67"/>
        <v>0</v>
      </c>
      <c r="Y77" s="141">
        <f t="shared" si="67"/>
        <v>0</v>
      </c>
      <c r="Z77" s="141">
        <f t="shared" si="67"/>
        <v>0</v>
      </c>
      <c r="AA77" s="141">
        <f t="shared" si="67"/>
        <v>0</v>
      </c>
      <c r="AB77" s="141">
        <f t="shared" si="67"/>
        <v>0</v>
      </c>
      <c r="AC77" s="141">
        <f t="shared" si="67"/>
        <v>0</v>
      </c>
      <c r="AD77" s="141">
        <f t="shared" si="67"/>
        <v>0</v>
      </c>
      <c r="AE77" s="141">
        <f t="shared" si="67"/>
        <v>0</v>
      </c>
      <c r="AF77" s="141">
        <f t="shared" si="67"/>
        <v>0</v>
      </c>
      <c r="AG77" s="141">
        <f t="shared" si="67"/>
        <v>0</v>
      </c>
      <c r="AH77" s="141">
        <f t="shared" si="67"/>
        <v>0</v>
      </c>
      <c r="AI77" s="141">
        <f t="shared" si="67"/>
        <v>0</v>
      </c>
      <c r="AJ77" s="141">
        <f t="shared" si="67"/>
        <v>0</v>
      </c>
      <c r="AK77" s="147">
        <v>0</v>
      </c>
      <c r="AL77" s="142">
        <v>0</v>
      </c>
      <c r="AM77" s="142">
        <v>0</v>
      </c>
      <c r="AN77" s="141"/>
    </row>
    <row r="78" spans="1:40" ht="37.5" customHeight="1" x14ac:dyDescent="0.25">
      <c r="A78" s="179" t="s">
        <v>18</v>
      </c>
      <c r="B78" s="968" t="s">
        <v>183</v>
      </c>
      <c r="C78" s="969"/>
      <c r="D78" s="969"/>
      <c r="E78" s="969"/>
      <c r="F78" s="969"/>
      <c r="G78" s="969"/>
      <c r="H78" s="970"/>
      <c r="I78" s="167"/>
      <c r="J78" s="168"/>
      <c r="K78" s="184"/>
      <c r="L78" s="168"/>
      <c r="M78" s="168"/>
      <c r="N78" s="168"/>
      <c r="O78" s="169"/>
      <c r="P78" s="152">
        <f t="shared" si="6"/>
        <v>0</v>
      </c>
      <c r="Q78" s="168"/>
      <c r="R78" s="168"/>
      <c r="S78" s="168"/>
      <c r="T78" s="167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2"/>
      <c r="AJ78" s="141"/>
      <c r="AK78" s="147"/>
      <c r="AL78" s="142"/>
      <c r="AM78" s="142"/>
      <c r="AN78" s="137"/>
    </row>
    <row r="79" spans="1:40" s="280" customFormat="1" ht="60" x14ac:dyDescent="0.25">
      <c r="A79" s="1007"/>
      <c r="B79" s="1008"/>
      <c r="C79" s="1008"/>
      <c r="D79" s="1008"/>
      <c r="E79" s="1008"/>
      <c r="F79" s="1008"/>
      <c r="G79" s="1008"/>
      <c r="H79" s="1009"/>
      <c r="I79" s="173" t="s">
        <v>41</v>
      </c>
      <c r="J79" s="141">
        <v>0</v>
      </c>
      <c r="K79" s="184">
        <f t="shared" si="28"/>
        <v>0</v>
      </c>
      <c r="L79" s="141">
        <f>L87</f>
        <v>0</v>
      </c>
      <c r="M79" s="141">
        <v>0</v>
      </c>
      <c r="N79" s="141">
        <v>0</v>
      </c>
      <c r="O79" s="185"/>
      <c r="P79" s="152">
        <f t="shared" si="6"/>
        <v>0</v>
      </c>
      <c r="Q79" s="141">
        <v>0</v>
      </c>
      <c r="R79" s="141">
        <v>0</v>
      </c>
      <c r="S79" s="141">
        <v>0</v>
      </c>
      <c r="T79" s="170"/>
      <c r="U79" s="141">
        <v>0</v>
      </c>
      <c r="V79" s="141">
        <v>0</v>
      </c>
      <c r="W79" s="141">
        <v>0</v>
      </c>
      <c r="X79" s="141">
        <v>0</v>
      </c>
      <c r="Y79" s="141">
        <v>0</v>
      </c>
      <c r="Z79" s="141">
        <v>0</v>
      </c>
      <c r="AA79" s="141">
        <v>0</v>
      </c>
      <c r="AB79" s="141">
        <v>0</v>
      </c>
      <c r="AC79" s="141">
        <v>0</v>
      </c>
      <c r="AD79" s="141">
        <v>0</v>
      </c>
      <c r="AE79" s="141">
        <v>0</v>
      </c>
      <c r="AF79" s="141">
        <v>0</v>
      </c>
      <c r="AG79" s="141">
        <v>0</v>
      </c>
      <c r="AH79" s="141">
        <v>0</v>
      </c>
      <c r="AI79" s="141">
        <v>0</v>
      </c>
      <c r="AJ79" s="141">
        <v>0</v>
      </c>
      <c r="AK79" s="141">
        <v>0</v>
      </c>
      <c r="AL79" s="142">
        <v>0</v>
      </c>
      <c r="AM79" s="142">
        <v>0</v>
      </c>
      <c r="AN79" s="141"/>
    </row>
    <row r="80" spans="1:40" s="280" customFormat="1" ht="54" customHeight="1" x14ac:dyDescent="0.25">
      <c r="A80" s="1010"/>
      <c r="B80" s="1011"/>
      <c r="C80" s="1011"/>
      <c r="D80" s="1011"/>
      <c r="E80" s="1011"/>
      <c r="F80" s="1011"/>
      <c r="G80" s="1011"/>
      <c r="H80" s="1012"/>
      <c r="I80" s="173" t="s">
        <v>42</v>
      </c>
      <c r="J80" s="141">
        <f>J83+J85+J87</f>
        <v>503.91899999999998</v>
      </c>
      <c r="K80" s="184">
        <f t="shared" si="28"/>
        <v>503.91899999999998</v>
      </c>
      <c r="L80" s="141">
        <f>L83+L85+L87</f>
        <v>0</v>
      </c>
      <c r="M80" s="141">
        <f>M83+M85+M87</f>
        <v>503.91899999999998</v>
      </c>
      <c r="N80" s="141">
        <f>N83+N85+N87</f>
        <v>0</v>
      </c>
      <c r="O80" s="185"/>
      <c r="P80" s="152">
        <f t="shared" si="6"/>
        <v>1013.63</v>
      </c>
      <c r="Q80" s="141">
        <f>Q87</f>
        <v>0</v>
      </c>
      <c r="R80" s="141">
        <f>R87</f>
        <v>0</v>
      </c>
      <c r="S80" s="141">
        <f>S87</f>
        <v>1013.63</v>
      </c>
      <c r="T80" s="170"/>
      <c r="U80" s="141">
        <f t="shared" ref="U80:AJ80" si="68">U83+U85+U87</f>
        <v>0</v>
      </c>
      <c r="V80" s="141">
        <f t="shared" si="68"/>
        <v>0</v>
      </c>
      <c r="W80" s="141">
        <f t="shared" si="68"/>
        <v>0</v>
      </c>
      <c r="X80" s="141">
        <f t="shared" si="68"/>
        <v>0</v>
      </c>
      <c r="Y80" s="141">
        <f t="shared" si="68"/>
        <v>3597.69</v>
      </c>
      <c r="Z80" s="141">
        <f t="shared" si="68"/>
        <v>3599.69</v>
      </c>
      <c r="AA80" s="141">
        <f t="shared" si="68"/>
        <v>3010</v>
      </c>
      <c r="AB80" s="141">
        <f t="shared" si="68"/>
        <v>3012</v>
      </c>
      <c r="AC80" s="141">
        <f t="shared" si="68"/>
        <v>29996.49</v>
      </c>
      <c r="AD80" s="141">
        <f t="shared" si="68"/>
        <v>3016</v>
      </c>
      <c r="AE80" s="141">
        <f t="shared" si="68"/>
        <v>0</v>
      </c>
      <c r="AF80" s="141">
        <f t="shared" si="68"/>
        <v>0</v>
      </c>
      <c r="AG80" s="141">
        <f t="shared" si="68"/>
        <v>0</v>
      </c>
      <c r="AH80" s="141">
        <f t="shared" si="68"/>
        <v>0</v>
      </c>
      <c r="AI80" s="141">
        <f t="shared" si="68"/>
        <v>0</v>
      </c>
      <c r="AJ80" s="141">
        <f t="shared" si="68"/>
        <v>0</v>
      </c>
      <c r="AK80" s="141">
        <v>0</v>
      </c>
      <c r="AL80" s="142">
        <v>0</v>
      </c>
      <c r="AM80" s="142">
        <v>0</v>
      </c>
      <c r="AN80" s="141"/>
    </row>
    <row r="81" spans="1:40" s="285" customFormat="1" ht="30" x14ac:dyDescent="0.25">
      <c r="A81" s="1010"/>
      <c r="B81" s="1011"/>
      <c r="C81" s="1011"/>
      <c r="D81" s="1011"/>
      <c r="E81" s="1011"/>
      <c r="F81" s="1011"/>
      <c r="G81" s="1011"/>
      <c r="H81" s="1012"/>
      <c r="I81" s="193" t="s">
        <v>13</v>
      </c>
      <c r="J81" s="147">
        <f>J90</f>
        <v>14869.828999999998</v>
      </c>
      <c r="K81" s="184">
        <f t="shared" si="28"/>
        <v>14869.828999999998</v>
      </c>
      <c r="L81" s="147">
        <f>L90</f>
        <v>0</v>
      </c>
      <c r="M81" s="147">
        <f>M90</f>
        <v>14869.828999999998</v>
      </c>
      <c r="N81" s="147">
        <f t="shared" ref="N81:S81" si="69">N90</f>
        <v>0</v>
      </c>
      <c r="O81" s="147"/>
      <c r="P81" s="211">
        <f t="shared" si="6"/>
        <v>0</v>
      </c>
      <c r="Q81" s="147">
        <f t="shared" si="69"/>
        <v>0</v>
      </c>
      <c r="R81" s="147">
        <f t="shared" si="69"/>
        <v>0</v>
      </c>
      <c r="S81" s="147">
        <f t="shared" si="69"/>
        <v>0</v>
      </c>
      <c r="T81" s="227"/>
      <c r="U81" s="147">
        <f>U90</f>
        <v>0</v>
      </c>
      <c r="V81" s="147">
        <f t="shared" ref="V81:AJ81" si="70">V90</f>
        <v>0</v>
      </c>
      <c r="W81" s="147">
        <f t="shared" si="70"/>
        <v>0</v>
      </c>
      <c r="X81" s="147">
        <f t="shared" si="70"/>
        <v>0</v>
      </c>
      <c r="Y81" s="147">
        <f t="shared" si="70"/>
        <v>0</v>
      </c>
      <c r="Z81" s="147">
        <f t="shared" si="70"/>
        <v>0</v>
      </c>
      <c r="AA81" s="147">
        <f t="shared" si="70"/>
        <v>0</v>
      </c>
      <c r="AB81" s="147">
        <f t="shared" si="70"/>
        <v>0</v>
      </c>
      <c r="AC81" s="147">
        <f t="shared" si="70"/>
        <v>0</v>
      </c>
      <c r="AD81" s="147">
        <f t="shared" si="70"/>
        <v>0</v>
      </c>
      <c r="AE81" s="147">
        <f t="shared" si="70"/>
        <v>0</v>
      </c>
      <c r="AF81" s="147">
        <f t="shared" si="70"/>
        <v>0</v>
      </c>
      <c r="AG81" s="147">
        <f t="shared" si="70"/>
        <v>0</v>
      </c>
      <c r="AH81" s="147">
        <f t="shared" si="70"/>
        <v>0</v>
      </c>
      <c r="AI81" s="147">
        <f t="shared" si="70"/>
        <v>0</v>
      </c>
      <c r="AJ81" s="147">
        <f t="shared" si="70"/>
        <v>0</v>
      </c>
      <c r="AK81" s="147">
        <v>0</v>
      </c>
      <c r="AL81" s="142">
        <v>0</v>
      </c>
      <c r="AM81" s="142">
        <v>0</v>
      </c>
      <c r="AN81" s="874" t="s">
        <v>142</v>
      </c>
    </row>
    <row r="82" spans="1:40" s="280" customFormat="1" ht="30" x14ac:dyDescent="0.25">
      <c r="A82" s="1013"/>
      <c r="B82" s="1014"/>
      <c r="C82" s="1014"/>
      <c r="D82" s="1014"/>
      <c r="E82" s="1014"/>
      <c r="F82" s="1014"/>
      <c r="G82" s="1014"/>
      <c r="H82" s="1015"/>
      <c r="I82" s="173" t="s">
        <v>12</v>
      </c>
      <c r="J82" s="141">
        <v>0</v>
      </c>
      <c r="K82" s="184">
        <f t="shared" si="28"/>
        <v>0</v>
      </c>
      <c r="L82" s="141">
        <v>0</v>
      </c>
      <c r="M82" s="141">
        <v>0</v>
      </c>
      <c r="N82" s="141">
        <v>0</v>
      </c>
      <c r="O82" s="185"/>
      <c r="P82" s="152">
        <f t="shared" si="6"/>
        <v>0</v>
      </c>
      <c r="Q82" s="141">
        <v>0</v>
      </c>
      <c r="R82" s="141">
        <v>0</v>
      </c>
      <c r="S82" s="141">
        <v>0</v>
      </c>
      <c r="T82" s="170"/>
      <c r="U82" s="141">
        <v>0</v>
      </c>
      <c r="V82" s="141">
        <v>0</v>
      </c>
      <c r="W82" s="141">
        <v>0</v>
      </c>
      <c r="X82" s="141">
        <v>0</v>
      </c>
      <c r="Y82" s="141">
        <v>0</v>
      </c>
      <c r="Z82" s="141">
        <v>0</v>
      </c>
      <c r="AA82" s="141">
        <v>0</v>
      </c>
      <c r="AB82" s="141">
        <v>0</v>
      </c>
      <c r="AC82" s="141">
        <v>0</v>
      </c>
      <c r="AD82" s="141">
        <v>0</v>
      </c>
      <c r="AE82" s="141">
        <v>0</v>
      </c>
      <c r="AF82" s="141">
        <v>0</v>
      </c>
      <c r="AG82" s="141">
        <v>0</v>
      </c>
      <c r="AH82" s="141">
        <v>0</v>
      </c>
      <c r="AI82" s="141">
        <v>0</v>
      </c>
      <c r="AJ82" s="141">
        <v>0</v>
      </c>
      <c r="AK82" s="147">
        <v>0</v>
      </c>
      <c r="AL82" s="142">
        <v>0</v>
      </c>
      <c r="AM82" s="142">
        <v>0</v>
      </c>
      <c r="AN82" s="907"/>
    </row>
    <row r="83" spans="1:40" ht="47.25" customHeight="1" x14ac:dyDescent="0.25">
      <c r="A83" s="1016" t="s">
        <v>63</v>
      </c>
      <c r="B83" s="277" t="s">
        <v>162</v>
      </c>
      <c r="C83" s="966" t="s">
        <v>88</v>
      </c>
      <c r="D83" s="966">
        <v>800</v>
      </c>
      <c r="E83" s="1004"/>
      <c r="F83" s="1004"/>
      <c r="G83" s="740">
        <v>2018</v>
      </c>
      <c r="H83" s="740">
        <v>2018</v>
      </c>
      <c r="I83" s="200" t="s">
        <v>42</v>
      </c>
      <c r="J83" s="154">
        <f>J84</f>
        <v>0</v>
      </c>
      <c r="K83" s="202">
        <f t="shared" si="28"/>
        <v>0</v>
      </c>
      <c r="L83" s="154">
        <f>L84</f>
        <v>0</v>
      </c>
      <c r="M83" s="154">
        <f>M84</f>
        <v>0</v>
      </c>
      <c r="N83" s="152">
        <f>N84</f>
        <v>0</v>
      </c>
      <c r="O83" s="205"/>
      <c r="P83" s="152">
        <f t="shared" si="6"/>
        <v>2359.2199999999998</v>
      </c>
      <c r="Q83" s="152">
        <f>Q84</f>
        <v>2359.2199999999998</v>
      </c>
      <c r="R83" s="152">
        <f>R84</f>
        <v>0</v>
      </c>
      <c r="S83" s="152">
        <f>S84</f>
        <v>0</v>
      </c>
      <c r="T83" s="878" t="s">
        <v>74</v>
      </c>
      <c r="U83" s="154">
        <f>U84</f>
        <v>0</v>
      </c>
      <c r="V83" s="154">
        <f t="shared" ref="V83:AJ83" si="71">V84</f>
        <v>0</v>
      </c>
      <c r="W83" s="154">
        <f t="shared" si="71"/>
        <v>0</v>
      </c>
      <c r="X83" s="154">
        <f t="shared" si="71"/>
        <v>0</v>
      </c>
      <c r="Y83" s="154">
        <f t="shared" si="71"/>
        <v>3400.46</v>
      </c>
      <c r="Z83" s="154">
        <f t="shared" si="71"/>
        <v>3402.46</v>
      </c>
      <c r="AA83" s="154">
        <f t="shared" si="71"/>
        <v>3010</v>
      </c>
      <c r="AB83" s="154">
        <f t="shared" si="71"/>
        <v>3012</v>
      </c>
      <c r="AC83" s="154">
        <f t="shared" si="71"/>
        <v>19731.080000000002</v>
      </c>
      <c r="AD83" s="154">
        <f t="shared" si="71"/>
        <v>3016</v>
      </c>
      <c r="AE83" s="154">
        <f t="shared" si="71"/>
        <v>0</v>
      </c>
      <c r="AF83" s="154">
        <f t="shared" si="71"/>
        <v>0</v>
      </c>
      <c r="AG83" s="154">
        <f t="shared" si="71"/>
        <v>0</v>
      </c>
      <c r="AH83" s="154">
        <f t="shared" si="71"/>
        <v>0</v>
      </c>
      <c r="AI83" s="154">
        <f t="shared" si="71"/>
        <v>0</v>
      </c>
      <c r="AJ83" s="154">
        <f t="shared" si="71"/>
        <v>0</v>
      </c>
      <c r="AK83" s="154">
        <v>0</v>
      </c>
      <c r="AL83" s="154">
        <v>0</v>
      </c>
      <c r="AM83" s="154">
        <v>0</v>
      </c>
      <c r="AN83" s="138" t="s">
        <v>159</v>
      </c>
    </row>
    <row r="84" spans="1:40" ht="15.75" customHeight="1" x14ac:dyDescent="0.25">
      <c r="A84" s="1002"/>
      <c r="B84" s="212" t="s">
        <v>27</v>
      </c>
      <c r="C84" s="967"/>
      <c r="D84" s="967"/>
      <c r="E84" s="1005"/>
      <c r="F84" s="727"/>
      <c r="G84" s="727"/>
      <c r="H84" s="727"/>
      <c r="I84" s="141"/>
      <c r="J84" s="141">
        <f>L84+M84+N84</f>
        <v>0</v>
      </c>
      <c r="K84" s="184">
        <f t="shared" si="28"/>
        <v>0</v>
      </c>
      <c r="L84" s="141">
        <v>0</v>
      </c>
      <c r="M84" s="141">
        <v>0</v>
      </c>
      <c r="N84" s="141">
        <v>0</v>
      </c>
      <c r="O84" s="205"/>
      <c r="P84" s="152">
        <f t="shared" si="6"/>
        <v>2359.2199999999998</v>
      </c>
      <c r="Q84" s="197">
        <v>2359.2199999999998</v>
      </c>
      <c r="R84" s="197">
        <v>0</v>
      </c>
      <c r="S84" s="197">
        <v>0</v>
      </c>
      <c r="T84" s="879"/>
      <c r="U84" s="141">
        <v>0</v>
      </c>
      <c r="V84" s="141">
        <v>0</v>
      </c>
      <c r="W84" s="141">
        <v>0</v>
      </c>
      <c r="X84" s="141">
        <v>0</v>
      </c>
      <c r="Y84" s="141">
        <f t="shared" ref="Y84:AD84" si="72">Y89+Y101</f>
        <v>3400.46</v>
      </c>
      <c r="Z84" s="141">
        <f t="shared" si="72"/>
        <v>3402.46</v>
      </c>
      <c r="AA84" s="141">
        <f t="shared" si="72"/>
        <v>3010</v>
      </c>
      <c r="AB84" s="141">
        <f t="shared" si="72"/>
        <v>3012</v>
      </c>
      <c r="AC84" s="141">
        <f t="shared" si="72"/>
        <v>19731.080000000002</v>
      </c>
      <c r="AD84" s="141">
        <f t="shared" si="72"/>
        <v>3016</v>
      </c>
      <c r="AE84" s="141">
        <v>0</v>
      </c>
      <c r="AF84" s="141">
        <v>0</v>
      </c>
      <c r="AG84" s="141">
        <v>0</v>
      </c>
      <c r="AH84" s="141">
        <v>0</v>
      </c>
      <c r="AI84" s="142">
        <v>0</v>
      </c>
      <c r="AJ84" s="141">
        <v>0</v>
      </c>
      <c r="AK84" s="141">
        <f>AK89+AK101</f>
        <v>0</v>
      </c>
      <c r="AL84" s="142">
        <f>AL89+AL101</f>
        <v>0</v>
      </c>
      <c r="AM84" s="142">
        <f>AM89+AM101</f>
        <v>0</v>
      </c>
      <c r="AN84" s="139"/>
    </row>
    <row r="85" spans="1:40" s="278" customFormat="1" ht="33" customHeight="1" x14ac:dyDescent="0.2">
      <c r="A85" s="1016" t="s">
        <v>89</v>
      </c>
      <c r="B85" s="277" t="s">
        <v>90</v>
      </c>
      <c r="C85" s="966">
        <v>400</v>
      </c>
      <c r="D85" s="966">
        <v>200</v>
      </c>
      <c r="E85" s="1017"/>
      <c r="F85" s="739"/>
      <c r="G85" s="740">
        <v>2018</v>
      </c>
      <c r="H85" s="740">
        <v>2018</v>
      </c>
      <c r="I85" s="187" t="s">
        <v>42</v>
      </c>
      <c r="J85" s="201">
        <f>J86</f>
        <v>0</v>
      </c>
      <c r="K85" s="201">
        <f t="shared" si="28"/>
        <v>0</v>
      </c>
      <c r="L85" s="201">
        <f>L86</f>
        <v>0</v>
      </c>
      <c r="M85" s="201">
        <f>M86</f>
        <v>0</v>
      </c>
      <c r="N85" s="225">
        <f>N86</f>
        <v>0</v>
      </c>
      <c r="O85" s="226"/>
      <c r="P85" s="152">
        <f t="shared" ref="P85:P155" si="73">Q85+R85+S85</f>
        <v>2151.33</v>
      </c>
      <c r="Q85" s="225">
        <f>Q86</f>
        <v>0</v>
      </c>
      <c r="R85" s="225">
        <f>R86</f>
        <v>2151.33</v>
      </c>
      <c r="S85" s="225">
        <f>S86</f>
        <v>0</v>
      </c>
      <c r="T85" s="878" t="s">
        <v>74</v>
      </c>
      <c r="U85" s="224">
        <f>U86</f>
        <v>0</v>
      </c>
      <c r="V85" s="224">
        <f>V86</f>
        <v>0</v>
      </c>
      <c r="W85" s="224">
        <f>W86</f>
        <v>0</v>
      </c>
      <c r="X85" s="224">
        <f>X86</f>
        <v>0</v>
      </c>
      <c r="Y85" s="224">
        <f t="shared" ref="Y85:AH85" si="74">Y86</f>
        <v>197.23</v>
      </c>
      <c r="Z85" s="224">
        <f t="shared" si="74"/>
        <v>197.23</v>
      </c>
      <c r="AA85" s="224">
        <f t="shared" si="74"/>
        <v>0</v>
      </c>
      <c r="AB85" s="224">
        <f t="shared" si="74"/>
        <v>0</v>
      </c>
      <c r="AC85" s="224">
        <f t="shared" si="74"/>
        <v>10265.41</v>
      </c>
      <c r="AD85" s="224">
        <f t="shared" si="74"/>
        <v>0</v>
      </c>
      <c r="AE85" s="224">
        <f t="shared" si="74"/>
        <v>0</v>
      </c>
      <c r="AF85" s="224">
        <f t="shared" si="74"/>
        <v>0</v>
      </c>
      <c r="AG85" s="224">
        <f t="shared" si="74"/>
        <v>0</v>
      </c>
      <c r="AH85" s="224">
        <f t="shared" si="74"/>
        <v>0</v>
      </c>
      <c r="AI85" s="224">
        <f>AI86</f>
        <v>0</v>
      </c>
      <c r="AJ85" s="224">
        <f>AI85</f>
        <v>0</v>
      </c>
      <c r="AK85" s="224">
        <v>0</v>
      </c>
      <c r="AL85" s="224">
        <f t="shared" ref="AL85:AM87" si="75">AL90+AL102</f>
        <v>0</v>
      </c>
      <c r="AM85" s="224">
        <f t="shared" si="75"/>
        <v>0</v>
      </c>
      <c r="AN85" s="138" t="s">
        <v>159</v>
      </c>
    </row>
    <row r="86" spans="1:40" ht="15.75" customHeight="1" x14ac:dyDescent="0.25">
      <c r="A86" s="1002"/>
      <c r="B86" s="204" t="s">
        <v>27</v>
      </c>
      <c r="C86" s="727"/>
      <c r="D86" s="727"/>
      <c r="E86" s="1017"/>
      <c r="F86" s="739"/>
      <c r="G86" s="727"/>
      <c r="H86" s="727"/>
      <c r="I86" s="141"/>
      <c r="J86" s="197">
        <f>L86+M86+N86</f>
        <v>0</v>
      </c>
      <c r="K86" s="184">
        <f t="shared" si="28"/>
        <v>0</v>
      </c>
      <c r="L86" s="197">
        <v>0</v>
      </c>
      <c r="M86" s="197">
        <v>0</v>
      </c>
      <c r="N86" s="197">
        <v>0</v>
      </c>
      <c r="O86" s="205"/>
      <c r="P86" s="152">
        <f t="shared" si="73"/>
        <v>2151.33</v>
      </c>
      <c r="Q86" s="197">
        <v>0</v>
      </c>
      <c r="R86" s="197">
        <v>2151.33</v>
      </c>
      <c r="S86" s="197"/>
      <c r="T86" s="879"/>
      <c r="U86" s="141">
        <v>0</v>
      </c>
      <c r="V86" s="141">
        <v>0</v>
      </c>
      <c r="W86" s="141">
        <v>0</v>
      </c>
      <c r="X86" s="141">
        <v>0</v>
      </c>
      <c r="Y86" s="141">
        <f t="shared" ref="Y86:AD86" si="76">Y91+Y103</f>
        <v>197.23</v>
      </c>
      <c r="Z86" s="141">
        <f t="shared" si="76"/>
        <v>197.23</v>
      </c>
      <c r="AA86" s="141">
        <f t="shared" si="76"/>
        <v>0</v>
      </c>
      <c r="AB86" s="141">
        <f t="shared" si="76"/>
        <v>0</v>
      </c>
      <c r="AC86" s="141">
        <f t="shared" si="76"/>
        <v>10265.41</v>
      </c>
      <c r="AD86" s="141">
        <f t="shared" si="76"/>
        <v>0</v>
      </c>
      <c r="AE86" s="141">
        <v>0</v>
      </c>
      <c r="AF86" s="141">
        <v>0</v>
      </c>
      <c r="AG86" s="141">
        <v>0</v>
      </c>
      <c r="AH86" s="141">
        <v>0</v>
      </c>
      <c r="AI86" s="142">
        <v>0</v>
      </c>
      <c r="AJ86" s="141">
        <v>0</v>
      </c>
      <c r="AK86" s="141">
        <v>0</v>
      </c>
      <c r="AL86" s="142">
        <f t="shared" si="75"/>
        <v>0</v>
      </c>
      <c r="AM86" s="142">
        <f t="shared" si="75"/>
        <v>0</v>
      </c>
      <c r="AN86" s="139"/>
    </row>
    <row r="87" spans="1:40" s="278" customFormat="1" ht="50.25" customHeight="1" x14ac:dyDescent="0.2">
      <c r="A87" s="1018" t="s">
        <v>91</v>
      </c>
      <c r="B87" s="277" t="s">
        <v>17</v>
      </c>
      <c r="C87" s="948">
        <v>160</v>
      </c>
      <c r="D87" s="948">
        <v>280</v>
      </c>
      <c r="E87" s="948"/>
      <c r="F87" s="818"/>
      <c r="G87" s="210"/>
      <c r="H87" s="210"/>
      <c r="I87" s="187" t="s">
        <v>42</v>
      </c>
      <c r="J87" s="201">
        <f>L87+M87+N87</f>
        <v>503.91899999999998</v>
      </c>
      <c r="K87" s="201">
        <f t="shared" si="28"/>
        <v>503.91899999999998</v>
      </c>
      <c r="L87" s="201">
        <f>L88</f>
        <v>0</v>
      </c>
      <c r="M87" s="201">
        <f t="shared" ref="M87:S87" si="77">M88</f>
        <v>503.91899999999998</v>
      </c>
      <c r="N87" s="181">
        <f t="shared" si="77"/>
        <v>0</v>
      </c>
      <c r="O87" s="226"/>
      <c r="P87" s="152">
        <f t="shared" si="73"/>
        <v>1013.63</v>
      </c>
      <c r="Q87" s="181">
        <f t="shared" si="77"/>
        <v>0</v>
      </c>
      <c r="R87" s="181">
        <f t="shared" si="77"/>
        <v>0</v>
      </c>
      <c r="S87" s="181">
        <f t="shared" si="77"/>
        <v>1013.63</v>
      </c>
      <c r="T87" s="227"/>
      <c r="U87" s="154">
        <f>U88</f>
        <v>0</v>
      </c>
      <c r="V87" s="154">
        <f t="shared" ref="V87:AJ87" si="78">V88</f>
        <v>0</v>
      </c>
      <c r="W87" s="154">
        <f t="shared" si="78"/>
        <v>0</v>
      </c>
      <c r="X87" s="154">
        <f t="shared" si="78"/>
        <v>0</v>
      </c>
      <c r="Y87" s="154">
        <f t="shared" si="78"/>
        <v>0</v>
      </c>
      <c r="Z87" s="154">
        <f t="shared" si="78"/>
        <v>0</v>
      </c>
      <c r="AA87" s="154">
        <f t="shared" si="78"/>
        <v>0</v>
      </c>
      <c r="AB87" s="154">
        <f t="shared" si="78"/>
        <v>0</v>
      </c>
      <c r="AC87" s="154">
        <f t="shared" si="78"/>
        <v>0</v>
      </c>
      <c r="AD87" s="154">
        <f t="shared" si="78"/>
        <v>0</v>
      </c>
      <c r="AE87" s="154">
        <f t="shared" si="78"/>
        <v>0</v>
      </c>
      <c r="AF87" s="154">
        <f t="shared" si="78"/>
        <v>0</v>
      </c>
      <c r="AG87" s="154">
        <f t="shared" si="78"/>
        <v>0</v>
      </c>
      <c r="AH87" s="154">
        <f t="shared" si="78"/>
        <v>0</v>
      </c>
      <c r="AI87" s="154">
        <f t="shared" si="78"/>
        <v>0</v>
      </c>
      <c r="AJ87" s="154">
        <f t="shared" si="78"/>
        <v>0</v>
      </c>
      <c r="AK87" s="154">
        <f>AK92+AK104</f>
        <v>100</v>
      </c>
      <c r="AL87" s="224">
        <f t="shared" si="75"/>
        <v>0</v>
      </c>
      <c r="AM87" s="224">
        <f t="shared" si="75"/>
        <v>0</v>
      </c>
      <c r="AN87" s="138" t="s">
        <v>143</v>
      </c>
    </row>
    <row r="88" spans="1:40" s="280" customFormat="1" ht="21.75" customHeight="1" x14ac:dyDescent="0.25">
      <c r="A88" s="1018"/>
      <c r="B88" s="212" t="s">
        <v>27</v>
      </c>
      <c r="C88" s="949"/>
      <c r="D88" s="949"/>
      <c r="E88" s="949"/>
      <c r="F88" s="706"/>
      <c r="G88" s="133">
        <v>2017</v>
      </c>
      <c r="H88" s="133">
        <v>2017</v>
      </c>
      <c r="I88" s="141"/>
      <c r="J88" s="184">
        <f>L88+M88+N88</f>
        <v>503.91899999999998</v>
      </c>
      <c r="K88" s="184">
        <f t="shared" si="28"/>
        <v>503.91899999999998</v>
      </c>
      <c r="L88" s="184">
        <v>0</v>
      </c>
      <c r="M88" s="184">
        <f>427.05*1.18</f>
        <v>503.91899999999998</v>
      </c>
      <c r="N88" s="184">
        <v>0</v>
      </c>
      <c r="O88" s="205"/>
      <c r="P88" s="152">
        <f t="shared" si="73"/>
        <v>1013.63</v>
      </c>
      <c r="Q88" s="184">
        <v>0</v>
      </c>
      <c r="R88" s="184">
        <v>0</v>
      </c>
      <c r="S88" s="184">
        <v>1013.63</v>
      </c>
      <c r="T88" s="227"/>
      <c r="U88" s="184">
        <v>0</v>
      </c>
      <c r="V88" s="141">
        <v>0</v>
      </c>
      <c r="W88" s="141">
        <v>0</v>
      </c>
      <c r="X88" s="141">
        <v>0</v>
      </c>
      <c r="Y88" s="141"/>
      <c r="Z88" s="141"/>
      <c r="AA88" s="141"/>
      <c r="AB88" s="141"/>
      <c r="AC88" s="141"/>
      <c r="AD88" s="141"/>
      <c r="AE88" s="141">
        <v>0</v>
      </c>
      <c r="AF88" s="141">
        <v>0</v>
      </c>
      <c r="AG88" s="141">
        <v>0</v>
      </c>
      <c r="AH88" s="141">
        <v>0</v>
      </c>
      <c r="AI88" s="142">
        <f>U88-V88</f>
        <v>0</v>
      </c>
      <c r="AJ88" s="141">
        <v>0</v>
      </c>
      <c r="AK88" s="141">
        <v>0</v>
      </c>
      <c r="AL88" s="142">
        <v>0</v>
      </c>
      <c r="AM88" s="142">
        <v>0</v>
      </c>
      <c r="AN88" s="139"/>
    </row>
    <row r="89" spans="1:40" ht="63.75" customHeight="1" x14ac:dyDescent="0.25">
      <c r="A89" s="228" t="s">
        <v>92</v>
      </c>
      <c r="B89" s="277" t="s">
        <v>164</v>
      </c>
      <c r="C89" s="199">
        <v>900</v>
      </c>
      <c r="D89" s="199">
        <v>28000</v>
      </c>
      <c r="E89" s="199"/>
      <c r="F89" s="70"/>
      <c r="G89" s="132"/>
      <c r="H89" s="132"/>
      <c r="I89" s="187" t="s">
        <v>13</v>
      </c>
      <c r="J89" s="253">
        <f>J90</f>
        <v>14869.828999999998</v>
      </c>
      <c r="K89" s="202">
        <f t="shared" si="28"/>
        <v>14869.828999999998</v>
      </c>
      <c r="L89" s="202"/>
      <c r="M89" s="201">
        <f>M90</f>
        <v>14869.828999999998</v>
      </c>
      <c r="N89" s="181"/>
      <c r="O89" s="226"/>
      <c r="P89" s="152">
        <f t="shared" si="73"/>
        <v>0</v>
      </c>
      <c r="Q89" s="181"/>
      <c r="R89" s="181"/>
      <c r="S89" s="181"/>
      <c r="T89" s="227" t="s">
        <v>26</v>
      </c>
      <c r="U89" s="201">
        <f>U90</f>
        <v>0</v>
      </c>
      <c r="V89" s="201">
        <f t="shared" ref="V89:AI89" si="79">V90</f>
        <v>0</v>
      </c>
      <c r="W89" s="201">
        <f t="shared" si="79"/>
        <v>0</v>
      </c>
      <c r="X89" s="201">
        <f t="shared" si="79"/>
        <v>0</v>
      </c>
      <c r="Y89" s="201">
        <f t="shared" si="79"/>
        <v>0</v>
      </c>
      <c r="Z89" s="201">
        <f t="shared" si="79"/>
        <v>0</v>
      </c>
      <c r="AA89" s="201">
        <f t="shared" si="79"/>
        <v>0</v>
      </c>
      <c r="AB89" s="201">
        <f t="shared" si="79"/>
        <v>0</v>
      </c>
      <c r="AC89" s="201">
        <f t="shared" si="79"/>
        <v>0</v>
      </c>
      <c r="AD89" s="201">
        <f t="shared" si="79"/>
        <v>0</v>
      </c>
      <c r="AE89" s="201">
        <f t="shared" si="79"/>
        <v>0</v>
      </c>
      <c r="AF89" s="201">
        <f t="shared" si="79"/>
        <v>0</v>
      </c>
      <c r="AG89" s="201">
        <f t="shared" si="79"/>
        <v>0</v>
      </c>
      <c r="AH89" s="201">
        <f t="shared" si="79"/>
        <v>0</v>
      </c>
      <c r="AI89" s="201">
        <f t="shared" si="79"/>
        <v>0</v>
      </c>
      <c r="AJ89" s="154">
        <v>0</v>
      </c>
      <c r="AK89" s="224">
        <v>0</v>
      </c>
      <c r="AL89" s="224">
        <f>AL93+AL95+AL97</f>
        <v>0</v>
      </c>
      <c r="AM89" s="224">
        <f>AM93+AM95+AM97</f>
        <v>0</v>
      </c>
      <c r="AN89" s="141" t="s">
        <v>163</v>
      </c>
    </row>
    <row r="90" spans="1:40" ht="19.5" customHeight="1" x14ac:dyDescent="0.25">
      <c r="A90" s="230"/>
      <c r="B90" s="231" t="s">
        <v>27</v>
      </c>
      <c r="C90" s="199"/>
      <c r="D90" s="199"/>
      <c r="E90" s="199"/>
      <c r="F90" s="70"/>
      <c r="G90" s="132">
        <v>2017</v>
      </c>
      <c r="H90" s="132">
        <v>2017</v>
      </c>
      <c r="I90" s="141"/>
      <c r="J90" s="184">
        <f>L90+M90+N90</f>
        <v>14869.828999999998</v>
      </c>
      <c r="K90" s="184">
        <f t="shared" si="28"/>
        <v>14869.828999999998</v>
      </c>
      <c r="L90" s="184">
        <v>0</v>
      </c>
      <c r="M90" s="184">
        <f>12601.55*1.18</f>
        <v>14869.828999999998</v>
      </c>
      <c r="N90" s="184">
        <v>0</v>
      </c>
      <c r="O90" s="205"/>
      <c r="P90" s="152">
        <f t="shared" si="73"/>
        <v>0</v>
      </c>
      <c r="Q90" s="184">
        <v>0</v>
      </c>
      <c r="R90" s="184">
        <v>0</v>
      </c>
      <c r="S90" s="184">
        <v>0</v>
      </c>
      <c r="T90" s="227"/>
      <c r="U90" s="184">
        <v>0</v>
      </c>
      <c r="V90" s="141">
        <f t="shared" ref="V90:AM90" si="80">V93+V95+V97</f>
        <v>0</v>
      </c>
      <c r="W90" s="141">
        <f t="shared" si="80"/>
        <v>0</v>
      </c>
      <c r="X90" s="141">
        <f t="shared" si="80"/>
        <v>0</v>
      </c>
      <c r="Y90" s="141">
        <f t="shared" si="80"/>
        <v>0</v>
      </c>
      <c r="Z90" s="141">
        <f t="shared" si="80"/>
        <v>0</v>
      </c>
      <c r="AA90" s="141">
        <f t="shared" si="80"/>
        <v>0</v>
      </c>
      <c r="AB90" s="141">
        <f t="shared" si="80"/>
        <v>0</v>
      </c>
      <c r="AC90" s="141">
        <f t="shared" si="80"/>
        <v>0</v>
      </c>
      <c r="AD90" s="141">
        <f t="shared" si="80"/>
        <v>0</v>
      </c>
      <c r="AE90" s="141">
        <f t="shared" si="80"/>
        <v>0</v>
      </c>
      <c r="AF90" s="141">
        <f t="shared" si="80"/>
        <v>0</v>
      </c>
      <c r="AG90" s="141">
        <f t="shared" si="80"/>
        <v>0</v>
      </c>
      <c r="AH90" s="141">
        <f t="shared" si="80"/>
        <v>0</v>
      </c>
      <c r="AI90" s="142">
        <f>U90-V90</f>
        <v>0</v>
      </c>
      <c r="AJ90" s="142">
        <v>0</v>
      </c>
      <c r="AK90" s="142">
        <f>AK93+AK95+AK97</f>
        <v>8422.17</v>
      </c>
      <c r="AL90" s="142">
        <f t="shared" si="80"/>
        <v>0</v>
      </c>
      <c r="AM90" s="142">
        <f t="shared" si="80"/>
        <v>0</v>
      </c>
      <c r="AN90" s="137"/>
    </row>
    <row r="91" spans="1:40" ht="47.25" customHeight="1" x14ac:dyDescent="0.25">
      <c r="A91" s="179" t="s">
        <v>93</v>
      </c>
      <c r="B91" s="968" t="s">
        <v>165</v>
      </c>
      <c r="C91" s="969"/>
      <c r="D91" s="969"/>
      <c r="E91" s="969"/>
      <c r="F91" s="969"/>
      <c r="G91" s="969"/>
      <c r="H91" s="970"/>
      <c r="I91" s="167"/>
      <c r="J91" s="151"/>
      <c r="K91" s="184"/>
      <c r="L91" s="151"/>
      <c r="M91" s="151"/>
      <c r="N91" s="168"/>
      <c r="O91" s="169"/>
      <c r="P91" s="152"/>
      <c r="Q91" s="168"/>
      <c r="R91" s="168"/>
      <c r="S91" s="168"/>
      <c r="T91" s="167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2"/>
      <c r="AJ91" s="141"/>
      <c r="AK91" s="141"/>
      <c r="AL91" s="142"/>
      <c r="AM91" s="142"/>
      <c r="AN91" s="137"/>
    </row>
    <row r="92" spans="1:40" ht="57.75" customHeight="1" x14ac:dyDescent="0.25">
      <c r="A92" s="1019"/>
      <c r="B92" s="1022"/>
      <c r="C92" s="1023"/>
      <c r="D92" s="1023"/>
      <c r="E92" s="1023"/>
      <c r="F92" s="1023"/>
      <c r="G92" s="1023"/>
      <c r="H92" s="1024"/>
      <c r="I92" s="173" t="s">
        <v>41</v>
      </c>
      <c r="J92" s="141">
        <v>0</v>
      </c>
      <c r="K92" s="184">
        <f t="shared" si="28"/>
        <v>0</v>
      </c>
      <c r="L92" s="141">
        <v>0</v>
      </c>
      <c r="M92" s="141">
        <v>0</v>
      </c>
      <c r="N92" s="141">
        <v>0</v>
      </c>
      <c r="O92" s="185"/>
      <c r="P92" s="152">
        <f t="shared" si="73"/>
        <v>0</v>
      </c>
      <c r="Q92" s="141">
        <v>0</v>
      </c>
      <c r="R92" s="141">
        <v>0</v>
      </c>
      <c r="S92" s="141">
        <f>S34</f>
        <v>0</v>
      </c>
      <c r="T92" s="167"/>
      <c r="U92" s="141">
        <v>0</v>
      </c>
      <c r="V92" s="141">
        <v>0</v>
      </c>
      <c r="W92" s="141">
        <v>0</v>
      </c>
      <c r="X92" s="141">
        <v>0</v>
      </c>
      <c r="Y92" s="141">
        <v>0</v>
      </c>
      <c r="Z92" s="141">
        <v>0</v>
      </c>
      <c r="AA92" s="141">
        <v>0</v>
      </c>
      <c r="AB92" s="141">
        <v>0</v>
      </c>
      <c r="AC92" s="141">
        <v>0</v>
      </c>
      <c r="AD92" s="141">
        <v>0</v>
      </c>
      <c r="AE92" s="141">
        <v>0</v>
      </c>
      <c r="AF92" s="141">
        <v>0</v>
      </c>
      <c r="AG92" s="141">
        <v>0</v>
      </c>
      <c r="AH92" s="141">
        <v>0</v>
      </c>
      <c r="AI92" s="141">
        <v>0</v>
      </c>
      <c r="AJ92" s="141">
        <v>0</v>
      </c>
      <c r="AK92" s="141">
        <v>0</v>
      </c>
      <c r="AL92" s="142">
        <v>0</v>
      </c>
      <c r="AM92" s="142">
        <v>0</v>
      </c>
      <c r="AN92" s="137"/>
    </row>
    <row r="93" spans="1:40" s="284" customFormat="1" ht="42.75" customHeight="1" x14ac:dyDescent="0.25">
      <c r="A93" s="1020"/>
      <c r="B93" s="1025"/>
      <c r="C93" s="1026"/>
      <c r="D93" s="1026"/>
      <c r="E93" s="1026"/>
      <c r="F93" s="1026"/>
      <c r="G93" s="1026"/>
      <c r="H93" s="1027"/>
      <c r="I93" s="193" t="s">
        <v>42</v>
      </c>
      <c r="J93" s="147">
        <f>J96+J98</f>
        <v>7137.43</v>
      </c>
      <c r="K93" s="184">
        <f t="shared" si="28"/>
        <v>40970.107400000001</v>
      </c>
      <c r="L93" s="147">
        <f>L96+L98</f>
        <v>32547.94</v>
      </c>
      <c r="M93" s="147">
        <f>M96+M98</f>
        <v>0</v>
      </c>
      <c r="N93" s="147">
        <f>N96+N98</f>
        <v>8422.1674000000003</v>
      </c>
      <c r="O93" s="147"/>
      <c r="P93" s="147">
        <f t="shared" si="73"/>
        <v>0</v>
      </c>
      <c r="Q93" s="147">
        <f>Q96+Q98</f>
        <v>0</v>
      </c>
      <c r="R93" s="147">
        <f>R96+R98</f>
        <v>0</v>
      </c>
      <c r="S93" s="147">
        <f>S96+S98</f>
        <v>0</v>
      </c>
      <c r="T93" s="288"/>
      <c r="U93" s="147">
        <f>U96+U98</f>
        <v>8422.17</v>
      </c>
      <c r="V93" s="147">
        <f t="shared" ref="V93:AJ93" si="81">V96+V98</f>
        <v>0</v>
      </c>
      <c r="W93" s="147">
        <f t="shared" si="81"/>
        <v>0</v>
      </c>
      <c r="X93" s="147">
        <f t="shared" si="81"/>
        <v>0</v>
      </c>
      <c r="Y93" s="147">
        <f t="shared" si="81"/>
        <v>0</v>
      </c>
      <c r="Z93" s="147">
        <f t="shared" si="81"/>
        <v>0</v>
      </c>
      <c r="AA93" s="147">
        <f t="shared" si="81"/>
        <v>0</v>
      </c>
      <c r="AB93" s="147">
        <f t="shared" si="81"/>
        <v>0</v>
      </c>
      <c r="AC93" s="147">
        <f t="shared" si="81"/>
        <v>0</v>
      </c>
      <c r="AD93" s="147">
        <f t="shared" si="81"/>
        <v>0</v>
      </c>
      <c r="AE93" s="147">
        <f t="shared" si="81"/>
        <v>0</v>
      </c>
      <c r="AF93" s="147">
        <f t="shared" si="81"/>
        <v>0</v>
      </c>
      <c r="AG93" s="147">
        <f t="shared" si="81"/>
        <v>0</v>
      </c>
      <c r="AH93" s="147">
        <f t="shared" si="81"/>
        <v>0</v>
      </c>
      <c r="AI93" s="147">
        <f>AI96+AI98</f>
        <v>8422.17</v>
      </c>
      <c r="AJ93" s="147">
        <f t="shared" si="81"/>
        <v>8422.17</v>
      </c>
      <c r="AK93" s="147">
        <f t="shared" ref="AJ93:AK96" si="82">AJ93</f>
        <v>8422.17</v>
      </c>
      <c r="AL93" s="142">
        <v>0</v>
      </c>
      <c r="AM93" s="142">
        <v>0</v>
      </c>
      <c r="AN93" s="137"/>
    </row>
    <row r="94" spans="1:40" s="284" customFormat="1" ht="30" x14ac:dyDescent="0.25">
      <c r="A94" s="1020"/>
      <c r="B94" s="1025"/>
      <c r="C94" s="1026"/>
      <c r="D94" s="1026"/>
      <c r="E94" s="1026"/>
      <c r="F94" s="1026"/>
      <c r="G94" s="1026"/>
      <c r="H94" s="1027"/>
      <c r="I94" s="193" t="s">
        <v>13</v>
      </c>
      <c r="J94" s="147">
        <v>0</v>
      </c>
      <c r="K94" s="184">
        <f t="shared" si="28"/>
        <v>0</v>
      </c>
      <c r="L94" s="147">
        <v>0</v>
      </c>
      <c r="M94" s="147">
        <v>0</v>
      </c>
      <c r="N94" s="147">
        <v>0</v>
      </c>
      <c r="O94" s="147"/>
      <c r="P94" s="147">
        <f t="shared" si="73"/>
        <v>0</v>
      </c>
      <c r="Q94" s="147">
        <v>0</v>
      </c>
      <c r="R94" s="147">
        <v>0</v>
      </c>
      <c r="S94" s="147">
        <v>0</v>
      </c>
      <c r="T94" s="288"/>
      <c r="U94" s="147">
        <v>0</v>
      </c>
      <c r="V94" s="147">
        <v>0</v>
      </c>
      <c r="W94" s="147">
        <v>0</v>
      </c>
      <c r="X94" s="147">
        <v>0</v>
      </c>
      <c r="Y94" s="147">
        <v>0</v>
      </c>
      <c r="Z94" s="147">
        <v>0</v>
      </c>
      <c r="AA94" s="147">
        <v>0</v>
      </c>
      <c r="AB94" s="147">
        <v>0</v>
      </c>
      <c r="AC94" s="147">
        <v>0</v>
      </c>
      <c r="AD94" s="147">
        <v>0</v>
      </c>
      <c r="AE94" s="147">
        <v>0</v>
      </c>
      <c r="AF94" s="147">
        <v>0</v>
      </c>
      <c r="AG94" s="147">
        <v>0</v>
      </c>
      <c r="AH94" s="147">
        <v>0</v>
      </c>
      <c r="AI94" s="147">
        <v>0</v>
      </c>
      <c r="AJ94" s="147">
        <v>0</v>
      </c>
      <c r="AK94" s="147">
        <f t="shared" si="82"/>
        <v>0</v>
      </c>
      <c r="AL94" s="142">
        <v>0</v>
      </c>
      <c r="AM94" s="142">
        <v>0</v>
      </c>
      <c r="AN94" s="137"/>
    </row>
    <row r="95" spans="1:40" s="284" customFormat="1" ht="30" x14ac:dyDescent="0.25">
      <c r="A95" s="1021"/>
      <c r="B95" s="1028"/>
      <c r="C95" s="1029"/>
      <c r="D95" s="1029"/>
      <c r="E95" s="1029"/>
      <c r="F95" s="1029"/>
      <c r="G95" s="1029"/>
      <c r="H95" s="1030"/>
      <c r="I95" s="193" t="s">
        <v>12</v>
      </c>
      <c r="J95" s="147">
        <v>0</v>
      </c>
      <c r="K95" s="184">
        <f t="shared" si="28"/>
        <v>0</v>
      </c>
      <c r="L95" s="147">
        <v>0</v>
      </c>
      <c r="M95" s="147">
        <v>0</v>
      </c>
      <c r="N95" s="147">
        <v>0</v>
      </c>
      <c r="O95" s="147"/>
      <c r="P95" s="147">
        <f t="shared" si="73"/>
        <v>0</v>
      </c>
      <c r="Q95" s="147">
        <v>0</v>
      </c>
      <c r="R95" s="147">
        <v>0</v>
      </c>
      <c r="S95" s="147">
        <v>0</v>
      </c>
      <c r="T95" s="288"/>
      <c r="U95" s="147">
        <v>0</v>
      </c>
      <c r="V95" s="147">
        <v>0</v>
      </c>
      <c r="W95" s="147">
        <v>0</v>
      </c>
      <c r="X95" s="147">
        <v>0</v>
      </c>
      <c r="Y95" s="147">
        <v>0</v>
      </c>
      <c r="Z95" s="147">
        <v>0</v>
      </c>
      <c r="AA95" s="147">
        <v>0</v>
      </c>
      <c r="AB95" s="147">
        <v>0</v>
      </c>
      <c r="AC95" s="147">
        <v>0</v>
      </c>
      <c r="AD95" s="147">
        <v>0</v>
      </c>
      <c r="AE95" s="147">
        <v>0</v>
      </c>
      <c r="AF95" s="147">
        <v>0</v>
      </c>
      <c r="AG95" s="147">
        <v>0</v>
      </c>
      <c r="AH95" s="147">
        <v>0</v>
      </c>
      <c r="AI95" s="147">
        <v>0</v>
      </c>
      <c r="AJ95" s="147">
        <v>0</v>
      </c>
      <c r="AK95" s="147">
        <f>AJ95</f>
        <v>0</v>
      </c>
      <c r="AL95" s="142">
        <v>0</v>
      </c>
      <c r="AM95" s="142">
        <v>0</v>
      </c>
      <c r="AN95" s="137"/>
    </row>
    <row r="96" spans="1:40" s="312" customFormat="1" ht="57" customHeight="1" x14ac:dyDescent="0.25">
      <c r="A96" s="1031" t="s">
        <v>100</v>
      </c>
      <c r="B96" s="277" t="s">
        <v>166</v>
      </c>
      <c r="C96" s="948"/>
      <c r="D96" s="948"/>
      <c r="E96" s="948"/>
      <c r="F96" s="948"/>
      <c r="G96" s="818">
        <v>2016</v>
      </c>
      <c r="H96" s="818">
        <v>2016</v>
      </c>
      <c r="I96" s="187" t="s">
        <v>42</v>
      </c>
      <c r="J96" s="154">
        <f>J97</f>
        <v>130</v>
      </c>
      <c r="K96" s="201">
        <f t="shared" si="28"/>
        <v>367.84140000000002</v>
      </c>
      <c r="L96" s="154">
        <f>L97</f>
        <v>214.44139999999999</v>
      </c>
      <c r="M96" s="154">
        <f>M97</f>
        <v>0</v>
      </c>
      <c r="N96" s="211">
        <f>N97</f>
        <v>153.4</v>
      </c>
      <c r="O96" s="211">
        <f t="shared" ref="O96:U96" si="83">O97</f>
        <v>0</v>
      </c>
      <c r="P96" s="211">
        <f t="shared" si="83"/>
        <v>0</v>
      </c>
      <c r="Q96" s="211">
        <f t="shared" si="83"/>
        <v>0</v>
      </c>
      <c r="R96" s="211">
        <f t="shared" si="83"/>
        <v>0</v>
      </c>
      <c r="S96" s="211">
        <f t="shared" si="83"/>
        <v>0</v>
      </c>
      <c r="T96" s="211">
        <f t="shared" si="83"/>
        <v>0</v>
      </c>
      <c r="U96" s="154">
        <f t="shared" si="83"/>
        <v>153.4</v>
      </c>
      <c r="V96" s="154">
        <v>0</v>
      </c>
      <c r="W96" s="154">
        <v>0</v>
      </c>
      <c r="X96" s="154">
        <v>0</v>
      </c>
      <c r="Y96" s="154">
        <v>0</v>
      </c>
      <c r="Z96" s="154">
        <v>0</v>
      </c>
      <c r="AA96" s="154">
        <v>0</v>
      </c>
      <c r="AB96" s="154">
        <v>0</v>
      </c>
      <c r="AC96" s="154">
        <v>0</v>
      </c>
      <c r="AD96" s="154">
        <v>0</v>
      </c>
      <c r="AE96" s="154">
        <v>0</v>
      </c>
      <c r="AF96" s="154">
        <v>0</v>
      </c>
      <c r="AG96" s="154">
        <v>0</v>
      </c>
      <c r="AH96" s="154">
        <v>0</v>
      </c>
      <c r="AI96" s="224">
        <f>AI97</f>
        <v>153.4</v>
      </c>
      <c r="AJ96" s="154">
        <f t="shared" si="82"/>
        <v>153.4</v>
      </c>
      <c r="AK96" s="154">
        <f t="shared" si="82"/>
        <v>153.4</v>
      </c>
      <c r="AL96" s="224">
        <v>0</v>
      </c>
      <c r="AM96" s="224">
        <v>0</v>
      </c>
      <c r="AN96" s="225"/>
    </row>
    <row r="97" spans="1:40" s="284" customFormat="1" x14ac:dyDescent="0.25">
      <c r="A97" s="1032"/>
      <c r="B97" s="204" t="s">
        <v>27</v>
      </c>
      <c r="C97" s="950"/>
      <c r="D97" s="950"/>
      <c r="E97" s="950"/>
      <c r="F97" s="950"/>
      <c r="G97" s="707"/>
      <c r="H97" s="707"/>
      <c r="I97" s="147"/>
      <c r="J97" s="147">
        <v>130</v>
      </c>
      <c r="K97" s="184">
        <f t="shared" si="28"/>
        <v>367.84140000000002</v>
      </c>
      <c r="L97" s="147">
        <f>181.73*1.18</f>
        <v>214.44139999999999</v>
      </c>
      <c r="M97" s="147">
        <v>0</v>
      </c>
      <c r="N97" s="147">
        <f>130*1.18</f>
        <v>153.4</v>
      </c>
      <c r="O97" s="147"/>
      <c r="P97" s="147">
        <f t="shared" si="73"/>
        <v>0</v>
      </c>
      <c r="Q97" s="147">
        <v>0</v>
      </c>
      <c r="R97" s="147">
        <v>0</v>
      </c>
      <c r="S97" s="147">
        <v>0</v>
      </c>
      <c r="T97" s="206"/>
      <c r="U97" s="184">
        <v>153.4</v>
      </c>
      <c r="V97" s="147">
        <v>0</v>
      </c>
      <c r="W97" s="147">
        <v>0</v>
      </c>
      <c r="X97" s="147">
        <v>0</v>
      </c>
      <c r="Y97" s="147">
        <v>0</v>
      </c>
      <c r="Z97" s="147">
        <v>0</v>
      </c>
      <c r="AA97" s="147">
        <v>0</v>
      </c>
      <c r="AB97" s="147">
        <v>0</v>
      </c>
      <c r="AC97" s="147">
        <v>0</v>
      </c>
      <c r="AD97" s="147">
        <v>0</v>
      </c>
      <c r="AE97" s="147">
        <v>0</v>
      </c>
      <c r="AF97" s="147">
        <v>0</v>
      </c>
      <c r="AG97" s="147">
        <v>0</v>
      </c>
      <c r="AH97" s="147">
        <v>0</v>
      </c>
      <c r="AI97" s="149">
        <f>U97-V97</f>
        <v>153.4</v>
      </c>
      <c r="AJ97" s="147">
        <f>AI97</f>
        <v>153.4</v>
      </c>
      <c r="AK97" s="149">
        <v>0</v>
      </c>
      <c r="AL97" s="149">
        <v>0</v>
      </c>
      <c r="AM97" s="149">
        <v>0</v>
      </c>
      <c r="AN97" s="289"/>
    </row>
    <row r="98" spans="1:40" s="278" customFormat="1" ht="57" customHeight="1" x14ac:dyDescent="0.2">
      <c r="A98" s="1033" t="s">
        <v>101</v>
      </c>
      <c r="B98" s="198" t="s">
        <v>167</v>
      </c>
      <c r="C98" s="948"/>
      <c r="D98" s="948"/>
      <c r="E98" s="948"/>
      <c r="F98" s="957">
        <v>100000</v>
      </c>
      <c r="G98" s="1035">
        <v>2016</v>
      </c>
      <c r="H98" s="1035">
        <v>2016</v>
      </c>
      <c r="I98" s="187" t="s">
        <v>42</v>
      </c>
      <c r="J98" s="201">
        <f>J99</f>
        <v>7007.43</v>
      </c>
      <c r="K98" s="201">
        <f t="shared" si="28"/>
        <v>40602.266000000003</v>
      </c>
      <c r="L98" s="201">
        <f t="shared" ref="L98:S98" si="84">L99</f>
        <v>32333.498599999999</v>
      </c>
      <c r="M98" s="201">
        <f t="shared" si="84"/>
        <v>0</v>
      </c>
      <c r="N98" s="201">
        <f t="shared" si="84"/>
        <v>8268.7674000000006</v>
      </c>
      <c r="O98" s="201"/>
      <c r="P98" s="154">
        <f t="shared" si="73"/>
        <v>0</v>
      </c>
      <c r="Q98" s="201">
        <f t="shared" si="84"/>
        <v>0</v>
      </c>
      <c r="R98" s="201">
        <f t="shared" si="84"/>
        <v>0</v>
      </c>
      <c r="S98" s="201">
        <f t="shared" si="84"/>
        <v>0</v>
      </c>
      <c r="T98" s="290"/>
      <c r="U98" s="201">
        <f>U99</f>
        <v>8268.77</v>
      </c>
      <c r="V98" s="201">
        <f t="shared" ref="V98:AJ98" si="85">V99</f>
        <v>0</v>
      </c>
      <c r="W98" s="201">
        <f t="shared" si="85"/>
        <v>0</v>
      </c>
      <c r="X98" s="201">
        <f t="shared" si="85"/>
        <v>0</v>
      </c>
      <c r="Y98" s="201">
        <f t="shared" si="85"/>
        <v>0</v>
      </c>
      <c r="Z98" s="201">
        <f t="shared" si="85"/>
        <v>0</v>
      </c>
      <c r="AA98" s="201">
        <f t="shared" si="85"/>
        <v>0</v>
      </c>
      <c r="AB98" s="201">
        <f t="shared" si="85"/>
        <v>0</v>
      </c>
      <c r="AC98" s="201">
        <f t="shared" si="85"/>
        <v>0</v>
      </c>
      <c r="AD98" s="201">
        <f t="shared" si="85"/>
        <v>0</v>
      </c>
      <c r="AE98" s="201">
        <f t="shared" si="85"/>
        <v>0</v>
      </c>
      <c r="AF98" s="201">
        <f t="shared" si="85"/>
        <v>0</v>
      </c>
      <c r="AG98" s="201">
        <f t="shared" si="85"/>
        <v>0</v>
      </c>
      <c r="AH98" s="201">
        <f t="shared" si="85"/>
        <v>0</v>
      </c>
      <c r="AI98" s="224">
        <f>AI99</f>
        <v>8268.77</v>
      </c>
      <c r="AJ98" s="201">
        <f t="shared" si="85"/>
        <v>8268.77</v>
      </c>
      <c r="AK98" s="154">
        <v>0</v>
      </c>
      <c r="AL98" s="224">
        <v>0</v>
      </c>
      <c r="AM98" s="224">
        <v>0</v>
      </c>
      <c r="AN98" s="153"/>
    </row>
    <row r="99" spans="1:40" x14ac:dyDescent="0.25">
      <c r="A99" s="1034"/>
      <c r="B99" s="234" t="s">
        <v>27</v>
      </c>
      <c r="C99" s="950"/>
      <c r="D99" s="950"/>
      <c r="E99" s="950"/>
      <c r="F99" s="959"/>
      <c r="G99" s="1036"/>
      <c r="H99" s="1036"/>
      <c r="I99" s="147"/>
      <c r="J99" s="184">
        <v>7007.43</v>
      </c>
      <c r="K99" s="184">
        <f t="shared" si="28"/>
        <v>40602.266000000003</v>
      </c>
      <c r="L99" s="197">
        <f>27401.27*1.18</f>
        <v>32333.498599999999</v>
      </c>
      <c r="M99" s="184">
        <v>0</v>
      </c>
      <c r="N99" s="184">
        <f>7007.43*1.18</f>
        <v>8268.7674000000006</v>
      </c>
      <c r="O99" s="205"/>
      <c r="P99" s="152">
        <f t="shared" si="73"/>
        <v>0</v>
      </c>
      <c r="Q99" s="184">
        <v>0</v>
      </c>
      <c r="R99" s="184">
        <v>0</v>
      </c>
      <c r="S99" s="184">
        <v>0</v>
      </c>
      <c r="T99" s="233"/>
      <c r="U99" s="184">
        <v>8268.77</v>
      </c>
      <c r="V99" s="137">
        <v>0</v>
      </c>
      <c r="W99" s="137"/>
      <c r="X99" s="137"/>
      <c r="Y99" s="137"/>
      <c r="Z99" s="137"/>
      <c r="AA99" s="137"/>
      <c r="AB99" s="137"/>
      <c r="AC99" s="137"/>
      <c r="AD99" s="137"/>
      <c r="AE99" s="137">
        <v>0</v>
      </c>
      <c r="AF99" s="137"/>
      <c r="AG99" s="137">
        <v>0</v>
      </c>
      <c r="AH99" s="137"/>
      <c r="AI99" s="149">
        <f>U99-V99</f>
        <v>8268.77</v>
      </c>
      <c r="AJ99" s="137">
        <f>AI99</f>
        <v>8268.77</v>
      </c>
      <c r="AK99" s="137">
        <v>0</v>
      </c>
      <c r="AL99" s="137">
        <v>0</v>
      </c>
      <c r="AM99" s="137">
        <v>0</v>
      </c>
      <c r="AN99" s="137"/>
    </row>
    <row r="100" spans="1:40" x14ac:dyDescent="0.25">
      <c r="A100" s="235" t="s">
        <v>23</v>
      </c>
      <c r="B100" s="236" t="s">
        <v>8</v>
      </c>
      <c r="C100" s="237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8"/>
      <c r="AH100" s="238"/>
      <c r="AI100" s="238"/>
      <c r="AJ100" s="238"/>
      <c r="AK100" s="238"/>
      <c r="AL100" s="329"/>
      <c r="AM100" s="329"/>
      <c r="AN100" s="137"/>
    </row>
    <row r="101" spans="1:40" x14ac:dyDescent="0.25">
      <c r="A101" s="1037"/>
      <c r="B101" s="1038"/>
      <c r="C101" s="1038"/>
      <c r="D101" s="1038"/>
      <c r="E101" s="1038"/>
      <c r="F101" s="1038"/>
      <c r="G101" s="1038"/>
      <c r="H101" s="1039"/>
      <c r="I101" s="239" t="s">
        <v>43</v>
      </c>
      <c r="J101" s="172">
        <f>J102+J103+J104+J105</f>
        <v>709665.34519999998</v>
      </c>
      <c r="K101" s="172">
        <f>K102+K103+K104+K105</f>
        <v>642489.71509999991</v>
      </c>
      <c r="L101" s="172">
        <f t="shared" ref="L101:S101" si="86">L102+L103+L104+L105</f>
        <v>267852.596876</v>
      </c>
      <c r="M101" s="172">
        <f>M102+M103+M104+M105</f>
        <v>78820.084347800002</v>
      </c>
      <c r="N101" s="172">
        <f t="shared" si="86"/>
        <v>295817.03387619997</v>
      </c>
      <c r="O101" s="169"/>
      <c r="P101" s="152">
        <f t="shared" si="73"/>
        <v>250456.17</v>
      </c>
      <c r="Q101" s="172">
        <f t="shared" si="86"/>
        <v>187099.40000000002</v>
      </c>
      <c r="R101" s="172">
        <f t="shared" si="86"/>
        <v>28076.3</v>
      </c>
      <c r="S101" s="172">
        <f t="shared" si="86"/>
        <v>35280.47</v>
      </c>
      <c r="T101" s="239"/>
      <c r="U101" s="172">
        <f>U102+U103+U104+U105</f>
        <v>295817.04029999999</v>
      </c>
      <c r="V101" s="172">
        <f t="shared" ref="V101:AJ101" si="87">V102+V103+V104+V105</f>
        <v>3011.203</v>
      </c>
      <c r="W101" s="172">
        <f t="shared" si="87"/>
        <v>3011.203</v>
      </c>
      <c r="X101" s="172">
        <f t="shared" si="87"/>
        <v>3011.203</v>
      </c>
      <c r="Y101" s="172">
        <f t="shared" si="87"/>
        <v>3400.46</v>
      </c>
      <c r="Z101" s="172">
        <f t="shared" si="87"/>
        <v>3402.46</v>
      </c>
      <c r="AA101" s="172">
        <f t="shared" si="87"/>
        <v>3010</v>
      </c>
      <c r="AB101" s="172">
        <f t="shared" si="87"/>
        <v>3012</v>
      </c>
      <c r="AC101" s="172">
        <f t="shared" si="87"/>
        <v>19731.080000000002</v>
      </c>
      <c r="AD101" s="172">
        <f t="shared" si="87"/>
        <v>3016</v>
      </c>
      <c r="AE101" s="172">
        <f>AE102+AE103+AE104+AE105</f>
        <v>761.20299999999997</v>
      </c>
      <c r="AF101" s="172">
        <f t="shared" si="87"/>
        <v>761.20299999999997</v>
      </c>
      <c r="AG101" s="172">
        <f t="shared" si="87"/>
        <v>0</v>
      </c>
      <c r="AH101" s="172">
        <f t="shared" si="87"/>
        <v>19485.228599999995</v>
      </c>
      <c r="AI101" s="172">
        <f t="shared" si="87"/>
        <v>292805.83649999998</v>
      </c>
      <c r="AJ101" s="172">
        <f t="shared" si="87"/>
        <v>292805.83649999998</v>
      </c>
      <c r="AK101" s="137"/>
      <c r="AL101" s="146"/>
      <c r="AM101" s="146"/>
      <c r="AN101" s="137"/>
    </row>
    <row r="102" spans="1:40" s="280" customFormat="1" ht="58.5" customHeight="1" x14ac:dyDescent="0.25">
      <c r="A102" s="1040"/>
      <c r="B102" s="1041"/>
      <c r="C102" s="1041"/>
      <c r="D102" s="1041"/>
      <c r="E102" s="1041"/>
      <c r="F102" s="1041"/>
      <c r="G102" s="1041"/>
      <c r="H102" s="1042"/>
      <c r="I102" s="243" t="s">
        <v>41</v>
      </c>
      <c r="J102" s="147">
        <f t="shared" ref="J102:N103" si="88">J107+J127+J152</f>
        <v>115508.83719999999</v>
      </c>
      <c r="K102" s="147">
        <f t="shared" si="88"/>
        <v>48333.2071</v>
      </c>
      <c r="L102" s="147">
        <f t="shared" si="88"/>
        <v>6560.1488759999993</v>
      </c>
      <c r="M102" s="147">
        <f t="shared" si="88"/>
        <v>3813.7425477999996</v>
      </c>
      <c r="N102" s="147">
        <f t="shared" si="88"/>
        <v>37959.3156762</v>
      </c>
      <c r="O102" s="185"/>
      <c r="P102" s="141">
        <f t="shared" si="73"/>
        <v>49527</v>
      </c>
      <c r="Q102" s="147">
        <f t="shared" ref="Q102:S103" si="89">Q107+Q127+Q152</f>
        <v>16509</v>
      </c>
      <c r="R102" s="147">
        <f t="shared" si="89"/>
        <v>16509</v>
      </c>
      <c r="S102" s="147">
        <f t="shared" si="89"/>
        <v>16509</v>
      </c>
      <c r="T102" s="320"/>
      <c r="U102" s="147">
        <f>U107+U127+U152</f>
        <v>37959.322099999998</v>
      </c>
      <c r="V102" s="147">
        <f t="shared" ref="V102:AJ102" si="90">V107+V127+V152</f>
        <v>2978</v>
      </c>
      <c r="W102" s="147">
        <f t="shared" si="90"/>
        <v>2978</v>
      </c>
      <c r="X102" s="147">
        <f t="shared" si="90"/>
        <v>2978</v>
      </c>
      <c r="Y102" s="147">
        <f t="shared" si="90"/>
        <v>0</v>
      </c>
      <c r="Z102" s="147">
        <f t="shared" si="90"/>
        <v>0</v>
      </c>
      <c r="AA102" s="147">
        <f t="shared" si="90"/>
        <v>0</v>
      </c>
      <c r="AB102" s="147">
        <f t="shared" si="90"/>
        <v>0</v>
      </c>
      <c r="AC102" s="147">
        <f t="shared" si="90"/>
        <v>0</v>
      </c>
      <c r="AD102" s="147">
        <f t="shared" si="90"/>
        <v>0</v>
      </c>
      <c r="AE102" s="147">
        <f>AE107+AE127+AE152</f>
        <v>728</v>
      </c>
      <c r="AF102" s="147">
        <f t="shared" si="90"/>
        <v>728</v>
      </c>
      <c r="AG102" s="147">
        <f t="shared" si="90"/>
        <v>0</v>
      </c>
      <c r="AH102" s="147">
        <f t="shared" si="90"/>
        <v>0</v>
      </c>
      <c r="AI102" s="149">
        <f>AI107+AI127+AI152</f>
        <v>34981.322099999998</v>
      </c>
      <c r="AJ102" s="147">
        <f t="shared" si="90"/>
        <v>34981.322099999998</v>
      </c>
      <c r="AK102" s="147">
        <v>0</v>
      </c>
      <c r="AL102" s="142">
        <f t="shared" ref="AL102:AM104" si="91">AL105+AL109</f>
        <v>0</v>
      </c>
      <c r="AM102" s="142">
        <f t="shared" si="91"/>
        <v>0</v>
      </c>
      <c r="AN102" s="141"/>
    </row>
    <row r="103" spans="1:40" s="280" customFormat="1" ht="60" x14ac:dyDescent="0.25">
      <c r="A103" s="1040"/>
      <c r="B103" s="1041"/>
      <c r="C103" s="1041"/>
      <c r="D103" s="1041"/>
      <c r="E103" s="1041"/>
      <c r="F103" s="1041"/>
      <c r="G103" s="1041"/>
      <c r="H103" s="1042"/>
      <c r="I103" s="173" t="s">
        <v>42</v>
      </c>
      <c r="J103" s="141">
        <f t="shared" si="88"/>
        <v>66672.253799999991</v>
      </c>
      <c r="K103" s="141">
        <f t="shared" si="88"/>
        <v>66672.253799999991</v>
      </c>
      <c r="L103" s="141">
        <f t="shared" si="88"/>
        <v>6451.6736000000001</v>
      </c>
      <c r="M103" s="141">
        <f t="shared" si="88"/>
        <v>0</v>
      </c>
      <c r="N103" s="141">
        <f t="shared" si="88"/>
        <v>60220.580199999997</v>
      </c>
      <c r="O103" s="185"/>
      <c r="P103" s="141">
        <f t="shared" si="73"/>
        <v>56218.57</v>
      </c>
      <c r="Q103" s="141">
        <f t="shared" si="89"/>
        <v>25879.8</v>
      </c>
      <c r="R103" s="141">
        <f t="shared" si="89"/>
        <v>11567.3</v>
      </c>
      <c r="S103" s="141">
        <f t="shared" si="89"/>
        <v>18771.47</v>
      </c>
      <c r="T103" s="320"/>
      <c r="U103" s="141">
        <f>U108+U128+U153</f>
        <v>60220.580199999997</v>
      </c>
      <c r="V103" s="141">
        <f>V108+V128+V153</f>
        <v>33.203000000000003</v>
      </c>
      <c r="W103" s="141">
        <f t="shared" ref="W103:AJ103" si="92">W108+W128+W153</f>
        <v>33.203000000000003</v>
      </c>
      <c r="X103" s="141">
        <f>X108+X128+X153</f>
        <v>33.203000000000003</v>
      </c>
      <c r="Y103" s="141">
        <f t="shared" si="92"/>
        <v>197.23</v>
      </c>
      <c r="Z103" s="141">
        <f t="shared" si="92"/>
        <v>197.23</v>
      </c>
      <c r="AA103" s="141">
        <f t="shared" si="92"/>
        <v>0</v>
      </c>
      <c r="AB103" s="141">
        <f t="shared" si="92"/>
        <v>0</v>
      </c>
      <c r="AC103" s="141">
        <f t="shared" si="92"/>
        <v>10265.41</v>
      </c>
      <c r="AD103" s="141">
        <f t="shared" si="92"/>
        <v>0</v>
      </c>
      <c r="AE103" s="141">
        <f t="shared" si="92"/>
        <v>33.203000000000003</v>
      </c>
      <c r="AF103" s="141">
        <f t="shared" si="92"/>
        <v>33.203000000000003</v>
      </c>
      <c r="AG103" s="141">
        <f>AG108+AG128+AG153</f>
        <v>0</v>
      </c>
      <c r="AH103" s="141">
        <f t="shared" si="92"/>
        <v>6495.0761999999986</v>
      </c>
      <c r="AI103" s="141">
        <f t="shared" si="92"/>
        <v>60187.376400000001</v>
      </c>
      <c r="AJ103" s="141">
        <f t="shared" si="92"/>
        <v>60187.376400000001</v>
      </c>
      <c r="AK103" s="147">
        <v>0</v>
      </c>
      <c r="AL103" s="142">
        <f t="shared" si="91"/>
        <v>0</v>
      </c>
      <c r="AM103" s="142">
        <f t="shared" si="91"/>
        <v>0</v>
      </c>
      <c r="AN103" s="141"/>
    </row>
    <row r="104" spans="1:40" s="280" customFormat="1" ht="34.5" customHeight="1" x14ac:dyDescent="0.25">
      <c r="A104" s="1040"/>
      <c r="B104" s="1041"/>
      <c r="C104" s="1041"/>
      <c r="D104" s="1041"/>
      <c r="E104" s="1041"/>
      <c r="F104" s="1041"/>
      <c r="G104" s="1041"/>
      <c r="H104" s="1042"/>
      <c r="I104" s="173" t="s">
        <v>13</v>
      </c>
      <c r="J104" s="141">
        <f>J129+J109+J154</f>
        <v>527484.25419999997</v>
      </c>
      <c r="K104" s="141">
        <f>K129+K109+K154</f>
        <v>527484.25419999997</v>
      </c>
      <c r="L104" s="141">
        <f>L129+L109+L154</f>
        <v>254840.77439999999</v>
      </c>
      <c r="M104" s="141">
        <f>M129+M109+M154</f>
        <v>75006.341800000009</v>
      </c>
      <c r="N104" s="141">
        <f>N129+N109+N154</f>
        <v>197637.13799999998</v>
      </c>
      <c r="O104" s="185"/>
      <c r="P104" s="141">
        <f t="shared" si="73"/>
        <v>144710.6</v>
      </c>
      <c r="Q104" s="141">
        <f>Q129+Q109+Q154</f>
        <v>144710.6</v>
      </c>
      <c r="R104" s="141">
        <f>R129+R109+R154</f>
        <v>0</v>
      </c>
      <c r="S104" s="141">
        <f>S129+S109+S154</f>
        <v>0</v>
      </c>
      <c r="T104" s="320"/>
      <c r="U104" s="141">
        <f>U129+U109+U154</f>
        <v>197637.13799999998</v>
      </c>
      <c r="V104" s="141">
        <f t="shared" ref="V104:AJ104" si="93">V129+V109+V154</f>
        <v>0</v>
      </c>
      <c r="W104" s="141">
        <f t="shared" si="93"/>
        <v>0</v>
      </c>
      <c r="X104" s="141">
        <f t="shared" si="93"/>
        <v>0</v>
      </c>
      <c r="Y104" s="141">
        <f t="shared" si="93"/>
        <v>3203.23</v>
      </c>
      <c r="Z104" s="141">
        <f t="shared" si="93"/>
        <v>3205.23</v>
      </c>
      <c r="AA104" s="141">
        <f t="shared" si="93"/>
        <v>3010</v>
      </c>
      <c r="AB104" s="141">
        <f t="shared" si="93"/>
        <v>3012</v>
      </c>
      <c r="AC104" s="141">
        <f t="shared" si="93"/>
        <v>9465.67</v>
      </c>
      <c r="AD104" s="141">
        <f t="shared" si="93"/>
        <v>3016</v>
      </c>
      <c r="AE104" s="141">
        <f t="shared" si="93"/>
        <v>0</v>
      </c>
      <c r="AF104" s="141">
        <f t="shared" si="93"/>
        <v>0</v>
      </c>
      <c r="AG104" s="141">
        <f t="shared" si="93"/>
        <v>0</v>
      </c>
      <c r="AH104" s="141">
        <f t="shared" si="93"/>
        <v>12990.152399999997</v>
      </c>
      <c r="AI104" s="141">
        <f t="shared" si="93"/>
        <v>197637.13799999998</v>
      </c>
      <c r="AJ104" s="141">
        <f t="shared" si="93"/>
        <v>197637.13799999998</v>
      </c>
      <c r="AK104" s="147">
        <f>ROUND((AJ104*100/U104),2)</f>
        <v>100</v>
      </c>
      <c r="AL104" s="142">
        <f t="shared" si="91"/>
        <v>0</v>
      </c>
      <c r="AM104" s="142">
        <f t="shared" si="91"/>
        <v>0</v>
      </c>
      <c r="AN104" s="141"/>
    </row>
    <row r="105" spans="1:40" s="285" customFormat="1" ht="30" x14ac:dyDescent="0.25">
      <c r="A105" s="1043"/>
      <c r="B105" s="1044"/>
      <c r="C105" s="1044"/>
      <c r="D105" s="1044"/>
      <c r="E105" s="1044"/>
      <c r="F105" s="1044"/>
      <c r="G105" s="1044"/>
      <c r="H105" s="1045"/>
      <c r="I105" s="243" t="s">
        <v>12</v>
      </c>
      <c r="J105" s="147">
        <f>J130+J155+J110</f>
        <v>0</v>
      </c>
      <c r="K105" s="147">
        <f>K130+K155+K110</f>
        <v>0</v>
      </c>
      <c r="L105" s="147">
        <f>L130+L155+L110</f>
        <v>0</v>
      </c>
      <c r="M105" s="147">
        <f>M130+M155+M110</f>
        <v>0</v>
      </c>
      <c r="N105" s="147">
        <f>N130+N155+N110</f>
        <v>0</v>
      </c>
      <c r="O105" s="147"/>
      <c r="P105" s="147">
        <f t="shared" si="73"/>
        <v>0</v>
      </c>
      <c r="Q105" s="147">
        <f>Q130+Q155+Q110</f>
        <v>0</v>
      </c>
      <c r="R105" s="147">
        <f>R130+R155+R110</f>
        <v>0</v>
      </c>
      <c r="S105" s="147">
        <f>S130+S155+S110</f>
        <v>0</v>
      </c>
      <c r="T105" s="286"/>
      <c r="U105" s="147">
        <f>U130+U155+U110</f>
        <v>0</v>
      </c>
      <c r="V105" s="147">
        <f>V130+V155+V110</f>
        <v>0</v>
      </c>
      <c r="W105" s="147">
        <f t="shared" ref="W105:AJ105" si="94">W130+W155+W110</f>
        <v>0</v>
      </c>
      <c r="X105" s="147">
        <f t="shared" si="94"/>
        <v>0</v>
      </c>
      <c r="Y105" s="147">
        <f t="shared" si="94"/>
        <v>0</v>
      </c>
      <c r="Z105" s="147">
        <f t="shared" si="94"/>
        <v>0</v>
      </c>
      <c r="AA105" s="147">
        <f t="shared" si="94"/>
        <v>0</v>
      </c>
      <c r="AB105" s="147">
        <f t="shared" si="94"/>
        <v>0</v>
      </c>
      <c r="AC105" s="147">
        <f t="shared" si="94"/>
        <v>0</v>
      </c>
      <c r="AD105" s="147">
        <f t="shared" si="94"/>
        <v>0</v>
      </c>
      <c r="AE105" s="147">
        <f t="shared" si="94"/>
        <v>0</v>
      </c>
      <c r="AF105" s="147">
        <f t="shared" si="94"/>
        <v>0</v>
      </c>
      <c r="AG105" s="147">
        <f t="shared" si="94"/>
        <v>0</v>
      </c>
      <c r="AH105" s="147">
        <f t="shared" si="94"/>
        <v>0</v>
      </c>
      <c r="AI105" s="147">
        <f t="shared" si="94"/>
        <v>0</v>
      </c>
      <c r="AJ105" s="147">
        <f t="shared" si="94"/>
        <v>0</v>
      </c>
      <c r="AK105" s="147">
        <v>0</v>
      </c>
      <c r="AL105" s="149">
        <f>AL106</f>
        <v>0</v>
      </c>
      <c r="AM105" s="149">
        <f>AM106</f>
        <v>0</v>
      </c>
      <c r="AN105" s="874"/>
    </row>
    <row r="106" spans="1:40" s="280" customFormat="1" ht="66" customHeight="1" x14ac:dyDescent="0.25">
      <c r="A106" s="165" t="s">
        <v>51</v>
      </c>
      <c r="B106" s="891" t="s">
        <v>168</v>
      </c>
      <c r="C106" s="892"/>
      <c r="D106" s="892"/>
      <c r="E106" s="892"/>
      <c r="F106" s="892"/>
      <c r="G106" s="892"/>
      <c r="H106" s="893"/>
      <c r="I106" s="167"/>
      <c r="J106" s="152"/>
      <c r="K106" s="184"/>
      <c r="L106" s="152"/>
      <c r="M106" s="152"/>
      <c r="N106" s="152"/>
      <c r="O106" s="174"/>
      <c r="P106" s="152"/>
      <c r="Q106" s="152"/>
      <c r="R106" s="152"/>
      <c r="S106" s="152"/>
      <c r="T106" s="170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2"/>
      <c r="AJ106" s="141"/>
      <c r="AK106" s="147"/>
      <c r="AL106" s="142"/>
      <c r="AM106" s="142"/>
      <c r="AN106" s="875"/>
    </row>
    <row r="107" spans="1:40" s="293" customFormat="1" ht="60.75" customHeight="1" x14ac:dyDescent="0.25">
      <c r="A107" s="1046"/>
      <c r="B107" s="1049"/>
      <c r="C107" s="1050"/>
      <c r="D107" s="1050"/>
      <c r="E107" s="1050"/>
      <c r="F107" s="1050"/>
      <c r="G107" s="1050"/>
      <c r="H107" s="1051"/>
      <c r="I107" s="215" t="s">
        <v>41</v>
      </c>
      <c r="J107" s="149">
        <f>J111+J113+J115+J120</f>
        <v>115508.83719999999</v>
      </c>
      <c r="K107" s="149">
        <f>K111+K113+K115+K120</f>
        <v>48333.2071</v>
      </c>
      <c r="L107" s="149">
        <f>L111+L113+L115+L120</f>
        <v>6560.1488759999993</v>
      </c>
      <c r="M107" s="149">
        <f>M111+M113+M115+M120</f>
        <v>3813.7425477999996</v>
      </c>
      <c r="N107" s="149">
        <f>N111+N113+N115+N120</f>
        <v>37959.3156762</v>
      </c>
      <c r="O107" s="149"/>
      <c r="P107" s="149">
        <f t="shared" si="73"/>
        <v>49527</v>
      </c>
      <c r="Q107" s="149">
        <f>Q111</f>
        <v>16509</v>
      </c>
      <c r="R107" s="149">
        <f>R111</f>
        <v>16509</v>
      </c>
      <c r="S107" s="149">
        <f>S111</f>
        <v>16509</v>
      </c>
      <c r="T107" s="332"/>
      <c r="U107" s="149">
        <f>U111+U113+U115+U120</f>
        <v>37959.322099999998</v>
      </c>
      <c r="V107" s="149">
        <f t="shared" ref="V107:AJ107" si="95">V111+V113+V115+V120</f>
        <v>2978</v>
      </c>
      <c r="W107" s="149">
        <f t="shared" si="95"/>
        <v>2978</v>
      </c>
      <c r="X107" s="149">
        <f t="shared" si="95"/>
        <v>2978</v>
      </c>
      <c r="Y107" s="149">
        <f t="shared" si="95"/>
        <v>0</v>
      </c>
      <c r="Z107" s="149">
        <f t="shared" si="95"/>
        <v>0</v>
      </c>
      <c r="AA107" s="149">
        <f t="shared" si="95"/>
        <v>0</v>
      </c>
      <c r="AB107" s="149">
        <f t="shared" si="95"/>
        <v>0</v>
      </c>
      <c r="AC107" s="149">
        <f t="shared" si="95"/>
        <v>0</v>
      </c>
      <c r="AD107" s="149">
        <f t="shared" si="95"/>
        <v>0</v>
      </c>
      <c r="AE107" s="149">
        <f>AE111+AE113+AE115+AE120</f>
        <v>728</v>
      </c>
      <c r="AF107" s="149">
        <f t="shared" si="95"/>
        <v>728</v>
      </c>
      <c r="AG107" s="149">
        <f t="shared" si="95"/>
        <v>0</v>
      </c>
      <c r="AH107" s="149">
        <f t="shared" si="95"/>
        <v>0</v>
      </c>
      <c r="AI107" s="149">
        <f>AI111+AI113+AI115+AI120</f>
        <v>34981.322099999998</v>
      </c>
      <c r="AJ107" s="149">
        <f t="shared" si="95"/>
        <v>34981.322099999998</v>
      </c>
      <c r="AK107" s="147">
        <f>ROUND((AJ107*100/U107),2)</f>
        <v>92.15</v>
      </c>
      <c r="AL107" s="149">
        <f t="shared" ref="AL107:AM109" si="96">AL108</f>
        <v>0</v>
      </c>
      <c r="AM107" s="149">
        <f t="shared" si="96"/>
        <v>0</v>
      </c>
      <c r="AN107" s="149"/>
    </row>
    <row r="108" spans="1:40" s="293" customFormat="1" ht="51.75" customHeight="1" x14ac:dyDescent="0.25">
      <c r="A108" s="1047"/>
      <c r="B108" s="1052"/>
      <c r="C108" s="1053"/>
      <c r="D108" s="1053"/>
      <c r="E108" s="1053"/>
      <c r="F108" s="1053"/>
      <c r="G108" s="1053"/>
      <c r="H108" s="1054"/>
      <c r="I108" s="215" t="s">
        <v>42</v>
      </c>
      <c r="J108" s="149">
        <v>0</v>
      </c>
      <c r="K108" s="229">
        <f t="shared" ref="K108:K175" si="97">L108+M108+N108</f>
        <v>0</v>
      </c>
      <c r="L108" s="149">
        <v>0</v>
      </c>
      <c r="M108" s="149">
        <v>0</v>
      </c>
      <c r="N108" s="149">
        <v>0</v>
      </c>
      <c r="O108" s="149"/>
      <c r="P108" s="149">
        <f t="shared" si="73"/>
        <v>0</v>
      </c>
      <c r="Q108" s="149">
        <v>0</v>
      </c>
      <c r="R108" s="149">
        <v>0</v>
      </c>
      <c r="S108" s="149">
        <v>0</v>
      </c>
      <c r="T108" s="332"/>
      <c r="U108" s="149">
        <v>0</v>
      </c>
      <c r="V108" s="149">
        <v>0</v>
      </c>
      <c r="W108" s="149">
        <v>0</v>
      </c>
      <c r="X108" s="149">
        <v>0</v>
      </c>
      <c r="Y108" s="149">
        <v>0</v>
      </c>
      <c r="Z108" s="149">
        <v>0</v>
      </c>
      <c r="AA108" s="149">
        <v>0</v>
      </c>
      <c r="AB108" s="149">
        <v>0</v>
      </c>
      <c r="AC108" s="149">
        <v>0</v>
      </c>
      <c r="AD108" s="149">
        <v>0</v>
      </c>
      <c r="AE108" s="149">
        <v>0</v>
      </c>
      <c r="AF108" s="149">
        <v>0</v>
      </c>
      <c r="AG108" s="149">
        <v>0</v>
      </c>
      <c r="AH108" s="149">
        <v>0</v>
      </c>
      <c r="AI108" s="149">
        <v>0</v>
      </c>
      <c r="AJ108" s="149">
        <v>0</v>
      </c>
      <c r="AK108" s="147">
        <v>0</v>
      </c>
      <c r="AL108" s="149">
        <f t="shared" si="96"/>
        <v>0</v>
      </c>
      <c r="AM108" s="149">
        <f t="shared" si="96"/>
        <v>0</v>
      </c>
      <c r="AN108" s="149"/>
    </row>
    <row r="109" spans="1:40" s="293" customFormat="1" ht="33.75" customHeight="1" x14ac:dyDescent="0.25">
      <c r="A109" s="1047"/>
      <c r="B109" s="1052"/>
      <c r="C109" s="1053"/>
      <c r="D109" s="1053"/>
      <c r="E109" s="1053"/>
      <c r="F109" s="1053"/>
      <c r="G109" s="1053"/>
      <c r="H109" s="1054"/>
      <c r="I109" s="215" t="s">
        <v>13</v>
      </c>
      <c r="J109" s="149">
        <v>0</v>
      </c>
      <c r="K109" s="229">
        <f t="shared" si="97"/>
        <v>0</v>
      </c>
      <c r="L109" s="149">
        <v>0</v>
      </c>
      <c r="M109" s="149">
        <v>0</v>
      </c>
      <c r="N109" s="149">
        <v>0</v>
      </c>
      <c r="O109" s="149"/>
      <c r="P109" s="149">
        <f t="shared" si="73"/>
        <v>0</v>
      </c>
      <c r="Q109" s="149">
        <v>0</v>
      </c>
      <c r="R109" s="149">
        <v>0</v>
      </c>
      <c r="S109" s="149">
        <v>0</v>
      </c>
      <c r="T109" s="332"/>
      <c r="U109" s="149">
        <v>0</v>
      </c>
      <c r="V109" s="149">
        <v>0</v>
      </c>
      <c r="W109" s="149">
        <v>0</v>
      </c>
      <c r="X109" s="149">
        <v>0</v>
      </c>
      <c r="Y109" s="149">
        <v>0</v>
      </c>
      <c r="Z109" s="149">
        <v>0</v>
      </c>
      <c r="AA109" s="149">
        <v>0</v>
      </c>
      <c r="AB109" s="149">
        <v>0</v>
      </c>
      <c r="AC109" s="149">
        <v>0</v>
      </c>
      <c r="AD109" s="149">
        <v>0</v>
      </c>
      <c r="AE109" s="149">
        <v>0</v>
      </c>
      <c r="AF109" s="149">
        <v>0</v>
      </c>
      <c r="AG109" s="149">
        <v>0</v>
      </c>
      <c r="AH109" s="149">
        <v>0</v>
      </c>
      <c r="AI109" s="149">
        <v>0</v>
      </c>
      <c r="AJ109" s="149">
        <v>0</v>
      </c>
      <c r="AK109" s="333">
        <v>0</v>
      </c>
      <c r="AL109" s="149">
        <f t="shared" si="96"/>
        <v>0</v>
      </c>
      <c r="AM109" s="149">
        <f t="shared" si="96"/>
        <v>0</v>
      </c>
      <c r="AN109" s="876"/>
    </row>
    <row r="110" spans="1:40" s="293" customFormat="1" ht="28.5" customHeight="1" x14ac:dyDescent="0.25">
      <c r="A110" s="1048"/>
      <c r="B110" s="1055"/>
      <c r="C110" s="1056"/>
      <c r="D110" s="1056"/>
      <c r="E110" s="1056"/>
      <c r="F110" s="1056"/>
      <c r="G110" s="1056"/>
      <c r="H110" s="1057"/>
      <c r="I110" s="215" t="s">
        <v>12</v>
      </c>
      <c r="J110" s="149">
        <v>0</v>
      </c>
      <c r="K110" s="229">
        <f t="shared" si="97"/>
        <v>0</v>
      </c>
      <c r="L110" s="149">
        <v>0</v>
      </c>
      <c r="M110" s="149">
        <v>0</v>
      </c>
      <c r="N110" s="149">
        <v>0</v>
      </c>
      <c r="O110" s="149"/>
      <c r="P110" s="149">
        <f t="shared" si="73"/>
        <v>0</v>
      </c>
      <c r="Q110" s="149">
        <v>0</v>
      </c>
      <c r="R110" s="149">
        <v>0</v>
      </c>
      <c r="S110" s="149">
        <v>0</v>
      </c>
      <c r="T110" s="332"/>
      <c r="U110" s="149">
        <v>0</v>
      </c>
      <c r="V110" s="149">
        <v>0</v>
      </c>
      <c r="W110" s="149">
        <v>0</v>
      </c>
      <c r="X110" s="149">
        <v>0</v>
      </c>
      <c r="Y110" s="149">
        <v>0</v>
      </c>
      <c r="Z110" s="149">
        <v>0</v>
      </c>
      <c r="AA110" s="149">
        <v>0</v>
      </c>
      <c r="AB110" s="149">
        <v>0</v>
      </c>
      <c r="AC110" s="149">
        <v>0</v>
      </c>
      <c r="AD110" s="149">
        <v>0</v>
      </c>
      <c r="AE110" s="149">
        <v>0</v>
      </c>
      <c r="AF110" s="149">
        <v>0</v>
      </c>
      <c r="AG110" s="149">
        <v>0</v>
      </c>
      <c r="AH110" s="149">
        <v>0</v>
      </c>
      <c r="AI110" s="149">
        <v>0</v>
      </c>
      <c r="AJ110" s="149">
        <v>0</v>
      </c>
      <c r="AK110" s="149">
        <v>0</v>
      </c>
      <c r="AL110" s="149">
        <f>AE110</f>
        <v>0</v>
      </c>
      <c r="AM110" s="149">
        <f>AL110</f>
        <v>0</v>
      </c>
      <c r="AN110" s="877"/>
    </row>
    <row r="111" spans="1:40" s="297" customFormat="1" ht="54.75" customHeight="1" x14ac:dyDescent="0.25">
      <c r="A111" s="936" t="s">
        <v>72</v>
      </c>
      <c r="B111" s="272" t="s">
        <v>169</v>
      </c>
      <c r="C111" s="1019"/>
      <c r="D111" s="1019"/>
      <c r="E111" s="1019"/>
      <c r="F111" s="948">
        <v>220000</v>
      </c>
      <c r="G111" s="1019"/>
      <c r="H111" s="1019"/>
      <c r="I111" s="272" t="s">
        <v>41</v>
      </c>
      <c r="J111" s="224">
        <f>J112</f>
        <v>77922.48</v>
      </c>
      <c r="K111" s="292">
        <f t="shared" si="97"/>
        <v>19480.62</v>
      </c>
      <c r="L111" s="175">
        <f t="shared" ref="L111:U111" si="98">L112</f>
        <v>0</v>
      </c>
      <c r="M111" s="224">
        <f t="shared" si="98"/>
        <v>0</v>
      </c>
      <c r="N111" s="175">
        <f t="shared" si="98"/>
        <v>19480.62</v>
      </c>
      <c r="O111" s="248"/>
      <c r="P111" s="175">
        <f t="shared" si="73"/>
        <v>49527</v>
      </c>
      <c r="Q111" s="175">
        <f t="shared" si="98"/>
        <v>16509</v>
      </c>
      <c r="R111" s="175">
        <f t="shared" si="98"/>
        <v>16509</v>
      </c>
      <c r="S111" s="175">
        <f t="shared" si="98"/>
        <v>16509</v>
      </c>
      <c r="T111" s="880" t="s">
        <v>119</v>
      </c>
      <c r="U111" s="224">
        <f t="shared" si="98"/>
        <v>19480.62</v>
      </c>
      <c r="V111" s="224">
        <f>X111+Z111+AB111+AD111</f>
        <v>0</v>
      </c>
      <c r="W111" s="224">
        <v>0</v>
      </c>
      <c r="X111" s="224"/>
      <c r="Y111" s="224"/>
      <c r="Z111" s="224"/>
      <c r="AA111" s="224"/>
      <c r="AB111" s="224"/>
      <c r="AC111" s="224"/>
      <c r="AD111" s="224"/>
      <c r="AE111" s="224">
        <v>0</v>
      </c>
      <c r="AF111" s="224">
        <v>0</v>
      </c>
      <c r="AG111" s="224">
        <v>0</v>
      </c>
      <c r="AH111" s="224"/>
      <c r="AI111" s="224">
        <f>U111-V111</f>
        <v>19480.62</v>
      </c>
      <c r="AJ111" s="224">
        <f>AI111</f>
        <v>19480.62</v>
      </c>
      <c r="AK111" s="224">
        <v>0</v>
      </c>
      <c r="AL111" s="224">
        <v>0</v>
      </c>
      <c r="AM111" s="224">
        <v>0</v>
      </c>
      <c r="AN111" s="299"/>
    </row>
    <row r="112" spans="1:40" s="257" customFormat="1" ht="20.25" customHeight="1" x14ac:dyDescent="0.25">
      <c r="A112" s="938"/>
      <c r="B112" s="204" t="s">
        <v>27</v>
      </c>
      <c r="C112" s="1021"/>
      <c r="D112" s="1021"/>
      <c r="E112" s="1021"/>
      <c r="F112" s="707"/>
      <c r="G112" s="1021"/>
      <c r="H112" s="1021"/>
      <c r="I112" s="281"/>
      <c r="J112" s="141">
        <v>77922.48</v>
      </c>
      <c r="K112" s="229">
        <f t="shared" si="97"/>
        <v>19480.62</v>
      </c>
      <c r="L112" s="294">
        <v>0</v>
      </c>
      <c r="M112" s="294">
        <v>0</v>
      </c>
      <c r="N112" s="142">
        <f>16509*1.18</f>
        <v>19480.62</v>
      </c>
      <c r="O112" s="295"/>
      <c r="P112" s="175">
        <f t="shared" si="73"/>
        <v>49527</v>
      </c>
      <c r="Q112" s="294">
        <v>16509</v>
      </c>
      <c r="R112" s="294">
        <v>16509</v>
      </c>
      <c r="S112" s="294">
        <v>16509</v>
      </c>
      <c r="T112" s="881"/>
      <c r="U112" s="142">
        <f>16509*1.18</f>
        <v>19480.62</v>
      </c>
      <c r="V112" s="142">
        <f>X112+Z112+AB112+AD112</f>
        <v>0</v>
      </c>
      <c r="W112" s="142">
        <v>0</v>
      </c>
      <c r="X112" s="142"/>
      <c r="Y112" s="142"/>
      <c r="Z112" s="142"/>
      <c r="AA112" s="142"/>
      <c r="AB112" s="142"/>
      <c r="AC112" s="142"/>
      <c r="AD112" s="142"/>
      <c r="AE112" s="142">
        <f t="shared" ref="AE112:AG113" si="99">AF112</f>
        <v>0</v>
      </c>
      <c r="AF112" s="142">
        <f t="shared" si="99"/>
        <v>0</v>
      </c>
      <c r="AG112" s="142">
        <f t="shared" si="99"/>
        <v>0</v>
      </c>
      <c r="AH112" s="142"/>
      <c r="AI112" s="142">
        <f>U112-V112</f>
        <v>19480.62</v>
      </c>
      <c r="AJ112" s="142">
        <f>AI112</f>
        <v>19480.62</v>
      </c>
      <c r="AK112" s="149">
        <v>0</v>
      </c>
      <c r="AL112" s="149">
        <v>0</v>
      </c>
      <c r="AM112" s="149">
        <v>0</v>
      </c>
      <c r="AN112" s="298"/>
    </row>
    <row r="113" spans="1:40" s="297" customFormat="1" ht="61.5" customHeight="1" x14ac:dyDescent="0.25">
      <c r="A113" s="1058" t="s">
        <v>115</v>
      </c>
      <c r="B113" s="198" t="s">
        <v>65</v>
      </c>
      <c r="C113" s="684"/>
      <c r="D113" s="684"/>
      <c r="E113" s="684"/>
      <c r="F113" s="684">
        <v>46000</v>
      </c>
      <c r="G113" s="812">
        <v>2016</v>
      </c>
      <c r="H113" s="812">
        <v>2018</v>
      </c>
      <c r="I113" s="272" t="s">
        <v>41</v>
      </c>
      <c r="J113" s="224">
        <f>J114</f>
        <v>10639.918399999999</v>
      </c>
      <c r="K113" s="253">
        <f t="shared" si="97"/>
        <v>10639.918399999999</v>
      </c>
      <c r="L113" s="224">
        <f t="shared" ref="L113:S113" si="100">L114</f>
        <v>6560.1488759999993</v>
      </c>
      <c r="M113" s="224">
        <f>M114</f>
        <v>3813.7425477999996</v>
      </c>
      <c r="N113" s="224">
        <f t="shared" si="100"/>
        <v>266.02697619999981</v>
      </c>
      <c r="O113" s="224"/>
      <c r="P113" s="224">
        <f t="shared" si="73"/>
        <v>0</v>
      </c>
      <c r="Q113" s="224">
        <f t="shared" si="100"/>
        <v>0</v>
      </c>
      <c r="R113" s="224">
        <f t="shared" si="100"/>
        <v>0</v>
      </c>
      <c r="S113" s="224">
        <f t="shared" si="100"/>
        <v>0</v>
      </c>
      <c r="T113" s="198"/>
      <c r="U113" s="224">
        <f>U114</f>
        <v>266.02999999999997</v>
      </c>
      <c r="V113" s="224">
        <f>X113+Z113+AB113+AD113</f>
        <v>0</v>
      </c>
      <c r="W113" s="224">
        <f>W114</f>
        <v>0</v>
      </c>
      <c r="X113" s="224">
        <f>X114</f>
        <v>0</v>
      </c>
      <c r="Y113" s="224"/>
      <c r="Z113" s="224"/>
      <c r="AA113" s="224"/>
      <c r="AB113" s="224"/>
      <c r="AC113" s="224"/>
      <c r="AD113" s="224"/>
      <c r="AE113" s="224">
        <f t="shared" si="99"/>
        <v>0</v>
      </c>
      <c r="AF113" s="224">
        <f t="shared" si="99"/>
        <v>0</v>
      </c>
      <c r="AG113" s="224">
        <f t="shared" si="99"/>
        <v>0</v>
      </c>
      <c r="AH113" s="224"/>
      <c r="AI113" s="224">
        <f>U113-V113</f>
        <v>266.02999999999997</v>
      </c>
      <c r="AJ113" s="224">
        <f>AI113</f>
        <v>266.02999999999997</v>
      </c>
      <c r="AK113" s="189">
        <f>ROUND((AJ113*100/U113),2)</f>
        <v>100</v>
      </c>
      <c r="AL113" s="224">
        <v>0</v>
      </c>
      <c r="AM113" s="224">
        <v>0</v>
      </c>
      <c r="AN113" s="872" t="s">
        <v>145</v>
      </c>
    </row>
    <row r="114" spans="1:40" s="257" customFormat="1" ht="21.75" customHeight="1" x14ac:dyDescent="0.25">
      <c r="A114" s="1059"/>
      <c r="B114" s="204" t="s">
        <v>27</v>
      </c>
      <c r="C114" s="813"/>
      <c r="D114" s="813"/>
      <c r="E114" s="685"/>
      <c r="F114" s="813"/>
      <c r="G114" s="813"/>
      <c r="H114" s="813"/>
      <c r="I114" s="281"/>
      <c r="J114" s="142">
        <f>L114+M114+N114</f>
        <v>10639.918399999999</v>
      </c>
      <c r="K114" s="229">
        <f t="shared" si="97"/>
        <v>10639.918399999999</v>
      </c>
      <c r="L114" s="142">
        <f>5559.4482*1.18</f>
        <v>6560.1488759999993</v>
      </c>
      <c r="M114" s="142">
        <f>3231.98521*1.18</f>
        <v>3813.7425477999996</v>
      </c>
      <c r="N114" s="175">
        <f>9016.88*1.18-L114-M114</f>
        <v>266.02697619999981</v>
      </c>
      <c r="O114" s="296"/>
      <c r="P114" s="175">
        <f t="shared" si="73"/>
        <v>0</v>
      </c>
      <c r="Q114" s="142">
        <v>0</v>
      </c>
      <c r="R114" s="142">
        <v>0</v>
      </c>
      <c r="S114" s="142">
        <v>0</v>
      </c>
      <c r="T114" s="242"/>
      <c r="U114" s="142">
        <v>266.02999999999997</v>
      </c>
      <c r="V114" s="142">
        <f>X114+Z114+AB114+AD114</f>
        <v>0</v>
      </c>
      <c r="W114" s="142">
        <v>0</v>
      </c>
      <c r="X114" s="149">
        <v>0</v>
      </c>
      <c r="Y114" s="142"/>
      <c r="Z114" s="142"/>
      <c r="AA114" s="142"/>
      <c r="AB114" s="142"/>
      <c r="AC114" s="142"/>
      <c r="AD114" s="142"/>
      <c r="AE114" s="142">
        <f>AF114</f>
        <v>0</v>
      </c>
      <c r="AF114" s="149"/>
      <c r="AG114" s="142">
        <v>0</v>
      </c>
      <c r="AH114" s="142"/>
      <c r="AI114" s="142">
        <f>U114-V114</f>
        <v>266.02999999999997</v>
      </c>
      <c r="AJ114" s="142">
        <f>AI114</f>
        <v>266.02999999999997</v>
      </c>
      <c r="AK114" s="142">
        <v>0</v>
      </c>
      <c r="AL114" s="142">
        <v>0</v>
      </c>
      <c r="AM114" s="142">
        <v>0</v>
      </c>
      <c r="AN114" s="873"/>
    </row>
    <row r="115" spans="1:40" s="312" customFormat="1" ht="86.25" customHeight="1" x14ac:dyDescent="0.25">
      <c r="A115" s="936" t="s">
        <v>116</v>
      </c>
      <c r="B115" s="277" t="s">
        <v>170</v>
      </c>
      <c r="C115" s="1062"/>
      <c r="D115" s="1062"/>
      <c r="E115" s="1062"/>
      <c r="F115" s="948">
        <v>55200</v>
      </c>
      <c r="G115" s="244"/>
      <c r="H115" s="244"/>
      <c r="I115" s="272" t="s">
        <v>41</v>
      </c>
      <c r="J115" s="201">
        <f>J116</f>
        <v>10725.46</v>
      </c>
      <c r="K115" s="201">
        <f t="shared" si="97"/>
        <v>7775.4565999999995</v>
      </c>
      <c r="L115" s="154">
        <f>L116</f>
        <v>0</v>
      </c>
      <c r="M115" s="154">
        <f>M116</f>
        <v>0</v>
      </c>
      <c r="N115" s="152">
        <f>N116</f>
        <v>7775.4565999999995</v>
      </c>
      <c r="O115" s="174"/>
      <c r="P115" s="152">
        <f t="shared" si="73"/>
        <v>2500</v>
      </c>
      <c r="Q115" s="152">
        <f>Q116</f>
        <v>1000</v>
      </c>
      <c r="R115" s="152">
        <f>R116</f>
        <v>1000</v>
      </c>
      <c r="S115" s="152">
        <f>S116</f>
        <v>500</v>
      </c>
      <c r="T115" s="880" t="s">
        <v>119</v>
      </c>
      <c r="U115" s="154">
        <f>U116</f>
        <v>7775.46</v>
      </c>
      <c r="V115" s="154">
        <f t="shared" ref="V115:AG115" si="101">V116</f>
        <v>2978</v>
      </c>
      <c r="W115" s="154">
        <f t="shared" si="101"/>
        <v>2978</v>
      </c>
      <c r="X115" s="154">
        <f t="shared" si="101"/>
        <v>2978</v>
      </c>
      <c r="Y115" s="154">
        <f t="shared" si="101"/>
        <v>0</v>
      </c>
      <c r="Z115" s="154">
        <f t="shared" si="101"/>
        <v>0</v>
      </c>
      <c r="AA115" s="154">
        <f t="shared" si="101"/>
        <v>0</v>
      </c>
      <c r="AB115" s="154">
        <f t="shared" si="101"/>
        <v>0</v>
      </c>
      <c r="AC115" s="154">
        <f t="shared" si="101"/>
        <v>0</v>
      </c>
      <c r="AD115" s="154">
        <f t="shared" si="101"/>
        <v>0</v>
      </c>
      <c r="AE115" s="154">
        <f t="shared" si="101"/>
        <v>728</v>
      </c>
      <c r="AF115" s="154">
        <f t="shared" si="101"/>
        <v>728</v>
      </c>
      <c r="AG115" s="154">
        <f t="shared" si="101"/>
        <v>0</v>
      </c>
      <c r="AH115" s="154">
        <f>AH116</f>
        <v>0</v>
      </c>
      <c r="AI115" s="154">
        <f>AI116</f>
        <v>4797.46</v>
      </c>
      <c r="AJ115" s="154">
        <f>AJ116</f>
        <v>4797.46</v>
      </c>
      <c r="AK115" s="154">
        <v>0</v>
      </c>
      <c r="AL115" s="224">
        <v>0</v>
      </c>
      <c r="AM115" s="224">
        <v>0</v>
      </c>
      <c r="AN115" s="152"/>
    </row>
    <row r="116" spans="1:40" s="280" customFormat="1" ht="21.75" customHeight="1" x14ac:dyDescent="0.25">
      <c r="A116" s="938"/>
      <c r="B116" s="204" t="s">
        <v>27</v>
      </c>
      <c r="C116" s="1063"/>
      <c r="D116" s="1063"/>
      <c r="E116" s="1063"/>
      <c r="F116" s="707"/>
      <c r="G116" s="70">
        <v>2018</v>
      </c>
      <c r="H116" s="70">
        <v>2018</v>
      </c>
      <c r="I116" s="281"/>
      <c r="J116" s="141">
        <v>10725.46</v>
      </c>
      <c r="K116" s="184">
        <f t="shared" si="97"/>
        <v>7775.4565999999995</v>
      </c>
      <c r="L116" s="141">
        <v>0</v>
      </c>
      <c r="M116" s="141">
        <v>0</v>
      </c>
      <c r="N116" s="141">
        <f>6589.37*1.18</f>
        <v>7775.4565999999995</v>
      </c>
      <c r="O116" s="185"/>
      <c r="P116" s="141">
        <f t="shared" si="73"/>
        <v>2500</v>
      </c>
      <c r="Q116" s="141">
        <v>1000</v>
      </c>
      <c r="R116" s="141">
        <v>1000</v>
      </c>
      <c r="S116" s="141">
        <v>500</v>
      </c>
      <c r="T116" s="881"/>
      <c r="U116" s="291">
        <v>7775.46</v>
      </c>
      <c r="V116" s="141">
        <f>SUM(V117:V119)</f>
        <v>2978</v>
      </c>
      <c r="W116" s="141">
        <f t="shared" ref="W116" si="102">SUM(W117:W119)</f>
        <v>2978</v>
      </c>
      <c r="X116" s="141">
        <f t="shared" ref="X116" si="103">SUM(X117:X119)</f>
        <v>2978</v>
      </c>
      <c r="Y116" s="141">
        <f t="shared" ref="Y116" si="104">SUM(Y117:Y119)</f>
        <v>0</v>
      </c>
      <c r="Z116" s="141">
        <f t="shared" ref="Z116" si="105">SUM(Z117:Z119)</f>
        <v>0</v>
      </c>
      <c r="AA116" s="141">
        <f t="shared" ref="AA116" si="106">SUM(AA117:AA119)</f>
        <v>0</v>
      </c>
      <c r="AB116" s="141">
        <f t="shared" ref="AB116" si="107">SUM(AB117:AB119)</f>
        <v>0</v>
      </c>
      <c r="AC116" s="141">
        <f t="shared" ref="AC116" si="108">SUM(AC117:AC119)</f>
        <v>0</v>
      </c>
      <c r="AD116" s="141">
        <f t="shared" ref="AD116" si="109">SUM(AD117:AD119)</f>
        <v>0</v>
      </c>
      <c r="AE116" s="141">
        <f t="shared" ref="AE116" si="110">SUM(AE117:AE119)</f>
        <v>728</v>
      </c>
      <c r="AF116" s="141">
        <f t="shared" ref="AF116" si="111">SUM(AF117:AF119)</f>
        <v>728</v>
      </c>
      <c r="AG116" s="291">
        <f t="shared" ref="AG116" si="112">AG120+AG121+AG125+AG126</f>
        <v>0</v>
      </c>
      <c r="AH116" s="291">
        <v>0</v>
      </c>
      <c r="AI116" s="142">
        <f>U116-V116</f>
        <v>4797.46</v>
      </c>
      <c r="AJ116" s="291">
        <f>AI116</f>
        <v>4797.46</v>
      </c>
      <c r="AK116" s="141">
        <v>0</v>
      </c>
      <c r="AL116" s="142">
        <v>0</v>
      </c>
      <c r="AM116" s="142">
        <v>0</v>
      </c>
      <c r="AN116" s="141"/>
    </row>
    <row r="117" spans="1:40" s="268" customFormat="1" ht="21.75" customHeight="1" x14ac:dyDescent="0.25">
      <c r="A117" s="616"/>
      <c r="B117" s="232" t="s">
        <v>278</v>
      </c>
      <c r="C117" s="617"/>
      <c r="D117" s="617"/>
      <c r="E117" s="617"/>
      <c r="F117" s="618"/>
      <c r="G117" s="261"/>
      <c r="H117" s="261"/>
      <c r="I117" s="615"/>
      <c r="J117" s="150"/>
      <c r="K117" s="263"/>
      <c r="L117" s="150"/>
      <c r="M117" s="150"/>
      <c r="N117" s="150"/>
      <c r="O117" s="613"/>
      <c r="P117" s="150"/>
      <c r="Q117" s="150"/>
      <c r="R117" s="150"/>
      <c r="S117" s="150"/>
      <c r="T117" s="619"/>
      <c r="U117" s="526"/>
      <c r="V117" s="150">
        <f>X117</f>
        <v>30</v>
      </c>
      <c r="W117" s="150">
        <v>30</v>
      </c>
      <c r="X117" s="150">
        <v>30</v>
      </c>
      <c r="Y117" s="150"/>
      <c r="Z117" s="150"/>
      <c r="AA117" s="150"/>
      <c r="AB117" s="150"/>
      <c r="AC117" s="150"/>
      <c r="AD117" s="150"/>
      <c r="AE117" s="150">
        <f>AF117</f>
        <v>30</v>
      </c>
      <c r="AF117" s="150">
        <v>30</v>
      </c>
      <c r="AG117" s="526"/>
      <c r="AH117" s="526"/>
      <c r="AI117" s="526"/>
      <c r="AJ117" s="526"/>
      <c r="AK117" s="150"/>
      <c r="AL117" s="150"/>
      <c r="AM117" s="150"/>
      <c r="AN117" s="150"/>
    </row>
    <row r="118" spans="1:40" s="268" customFormat="1" ht="21.75" customHeight="1" x14ac:dyDescent="0.25">
      <c r="A118" s="616"/>
      <c r="B118" s="232" t="s">
        <v>279</v>
      </c>
      <c r="C118" s="617"/>
      <c r="D118" s="617"/>
      <c r="E118" s="617"/>
      <c r="F118" s="618"/>
      <c r="G118" s="261"/>
      <c r="H118" s="261"/>
      <c r="I118" s="615"/>
      <c r="J118" s="150"/>
      <c r="K118" s="263"/>
      <c r="L118" s="150"/>
      <c r="M118" s="150"/>
      <c r="N118" s="150"/>
      <c r="O118" s="613"/>
      <c r="P118" s="150"/>
      <c r="Q118" s="150"/>
      <c r="R118" s="150"/>
      <c r="S118" s="150"/>
      <c r="T118" s="619"/>
      <c r="U118" s="526"/>
      <c r="V118" s="150">
        <f>X118</f>
        <v>698</v>
      </c>
      <c r="W118" s="150">
        <f>X118</f>
        <v>698</v>
      </c>
      <c r="X118" s="150">
        <v>698</v>
      </c>
      <c r="Y118" s="150"/>
      <c r="Z118" s="150"/>
      <c r="AA118" s="150"/>
      <c r="AB118" s="150"/>
      <c r="AC118" s="150"/>
      <c r="AD118" s="150"/>
      <c r="AE118" s="150">
        <f>AF118</f>
        <v>698</v>
      </c>
      <c r="AF118" s="150">
        <v>698</v>
      </c>
      <c r="AG118" s="526"/>
      <c r="AH118" s="526"/>
      <c r="AI118" s="526"/>
      <c r="AJ118" s="526"/>
      <c r="AK118" s="150"/>
      <c r="AL118" s="150"/>
      <c r="AM118" s="150"/>
      <c r="AN118" s="150"/>
    </row>
    <row r="119" spans="1:40" s="268" customFormat="1" ht="21.75" customHeight="1" x14ac:dyDescent="0.25">
      <c r="A119" s="616"/>
      <c r="B119" s="232" t="s">
        <v>280</v>
      </c>
      <c r="C119" s="617"/>
      <c r="D119" s="617"/>
      <c r="E119" s="617"/>
      <c r="F119" s="618"/>
      <c r="G119" s="261"/>
      <c r="H119" s="261"/>
      <c r="I119" s="615"/>
      <c r="J119" s="150"/>
      <c r="K119" s="263"/>
      <c r="L119" s="150"/>
      <c r="M119" s="150"/>
      <c r="N119" s="150"/>
      <c r="O119" s="613"/>
      <c r="P119" s="150"/>
      <c r="Q119" s="150"/>
      <c r="R119" s="150"/>
      <c r="S119" s="150"/>
      <c r="T119" s="619"/>
      <c r="U119" s="526"/>
      <c r="V119" s="150">
        <f>X119</f>
        <v>2250</v>
      </c>
      <c r="W119" s="150">
        <f>X119</f>
        <v>2250</v>
      </c>
      <c r="X119" s="150">
        <v>2250</v>
      </c>
      <c r="Y119" s="150"/>
      <c r="Z119" s="150"/>
      <c r="AA119" s="150"/>
      <c r="AB119" s="150"/>
      <c r="AC119" s="150"/>
      <c r="AD119" s="150"/>
      <c r="AE119" s="150">
        <f>AF119</f>
        <v>0</v>
      </c>
      <c r="AF119" s="150"/>
      <c r="AG119" s="526"/>
      <c r="AH119" s="526"/>
      <c r="AI119" s="526"/>
      <c r="AJ119" s="526"/>
      <c r="AK119" s="150"/>
      <c r="AL119" s="150"/>
      <c r="AM119" s="150"/>
      <c r="AN119" s="150"/>
    </row>
    <row r="120" spans="1:40" ht="59.25" customHeight="1" x14ac:dyDescent="0.25">
      <c r="A120" s="936" t="s">
        <v>117</v>
      </c>
      <c r="B120" s="277" t="s">
        <v>171</v>
      </c>
      <c r="C120" s="155"/>
      <c r="D120" s="155"/>
      <c r="E120" s="155"/>
      <c r="F120" s="948">
        <v>2400</v>
      </c>
      <c r="G120" s="155"/>
      <c r="H120" s="155"/>
      <c r="I120" s="272" t="s">
        <v>41</v>
      </c>
      <c r="J120" s="154">
        <f>J121+J125</f>
        <v>16220.978799999999</v>
      </c>
      <c r="K120" s="202">
        <f t="shared" si="97"/>
        <v>10437.212100000001</v>
      </c>
      <c r="L120" s="154">
        <f>L121+L125</f>
        <v>0</v>
      </c>
      <c r="M120" s="154">
        <f>M121+M125</f>
        <v>0</v>
      </c>
      <c r="N120" s="152">
        <f>N121+N125</f>
        <v>10437.212100000001</v>
      </c>
      <c r="O120" s="174"/>
      <c r="P120" s="152">
        <f t="shared" si="73"/>
        <v>4901.49</v>
      </c>
      <c r="Q120" s="152">
        <f>Q121+Q125</f>
        <v>3095.2</v>
      </c>
      <c r="R120" s="152">
        <f>R121+R125</f>
        <v>1806.29</v>
      </c>
      <c r="S120" s="152">
        <f>S121+S125</f>
        <v>0</v>
      </c>
      <c r="T120" s="857" t="s">
        <v>119</v>
      </c>
      <c r="U120" s="154">
        <f t="shared" ref="U120:AJ120" si="113">U121+U125</f>
        <v>10437.212100000001</v>
      </c>
      <c r="V120" s="154">
        <f t="shared" si="113"/>
        <v>0</v>
      </c>
      <c r="W120" s="154">
        <f t="shared" si="113"/>
        <v>0</v>
      </c>
      <c r="X120" s="154">
        <f t="shared" si="113"/>
        <v>0</v>
      </c>
      <c r="Y120" s="154">
        <f t="shared" si="113"/>
        <v>0</v>
      </c>
      <c r="Z120" s="154">
        <f t="shared" si="113"/>
        <v>0</v>
      </c>
      <c r="AA120" s="154">
        <f t="shared" si="113"/>
        <v>0</v>
      </c>
      <c r="AB120" s="154">
        <f t="shared" si="113"/>
        <v>0</v>
      </c>
      <c r="AC120" s="154">
        <f t="shared" si="113"/>
        <v>0</v>
      </c>
      <c r="AD120" s="154">
        <f t="shared" si="113"/>
        <v>0</v>
      </c>
      <c r="AE120" s="154">
        <f t="shared" si="113"/>
        <v>0</v>
      </c>
      <c r="AF120" s="154">
        <f t="shared" si="113"/>
        <v>0</v>
      </c>
      <c r="AG120" s="154">
        <f t="shared" si="113"/>
        <v>0</v>
      </c>
      <c r="AH120" s="154">
        <f t="shared" si="113"/>
        <v>0</v>
      </c>
      <c r="AI120" s="154">
        <f t="shared" si="113"/>
        <v>10437.212100000001</v>
      </c>
      <c r="AJ120" s="154">
        <f t="shared" si="113"/>
        <v>10437.212100000001</v>
      </c>
      <c r="AK120" s="224">
        <f>AK121</f>
        <v>0</v>
      </c>
      <c r="AL120" s="224">
        <f>AL128+AL162</f>
        <v>0</v>
      </c>
      <c r="AM120" s="224">
        <f>AM128+AM162</f>
        <v>0</v>
      </c>
      <c r="AN120" s="137"/>
    </row>
    <row r="121" spans="1:40" ht="21.75" customHeight="1" x14ac:dyDescent="0.25">
      <c r="A121" s="937"/>
      <c r="B121" s="204" t="s">
        <v>27</v>
      </c>
      <c r="C121" s="155"/>
      <c r="D121" s="155"/>
      <c r="E121" s="155"/>
      <c r="F121" s="949"/>
      <c r="G121" s="70">
        <v>2018</v>
      </c>
      <c r="H121" s="70">
        <v>2018</v>
      </c>
      <c r="I121" s="281"/>
      <c r="J121" s="141">
        <f>L121+M121+N121</f>
        <v>5491.3187999999991</v>
      </c>
      <c r="K121" s="184">
        <f t="shared" si="97"/>
        <v>5491.3187999999991</v>
      </c>
      <c r="L121" s="141">
        <v>0</v>
      </c>
      <c r="M121" s="141">
        <v>0</v>
      </c>
      <c r="N121" s="141">
        <f>4653.66*1.18</f>
        <v>5491.3187999999991</v>
      </c>
      <c r="O121" s="185"/>
      <c r="P121" s="141">
        <f t="shared" si="73"/>
        <v>0</v>
      </c>
      <c r="Q121" s="141">
        <v>0</v>
      </c>
      <c r="R121" s="141">
        <v>0</v>
      </c>
      <c r="S121" s="141">
        <v>0</v>
      </c>
      <c r="T121" s="858"/>
      <c r="U121" s="141">
        <f>4653.66*1.18</f>
        <v>5491.3187999999991</v>
      </c>
      <c r="V121" s="141">
        <f>SUM(V122:V124)</f>
        <v>0</v>
      </c>
      <c r="W121" s="141">
        <f t="shared" ref="W121:AF121" si="114">SUM(W122:W124)</f>
        <v>0</v>
      </c>
      <c r="X121" s="141">
        <f t="shared" si="114"/>
        <v>0</v>
      </c>
      <c r="Y121" s="141">
        <f t="shared" si="114"/>
        <v>0</v>
      </c>
      <c r="Z121" s="141">
        <f t="shared" si="114"/>
        <v>0</v>
      </c>
      <c r="AA121" s="141">
        <f t="shared" si="114"/>
        <v>0</v>
      </c>
      <c r="AB121" s="141">
        <f t="shared" si="114"/>
        <v>0</v>
      </c>
      <c r="AC121" s="141">
        <f t="shared" si="114"/>
        <v>0</v>
      </c>
      <c r="AD121" s="141">
        <f t="shared" si="114"/>
        <v>0</v>
      </c>
      <c r="AE121" s="141">
        <f t="shared" si="114"/>
        <v>0</v>
      </c>
      <c r="AF121" s="141">
        <f t="shared" si="114"/>
        <v>0</v>
      </c>
      <c r="AG121" s="141">
        <f>AG129+AG163</f>
        <v>0</v>
      </c>
      <c r="AH121" s="141">
        <v>0</v>
      </c>
      <c r="AI121" s="142">
        <f>U121-V121</f>
        <v>5491.3187999999991</v>
      </c>
      <c r="AJ121" s="141">
        <f>AI121</f>
        <v>5491.3187999999991</v>
      </c>
      <c r="AK121" s="147">
        <v>0</v>
      </c>
      <c r="AL121" s="142">
        <f>AL129+AL163</f>
        <v>0</v>
      </c>
      <c r="AM121" s="142">
        <f>AM129+AM163</f>
        <v>0</v>
      </c>
      <c r="AN121" s="137"/>
    </row>
    <row r="122" spans="1:40" s="603" customFormat="1" ht="21.75" hidden="1" customHeight="1" x14ac:dyDescent="0.25">
      <c r="A122" s="937"/>
      <c r="B122" s="232"/>
      <c r="C122" s="614"/>
      <c r="D122" s="614"/>
      <c r="E122" s="614"/>
      <c r="F122" s="949"/>
      <c r="G122" s="261"/>
      <c r="H122" s="261"/>
      <c r="I122" s="615"/>
      <c r="J122" s="150"/>
      <c r="K122" s="263"/>
      <c r="L122" s="150"/>
      <c r="M122" s="150"/>
      <c r="N122" s="150"/>
      <c r="O122" s="613"/>
      <c r="P122" s="150"/>
      <c r="Q122" s="150"/>
      <c r="R122" s="150"/>
      <c r="S122" s="150"/>
      <c r="T122" s="858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42">
        <f t="shared" ref="AI122:AI124" si="115">U122-V122</f>
        <v>0</v>
      </c>
      <c r="AJ122" s="141">
        <f t="shared" ref="AJ122:AJ125" si="116">AI122</f>
        <v>0</v>
      </c>
      <c r="AK122" s="222"/>
      <c r="AL122" s="150"/>
      <c r="AM122" s="150"/>
      <c r="AN122" s="140"/>
    </row>
    <row r="123" spans="1:40" s="603" customFormat="1" ht="21.75" hidden="1" customHeight="1" x14ac:dyDescent="0.25">
      <c r="A123" s="937"/>
      <c r="B123" s="232"/>
      <c r="C123" s="614"/>
      <c r="D123" s="614"/>
      <c r="E123" s="614"/>
      <c r="F123" s="949"/>
      <c r="G123" s="261"/>
      <c r="H123" s="261"/>
      <c r="I123" s="615"/>
      <c r="J123" s="150"/>
      <c r="K123" s="263"/>
      <c r="L123" s="150"/>
      <c r="M123" s="150"/>
      <c r="N123" s="150"/>
      <c r="O123" s="613"/>
      <c r="P123" s="150"/>
      <c r="Q123" s="150"/>
      <c r="R123" s="150"/>
      <c r="S123" s="150"/>
      <c r="T123" s="858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42">
        <f t="shared" si="115"/>
        <v>0</v>
      </c>
      <c r="AJ123" s="141">
        <f t="shared" si="116"/>
        <v>0</v>
      </c>
      <c r="AK123" s="222"/>
      <c r="AL123" s="150"/>
      <c r="AM123" s="150"/>
      <c r="AN123" s="140"/>
    </row>
    <row r="124" spans="1:40" s="603" customFormat="1" ht="21.75" hidden="1" customHeight="1" x14ac:dyDescent="0.25">
      <c r="A124" s="937"/>
      <c r="B124" s="232"/>
      <c r="C124" s="614"/>
      <c r="D124" s="614"/>
      <c r="E124" s="614"/>
      <c r="F124" s="949"/>
      <c r="G124" s="261"/>
      <c r="H124" s="261"/>
      <c r="I124" s="615"/>
      <c r="J124" s="150"/>
      <c r="K124" s="263"/>
      <c r="L124" s="150"/>
      <c r="M124" s="150"/>
      <c r="N124" s="150"/>
      <c r="O124" s="613"/>
      <c r="P124" s="150"/>
      <c r="Q124" s="150"/>
      <c r="R124" s="150"/>
      <c r="S124" s="150"/>
      <c r="T124" s="858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42">
        <f t="shared" si="115"/>
        <v>0</v>
      </c>
      <c r="AJ124" s="141">
        <f t="shared" si="116"/>
        <v>0</v>
      </c>
      <c r="AK124" s="222"/>
      <c r="AL124" s="150"/>
      <c r="AM124" s="150"/>
      <c r="AN124" s="140"/>
    </row>
    <row r="125" spans="1:40" ht="21.75" customHeight="1" x14ac:dyDescent="0.25">
      <c r="A125" s="938"/>
      <c r="B125" s="204" t="s">
        <v>59</v>
      </c>
      <c r="C125" s="155"/>
      <c r="D125" s="155"/>
      <c r="E125" s="155"/>
      <c r="F125" s="950"/>
      <c r="G125" s="70">
        <v>2018</v>
      </c>
      <c r="H125" s="70">
        <v>2020</v>
      </c>
      <c r="I125" s="137"/>
      <c r="J125" s="141">
        <v>10729.66</v>
      </c>
      <c r="K125" s="184">
        <f t="shared" si="97"/>
        <v>4945.8933000000006</v>
      </c>
      <c r="L125" s="141">
        <v>0</v>
      </c>
      <c r="M125" s="141">
        <v>0</v>
      </c>
      <c r="N125" s="141">
        <f>4191.435*1.18</f>
        <v>4945.8933000000006</v>
      </c>
      <c r="O125" s="185"/>
      <c r="P125" s="141">
        <f t="shared" si="73"/>
        <v>4901.49</v>
      </c>
      <c r="Q125" s="141">
        <v>3095.2</v>
      </c>
      <c r="R125" s="141">
        <v>1806.29</v>
      </c>
      <c r="S125" s="141">
        <v>0</v>
      </c>
      <c r="T125" s="859"/>
      <c r="U125" s="141">
        <f>4191.435*1.18</f>
        <v>4945.8933000000006</v>
      </c>
      <c r="V125" s="141">
        <f>V130+V164</f>
        <v>0</v>
      </c>
      <c r="W125" s="141">
        <v>0</v>
      </c>
      <c r="X125" s="141">
        <v>0</v>
      </c>
      <c r="Y125" s="141">
        <f t="shared" ref="Y125:AE125" si="117">Y130+Y164</f>
        <v>0</v>
      </c>
      <c r="Z125" s="141">
        <f t="shared" si="117"/>
        <v>0</v>
      </c>
      <c r="AA125" s="141">
        <f t="shared" si="117"/>
        <v>0</v>
      </c>
      <c r="AB125" s="141">
        <f t="shared" si="117"/>
        <v>0</v>
      </c>
      <c r="AC125" s="141">
        <f t="shared" si="117"/>
        <v>0</v>
      </c>
      <c r="AD125" s="141">
        <f t="shared" si="117"/>
        <v>0</v>
      </c>
      <c r="AE125" s="141">
        <f t="shared" si="117"/>
        <v>0</v>
      </c>
      <c r="AF125" s="141">
        <v>0</v>
      </c>
      <c r="AG125" s="141">
        <f>AG130+AG164</f>
        <v>0</v>
      </c>
      <c r="AH125" s="141">
        <v>0</v>
      </c>
      <c r="AI125" s="142">
        <f>U125-V125</f>
        <v>4945.8933000000006</v>
      </c>
      <c r="AJ125" s="141">
        <f t="shared" si="116"/>
        <v>4945.8933000000006</v>
      </c>
      <c r="AK125" s="147">
        <v>0</v>
      </c>
      <c r="AL125" s="142">
        <f t="shared" ref="AL125:AM125" si="118">AL130+AL164</f>
        <v>0</v>
      </c>
      <c r="AM125" s="142">
        <f t="shared" si="118"/>
        <v>0</v>
      </c>
      <c r="AN125" s="137"/>
    </row>
    <row r="126" spans="1:40" ht="32.25" customHeight="1" x14ac:dyDescent="0.25">
      <c r="A126" s="968" t="s">
        <v>172</v>
      </c>
      <c r="B126" s="1060"/>
      <c r="C126" s="1060"/>
      <c r="D126" s="1060"/>
      <c r="E126" s="1060"/>
      <c r="F126" s="1060"/>
      <c r="G126" s="1060"/>
      <c r="H126" s="1061"/>
      <c r="I126" s="167"/>
      <c r="J126" s="168"/>
      <c r="K126" s="184"/>
      <c r="L126" s="168"/>
      <c r="M126" s="168"/>
      <c r="N126" s="168"/>
      <c r="O126" s="169"/>
      <c r="P126" s="152"/>
      <c r="Q126" s="168"/>
      <c r="R126" s="168"/>
      <c r="S126" s="168"/>
      <c r="T126" s="167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75"/>
      <c r="AJ126" s="152"/>
      <c r="AK126" s="152"/>
      <c r="AL126" s="175"/>
      <c r="AM126" s="175"/>
      <c r="AN126" s="137"/>
    </row>
    <row r="127" spans="1:40" ht="59.25" customHeight="1" x14ac:dyDescent="0.25">
      <c r="A127" s="1007"/>
      <c r="B127" s="1008"/>
      <c r="C127" s="1008"/>
      <c r="D127" s="1008"/>
      <c r="E127" s="1008"/>
      <c r="F127" s="1008"/>
      <c r="G127" s="1008"/>
      <c r="H127" s="1009"/>
      <c r="I127" s="193" t="s">
        <v>41</v>
      </c>
      <c r="J127" s="147">
        <f>J132</f>
        <v>0</v>
      </c>
      <c r="K127" s="184">
        <f t="shared" si="97"/>
        <v>0</v>
      </c>
      <c r="L127" s="147">
        <f t="shared" ref="L127:S130" si="119">L132</f>
        <v>0</v>
      </c>
      <c r="M127" s="147">
        <f t="shared" si="119"/>
        <v>0</v>
      </c>
      <c r="N127" s="147">
        <f t="shared" si="119"/>
        <v>0</v>
      </c>
      <c r="O127" s="185"/>
      <c r="P127" s="152">
        <f t="shared" si="73"/>
        <v>0</v>
      </c>
      <c r="Q127" s="147">
        <f t="shared" si="119"/>
        <v>0</v>
      </c>
      <c r="R127" s="147">
        <f t="shared" si="119"/>
        <v>0</v>
      </c>
      <c r="S127" s="147">
        <f t="shared" si="119"/>
        <v>0</v>
      </c>
      <c r="T127" s="170"/>
      <c r="U127" s="147">
        <f t="shared" ref="U127:AJ127" si="120">U132</f>
        <v>0</v>
      </c>
      <c r="V127" s="147">
        <f t="shared" si="120"/>
        <v>0</v>
      </c>
      <c r="W127" s="147">
        <f t="shared" si="120"/>
        <v>0</v>
      </c>
      <c r="X127" s="147">
        <f t="shared" si="120"/>
        <v>0</v>
      </c>
      <c r="Y127" s="147">
        <f t="shared" si="120"/>
        <v>0</v>
      </c>
      <c r="Z127" s="147">
        <f t="shared" si="120"/>
        <v>0</v>
      </c>
      <c r="AA127" s="147">
        <f t="shared" si="120"/>
        <v>0</v>
      </c>
      <c r="AB127" s="147">
        <f t="shared" si="120"/>
        <v>0</v>
      </c>
      <c r="AC127" s="147">
        <f t="shared" si="120"/>
        <v>0</v>
      </c>
      <c r="AD127" s="147">
        <f t="shared" si="120"/>
        <v>0</v>
      </c>
      <c r="AE127" s="147">
        <f t="shared" si="120"/>
        <v>0</v>
      </c>
      <c r="AF127" s="147">
        <f t="shared" si="120"/>
        <v>0</v>
      </c>
      <c r="AG127" s="147">
        <f t="shared" si="120"/>
        <v>0</v>
      </c>
      <c r="AH127" s="147">
        <f t="shared" si="120"/>
        <v>0</v>
      </c>
      <c r="AI127" s="147">
        <f t="shared" si="120"/>
        <v>0</v>
      </c>
      <c r="AJ127" s="147">
        <f t="shared" si="120"/>
        <v>0</v>
      </c>
      <c r="AK127" s="141">
        <v>0</v>
      </c>
      <c r="AL127" s="149">
        <f t="shared" ref="AK127:AM130" si="121">AL132</f>
        <v>0</v>
      </c>
      <c r="AM127" s="149">
        <f t="shared" si="121"/>
        <v>0</v>
      </c>
      <c r="AN127" s="137"/>
    </row>
    <row r="128" spans="1:40" ht="60" x14ac:dyDescent="0.25">
      <c r="A128" s="1010"/>
      <c r="B128" s="1011"/>
      <c r="C128" s="1011"/>
      <c r="D128" s="1011"/>
      <c r="E128" s="1011"/>
      <c r="F128" s="1011"/>
      <c r="G128" s="1011"/>
      <c r="H128" s="1012"/>
      <c r="I128" s="173" t="s">
        <v>42</v>
      </c>
      <c r="J128" s="141">
        <f>J133</f>
        <v>13744.05</v>
      </c>
      <c r="K128" s="184">
        <f t="shared" si="97"/>
        <v>13744.05</v>
      </c>
      <c r="L128" s="141">
        <f t="shared" si="119"/>
        <v>6451.6736000000001</v>
      </c>
      <c r="M128" s="141">
        <f t="shared" si="119"/>
        <v>0</v>
      </c>
      <c r="N128" s="141">
        <f t="shared" si="119"/>
        <v>7292.3763999999992</v>
      </c>
      <c r="O128" s="185"/>
      <c r="P128" s="141">
        <f t="shared" si="119"/>
        <v>0</v>
      </c>
      <c r="Q128" s="141">
        <f t="shared" si="119"/>
        <v>0</v>
      </c>
      <c r="R128" s="141">
        <f t="shared" si="119"/>
        <v>0</v>
      </c>
      <c r="S128" s="141">
        <f t="shared" si="119"/>
        <v>0</v>
      </c>
      <c r="T128" s="170"/>
      <c r="U128" s="141">
        <f t="shared" ref="U128:AJ128" si="122">U133</f>
        <v>7292.3763999999992</v>
      </c>
      <c r="V128" s="141">
        <f t="shared" si="122"/>
        <v>33.203000000000003</v>
      </c>
      <c r="W128" s="141">
        <f t="shared" si="122"/>
        <v>33.203000000000003</v>
      </c>
      <c r="X128" s="141">
        <f>X133</f>
        <v>33.203000000000003</v>
      </c>
      <c r="Y128" s="141">
        <f t="shared" si="122"/>
        <v>197.23</v>
      </c>
      <c r="Z128" s="141">
        <f t="shared" si="122"/>
        <v>197.23</v>
      </c>
      <c r="AA128" s="141">
        <f t="shared" si="122"/>
        <v>0</v>
      </c>
      <c r="AB128" s="141">
        <f t="shared" si="122"/>
        <v>0</v>
      </c>
      <c r="AC128" s="141">
        <f t="shared" si="122"/>
        <v>6451.67</v>
      </c>
      <c r="AD128" s="141">
        <f t="shared" si="122"/>
        <v>0</v>
      </c>
      <c r="AE128" s="141">
        <f>AE133</f>
        <v>33.203000000000003</v>
      </c>
      <c r="AF128" s="141">
        <f t="shared" si="122"/>
        <v>33.203000000000003</v>
      </c>
      <c r="AG128" s="141">
        <f>AG133</f>
        <v>0</v>
      </c>
      <c r="AH128" s="141">
        <f t="shared" si="122"/>
        <v>6495.0761999999986</v>
      </c>
      <c r="AI128" s="141">
        <f t="shared" si="122"/>
        <v>7259.1733999999988</v>
      </c>
      <c r="AJ128" s="141">
        <f t="shared" si="122"/>
        <v>7259.1733999999988</v>
      </c>
      <c r="AK128" s="147">
        <f t="shared" si="121"/>
        <v>0</v>
      </c>
      <c r="AL128" s="149">
        <f t="shared" si="121"/>
        <v>0</v>
      </c>
      <c r="AM128" s="149">
        <f t="shared" si="121"/>
        <v>0</v>
      </c>
      <c r="AN128" s="137"/>
    </row>
    <row r="129" spans="1:40" ht="27" customHeight="1" x14ac:dyDescent="0.25">
      <c r="A129" s="1010"/>
      <c r="B129" s="1011"/>
      <c r="C129" s="1011"/>
      <c r="D129" s="1011"/>
      <c r="E129" s="1011"/>
      <c r="F129" s="1011"/>
      <c r="G129" s="1011"/>
      <c r="H129" s="1012"/>
      <c r="I129" s="173" t="s">
        <v>13</v>
      </c>
      <c r="J129" s="141">
        <f>J134</f>
        <v>153.43539999999999</v>
      </c>
      <c r="K129" s="184">
        <f t="shared" si="97"/>
        <v>153.43539999999999</v>
      </c>
      <c r="L129" s="141">
        <f t="shared" si="119"/>
        <v>0</v>
      </c>
      <c r="M129" s="141">
        <f t="shared" si="119"/>
        <v>153.43539999999999</v>
      </c>
      <c r="N129" s="141">
        <f t="shared" si="119"/>
        <v>0</v>
      </c>
      <c r="O129" s="185"/>
      <c r="P129" s="141">
        <f t="shared" si="119"/>
        <v>0</v>
      </c>
      <c r="Q129" s="141">
        <f t="shared" si="119"/>
        <v>0</v>
      </c>
      <c r="R129" s="141">
        <f t="shared" si="119"/>
        <v>0</v>
      </c>
      <c r="S129" s="141">
        <f t="shared" si="119"/>
        <v>0</v>
      </c>
      <c r="T129" s="170"/>
      <c r="U129" s="141">
        <f t="shared" ref="U129:AJ129" si="123">U134</f>
        <v>0</v>
      </c>
      <c r="V129" s="141">
        <f t="shared" si="123"/>
        <v>0</v>
      </c>
      <c r="W129" s="141">
        <f t="shared" si="123"/>
        <v>0</v>
      </c>
      <c r="X129" s="141">
        <f t="shared" si="123"/>
        <v>0</v>
      </c>
      <c r="Y129" s="141">
        <f t="shared" si="123"/>
        <v>197.23</v>
      </c>
      <c r="Z129" s="141">
        <f t="shared" si="123"/>
        <v>197.23</v>
      </c>
      <c r="AA129" s="141">
        <f t="shared" si="123"/>
        <v>0</v>
      </c>
      <c r="AB129" s="141">
        <f t="shared" si="123"/>
        <v>0</v>
      </c>
      <c r="AC129" s="141">
        <f t="shared" si="123"/>
        <v>6451.67</v>
      </c>
      <c r="AD129" s="141">
        <f t="shared" si="123"/>
        <v>0</v>
      </c>
      <c r="AE129" s="141">
        <f t="shared" si="123"/>
        <v>0</v>
      </c>
      <c r="AF129" s="141">
        <f t="shared" si="123"/>
        <v>0</v>
      </c>
      <c r="AG129" s="141">
        <f t="shared" si="123"/>
        <v>0</v>
      </c>
      <c r="AH129" s="141">
        <f t="shared" si="123"/>
        <v>12990.152399999997</v>
      </c>
      <c r="AI129" s="141">
        <f t="shared" si="123"/>
        <v>0</v>
      </c>
      <c r="AJ129" s="141">
        <f t="shared" si="123"/>
        <v>0</v>
      </c>
      <c r="AK129" s="147">
        <v>0</v>
      </c>
      <c r="AL129" s="142">
        <f t="shared" si="121"/>
        <v>0</v>
      </c>
      <c r="AM129" s="142">
        <f t="shared" si="121"/>
        <v>0</v>
      </c>
      <c r="AN129" s="137"/>
    </row>
    <row r="130" spans="1:40" ht="28.5" customHeight="1" x14ac:dyDescent="0.25">
      <c r="A130" s="1013"/>
      <c r="B130" s="1014"/>
      <c r="C130" s="1014"/>
      <c r="D130" s="1014"/>
      <c r="E130" s="1014"/>
      <c r="F130" s="1014"/>
      <c r="G130" s="1014"/>
      <c r="H130" s="1015"/>
      <c r="I130" s="173" t="s">
        <v>12</v>
      </c>
      <c r="J130" s="141">
        <f>J135</f>
        <v>0</v>
      </c>
      <c r="K130" s="184">
        <f t="shared" si="97"/>
        <v>0</v>
      </c>
      <c r="L130" s="141">
        <f t="shared" si="119"/>
        <v>0</v>
      </c>
      <c r="M130" s="141">
        <f t="shared" si="119"/>
        <v>0</v>
      </c>
      <c r="N130" s="141">
        <f t="shared" si="119"/>
        <v>0</v>
      </c>
      <c r="O130" s="185"/>
      <c r="P130" s="141">
        <f t="shared" si="119"/>
        <v>0</v>
      </c>
      <c r="Q130" s="141">
        <f t="shared" si="119"/>
        <v>0</v>
      </c>
      <c r="R130" s="141">
        <f t="shared" si="119"/>
        <v>0</v>
      </c>
      <c r="S130" s="141">
        <f t="shared" si="119"/>
        <v>0</v>
      </c>
      <c r="T130" s="170"/>
      <c r="U130" s="141">
        <f t="shared" ref="U130:AJ130" si="124">U135</f>
        <v>0</v>
      </c>
      <c r="V130" s="141">
        <f t="shared" si="124"/>
        <v>0</v>
      </c>
      <c r="W130" s="141">
        <f t="shared" si="124"/>
        <v>0</v>
      </c>
      <c r="X130" s="141">
        <f t="shared" si="124"/>
        <v>0</v>
      </c>
      <c r="Y130" s="141">
        <f t="shared" si="124"/>
        <v>0</v>
      </c>
      <c r="Z130" s="141">
        <f t="shared" si="124"/>
        <v>0</v>
      </c>
      <c r="AA130" s="141">
        <f t="shared" si="124"/>
        <v>0</v>
      </c>
      <c r="AB130" s="141">
        <f t="shared" si="124"/>
        <v>0</v>
      </c>
      <c r="AC130" s="141">
        <f t="shared" si="124"/>
        <v>0</v>
      </c>
      <c r="AD130" s="141">
        <f t="shared" si="124"/>
        <v>0</v>
      </c>
      <c r="AE130" s="141">
        <f t="shared" si="124"/>
        <v>0</v>
      </c>
      <c r="AF130" s="141">
        <f t="shared" si="124"/>
        <v>0</v>
      </c>
      <c r="AG130" s="141">
        <f t="shared" si="124"/>
        <v>0</v>
      </c>
      <c r="AH130" s="141">
        <f t="shared" si="124"/>
        <v>0</v>
      </c>
      <c r="AI130" s="141">
        <f t="shared" si="124"/>
        <v>0</v>
      </c>
      <c r="AJ130" s="141">
        <f t="shared" si="124"/>
        <v>0</v>
      </c>
      <c r="AK130" s="147">
        <v>0</v>
      </c>
      <c r="AL130" s="142">
        <f t="shared" si="121"/>
        <v>0</v>
      </c>
      <c r="AM130" s="142">
        <f t="shared" si="121"/>
        <v>0</v>
      </c>
      <c r="AN130" s="137"/>
    </row>
    <row r="131" spans="1:40" ht="17.25" customHeight="1" x14ac:dyDescent="0.25">
      <c r="A131" s="179" t="s">
        <v>46</v>
      </c>
      <c r="B131" s="968" t="s">
        <v>47</v>
      </c>
      <c r="C131" s="969"/>
      <c r="D131" s="969"/>
      <c r="E131" s="969"/>
      <c r="F131" s="969"/>
      <c r="G131" s="969"/>
      <c r="H131" s="970"/>
      <c r="I131" s="167"/>
      <c r="J131" s="168"/>
      <c r="K131" s="184"/>
      <c r="L131" s="168"/>
      <c r="M131" s="168"/>
      <c r="N131" s="168"/>
      <c r="O131" s="169"/>
      <c r="P131" s="152">
        <f t="shared" si="73"/>
        <v>0</v>
      </c>
      <c r="Q131" s="168"/>
      <c r="R131" s="168"/>
      <c r="S131" s="168"/>
      <c r="T131" s="167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2"/>
      <c r="AJ131" s="141"/>
      <c r="AK131" s="141"/>
      <c r="AL131" s="142"/>
      <c r="AM131" s="142"/>
      <c r="AN131" s="137"/>
    </row>
    <row r="132" spans="1:40" ht="59.25" customHeight="1" x14ac:dyDescent="0.25">
      <c r="A132" s="1064"/>
      <c r="B132" s="1022"/>
      <c r="C132" s="1023"/>
      <c r="D132" s="1023"/>
      <c r="E132" s="1023"/>
      <c r="F132" s="1023"/>
      <c r="G132" s="1023"/>
      <c r="H132" s="1024"/>
      <c r="I132" s="193" t="s">
        <v>41</v>
      </c>
      <c r="J132" s="147">
        <v>0</v>
      </c>
      <c r="K132" s="184">
        <f t="shared" si="97"/>
        <v>0</v>
      </c>
      <c r="L132" s="147">
        <v>0</v>
      </c>
      <c r="M132" s="147">
        <v>0</v>
      </c>
      <c r="N132" s="147">
        <v>0</v>
      </c>
      <c r="O132" s="185"/>
      <c r="P132" s="152">
        <f t="shared" si="73"/>
        <v>0</v>
      </c>
      <c r="Q132" s="147">
        <v>0</v>
      </c>
      <c r="R132" s="147">
        <v>0</v>
      </c>
      <c r="S132" s="147">
        <v>0</v>
      </c>
      <c r="T132" s="167"/>
      <c r="U132" s="147">
        <v>0</v>
      </c>
      <c r="V132" s="147">
        <v>0</v>
      </c>
      <c r="W132" s="147">
        <v>0</v>
      </c>
      <c r="X132" s="147">
        <v>0</v>
      </c>
      <c r="Y132" s="147">
        <v>0</v>
      </c>
      <c r="Z132" s="147">
        <v>0</v>
      </c>
      <c r="AA132" s="147">
        <v>0</v>
      </c>
      <c r="AB132" s="147">
        <v>0</v>
      </c>
      <c r="AC132" s="147">
        <v>0</v>
      </c>
      <c r="AD132" s="147">
        <v>0</v>
      </c>
      <c r="AE132" s="147">
        <v>0</v>
      </c>
      <c r="AF132" s="147">
        <v>0</v>
      </c>
      <c r="AG132" s="147">
        <v>0</v>
      </c>
      <c r="AH132" s="147">
        <v>0</v>
      </c>
      <c r="AI132" s="147">
        <v>0</v>
      </c>
      <c r="AJ132" s="147">
        <v>0</v>
      </c>
      <c r="AK132" s="141">
        <v>0</v>
      </c>
      <c r="AL132" s="149">
        <v>0</v>
      </c>
      <c r="AM132" s="149">
        <v>0</v>
      </c>
      <c r="AN132" s="137"/>
    </row>
    <row r="133" spans="1:40" ht="50.25" customHeight="1" x14ac:dyDescent="0.25">
      <c r="A133" s="1064"/>
      <c r="B133" s="1025"/>
      <c r="C133" s="1026"/>
      <c r="D133" s="1026"/>
      <c r="E133" s="1026"/>
      <c r="F133" s="1026"/>
      <c r="G133" s="1026"/>
      <c r="H133" s="1027"/>
      <c r="I133" s="193" t="s">
        <v>42</v>
      </c>
      <c r="J133" s="147">
        <f>J136+J146</f>
        <v>13744.05</v>
      </c>
      <c r="K133" s="184">
        <f t="shared" si="97"/>
        <v>13744.05</v>
      </c>
      <c r="L133" s="147">
        <f>L136+L146</f>
        <v>6451.6736000000001</v>
      </c>
      <c r="M133" s="147">
        <f>M136+M146</f>
        <v>0</v>
      </c>
      <c r="N133" s="147">
        <f>N136+N146</f>
        <v>7292.3763999999992</v>
      </c>
      <c r="O133" s="185"/>
      <c r="P133" s="152">
        <f t="shared" si="73"/>
        <v>0</v>
      </c>
      <c r="Q133" s="147">
        <f>Q137+Q146</f>
        <v>0</v>
      </c>
      <c r="R133" s="147">
        <f>R137+R146</f>
        <v>0</v>
      </c>
      <c r="S133" s="147">
        <f>S137+S146</f>
        <v>0</v>
      </c>
      <c r="T133" s="167"/>
      <c r="U133" s="147">
        <f t="shared" ref="U133:AJ133" si="125">U136+U146</f>
        <v>7292.3763999999992</v>
      </c>
      <c r="V133" s="147">
        <f t="shared" si="125"/>
        <v>33.203000000000003</v>
      </c>
      <c r="W133" s="147">
        <f t="shared" si="125"/>
        <v>33.203000000000003</v>
      </c>
      <c r="X133" s="147">
        <f>X136+X146</f>
        <v>33.203000000000003</v>
      </c>
      <c r="Y133" s="147">
        <f t="shared" si="125"/>
        <v>197.23</v>
      </c>
      <c r="Z133" s="147">
        <f t="shared" si="125"/>
        <v>197.23</v>
      </c>
      <c r="AA133" s="147">
        <f t="shared" si="125"/>
        <v>0</v>
      </c>
      <c r="AB133" s="147">
        <f t="shared" si="125"/>
        <v>0</v>
      </c>
      <c r="AC133" s="147">
        <f t="shared" si="125"/>
        <v>6451.67</v>
      </c>
      <c r="AD133" s="147">
        <f t="shared" si="125"/>
        <v>0</v>
      </c>
      <c r="AE133" s="147">
        <f>AE136+AE146</f>
        <v>33.203000000000003</v>
      </c>
      <c r="AF133" s="147">
        <f t="shared" si="125"/>
        <v>33.203000000000003</v>
      </c>
      <c r="AG133" s="147">
        <f>AG136+AG146</f>
        <v>0</v>
      </c>
      <c r="AH133" s="147">
        <f t="shared" si="125"/>
        <v>6495.0761999999986</v>
      </c>
      <c r="AI133" s="147">
        <f t="shared" si="125"/>
        <v>7259.1733999999988</v>
      </c>
      <c r="AJ133" s="147">
        <f t="shared" si="125"/>
        <v>7259.1733999999988</v>
      </c>
      <c r="AK133" s="141">
        <f>AK138</f>
        <v>0</v>
      </c>
      <c r="AL133" s="149">
        <v>0</v>
      </c>
      <c r="AM133" s="149">
        <v>0</v>
      </c>
      <c r="AN133" s="137"/>
    </row>
    <row r="134" spans="1:40" ht="29.25" customHeight="1" x14ac:dyDescent="0.25">
      <c r="A134" s="1064"/>
      <c r="B134" s="1025"/>
      <c r="C134" s="1026"/>
      <c r="D134" s="1026"/>
      <c r="E134" s="1026"/>
      <c r="F134" s="1026"/>
      <c r="G134" s="1026"/>
      <c r="H134" s="1027"/>
      <c r="I134" s="173" t="s">
        <v>13</v>
      </c>
      <c r="J134" s="141">
        <f>J138+J142+J149</f>
        <v>153.43539999999999</v>
      </c>
      <c r="K134" s="184">
        <f t="shared" si="97"/>
        <v>153.43539999999999</v>
      </c>
      <c r="L134" s="141">
        <f>L138+L142+L149</f>
        <v>0</v>
      </c>
      <c r="M134" s="141">
        <f>M138+M142+M149</f>
        <v>153.43539999999999</v>
      </c>
      <c r="N134" s="141">
        <f>N138+N142+N149</f>
        <v>0</v>
      </c>
      <c r="O134" s="185"/>
      <c r="P134" s="152">
        <f t="shared" si="73"/>
        <v>0</v>
      </c>
      <c r="Q134" s="141">
        <f>Q149</f>
        <v>0</v>
      </c>
      <c r="R134" s="141">
        <f>R149</f>
        <v>0</v>
      </c>
      <c r="S134" s="141">
        <f>S149</f>
        <v>0</v>
      </c>
      <c r="T134" s="167"/>
      <c r="U134" s="141">
        <f>U138+U142+U149</f>
        <v>0</v>
      </c>
      <c r="V134" s="141">
        <f t="shared" ref="V134:AJ134" si="126">V138+V142+V149</f>
        <v>0</v>
      </c>
      <c r="W134" s="141">
        <f t="shared" si="126"/>
        <v>0</v>
      </c>
      <c r="X134" s="141">
        <f t="shared" si="126"/>
        <v>0</v>
      </c>
      <c r="Y134" s="141">
        <f t="shared" si="126"/>
        <v>197.23</v>
      </c>
      <c r="Z134" s="141">
        <f t="shared" si="126"/>
        <v>197.23</v>
      </c>
      <c r="AA134" s="141">
        <f t="shared" si="126"/>
        <v>0</v>
      </c>
      <c r="AB134" s="141">
        <f t="shared" si="126"/>
        <v>0</v>
      </c>
      <c r="AC134" s="141">
        <f t="shared" si="126"/>
        <v>6451.67</v>
      </c>
      <c r="AD134" s="141">
        <f t="shared" si="126"/>
        <v>0</v>
      </c>
      <c r="AE134" s="141">
        <f t="shared" si="126"/>
        <v>0</v>
      </c>
      <c r="AF134" s="141">
        <f t="shared" si="126"/>
        <v>0</v>
      </c>
      <c r="AG134" s="141">
        <f t="shared" si="126"/>
        <v>0</v>
      </c>
      <c r="AH134" s="141">
        <f t="shared" si="126"/>
        <v>12990.152399999997</v>
      </c>
      <c r="AI134" s="141">
        <f t="shared" si="126"/>
        <v>0</v>
      </c>
      <c r="AJ134" s="141">
        <f t="shared" si="126"/>
        <v>0</v>
      </c>
      <c r="AK134" s="141">
        <f>AK139</f>
        <v>0</v>
      </c>
      <c r="AL134" s="149">
        <f>AL138</f>
        <v>0</v>
      </c>
      <c r="AM134" s="149">
        <f>AM138</f>
        <v>0</v>
      </c>
      <c r="AN134" s="137"/>
    </row>
    <row r="135" spans="1:40" ht="40.5" customHeight="1" x14ac:dyDescent="0.25">
      <c r="A135" s="1064"/>
      <c r="B135" s="1028"/>
      <c r="C135" s="1029"/>
      <c r="D135" s="1029"/>
      <c r="E135" s="1029"/>
      <c r="F135" s="1029"/>
      <c r="G135" s="1029"/>
      <c r="H135" s="1030"/>
      <c r="I135" s="173" t="s">
        <v>12</v>
      </c>
      <c r="J135" s="141">
        <v>0</v>
      </c>
      <c r="K135" s="184">
        <f t="shared" si="97"/>
        <v>0</v>
      </c>
      <c r="L135" s="141">
        <v>0</v>
      </c>
      <c r="M135" s="141">
        <v>0</v>
      </c>
      <c r="N135" s="141">
        <v>0</v>
      </c>
      <c r="O135" s="185"/>
      <c r="P135" s="152">
        <f t="shared" si="73"/>
        <v>0</v>
      </c>
      <c r="Q135" s="141">
        <v>0</v>
      </c>
      <c r="R135" s="141">
        <v>0</v>
      </c>
      <c r="S135" s="141">
        <v>0</v>
      </c>
      <c r="T135" s="167"/>
      <c r="U135" s="141">
        <v>0</v>
      </c>
      <c r="V135" s="141">
        <v>0</v>
      </c>
      <c r="W135" s="141">
        <v>0</v>
      </c>
      <c r="X135" s="141">
        <v>0</v>
      </c>
      <c r="Y135" s="141">
        <v>0</v>
      </c>
      <c r="Z135" s="141">
        <v>0</v>
      </c>
      <c r="AA135" s="141">
        <v>0</v>
      </c>
      <c r="AB135" s="141">
        <v>0</v>
      </c>
      <c r="AC135" s="141">
        <v>0</v>
      </c>
      <c r="AD135" s="141">
        <v>0</v>
      </c>
      <c r="AE135" s="141">
        <v>0</v>
      </c>
      <c r="AF135" s="141">
        <v>0</v>
      </c>
      <c r="AG135" s="141">
        <v>0</v>
      </c>
      <c r="AH135" s="141">
        <v>0</v>
      </c>
      <c r="AI135" s="141">
        <v>0</v>
      </c>
      <c r="AJ135" s="141">
        <v>0</v>
      </c>
      <c r="AK135" s="141">
        <f>AK140</f>
        <v>0</v>
      </c>
      <c r="AL135" s="142">
        <f>AL153+AL157</f>
        <v>0</v>
      </c>
      <c r="AM135" s="142">
        <f>AM153+AM157</f>
        <v>0</v>
      </c>
      <c r="AN135" s="137"/>
    </row>
    <row r="136" spans="1:40" s="278" customFormat="1" ht="57.75" customHeight="1" x14ac:dyDescent="0.2">
      <c r="A136" s="1065" t="s">
        <v>56</v>
      </c>
      <c r="B136" s="277" t="s">
        <v>173</v>
      </c>
      <c r="C136" s="948">
        <v>1000</v>
      </c>
      <c r="D136" s="948" t="s">
        <v>154</v>
      </c>
      <c r="E136" s="948"/>
      <c r="F136" s="948"/>
      <c r="G136" s="818">
        <v>2016</v>
      </c>
      <c r="H136" s="818">
        <v>2018</v>
      </c>
      <c r="I136" s="187" t="s">
        <v>42</v>
      </c>
      <c r="J136" s="154">
        <f>J137</f>
        <v>7215.7708000000002</v>
      </c>
      <c r="K136" s="201">
        <f t="shared" si="97"/>
        <v>7215.7708000000002</v>
      </c>
      <c r="L136" s="154">
        <f t="shared" ref="L136:U136" si="127">L137</f>
        <v>6451.6736000000001</v>
      </c>
      <c r="M136" s="154">
        <f t="shared" si="127"/>
        <v>0</v>
      </c>
      <c r="N136" s="211">
        <f t="shared" si="127"/>
        <v>764.09719999999993</v>
      </c>
      <c r="O136" s="174"/>
      <c r="P136" s="152">
        <f t="shared" si="73"/>
        <v>0</v>
      </c>
      <c r="Q136" s="211">
        <f t="shared" si="127"/>
        <v>0</v>
      </c>
      <c r="R136" s="211">
        <f t="shared" si="127"/>
        <v>0</v>
      </c>
      <c r="S136" s="211">
        <f t="shared" si="127"/>
        <v>0</v>
      </c>
      <c r="T136" s="240"/>
      <c r="U136" s="154">
        <f t="shared" si="127"/>
        <v>764.09719999999993</v>
      </c>
      <c r="V136" s="154">
        <f>V137</f>
        <v>0</v>
      </c>
      <c r="W136" s="154">
        <f>W137</f>
        <v>0</v>
      </c>
      <c r="X136" s="154">
        <f>X137</f>
        <v>0</v>
      </c>
      <c r="Y136" s="154">
        <f t="shared" ref="Y136:AJ136" si="128">Y137</f>
        <v>197.23</v>
      </c>
      <c r="Z136" s="154">
        <f t="shared" si="128"/>
        <v>197.23</v>
      </c>
      <c r="AA136" s="154">
        <f t="shared" si="128"/>
        <v>0</v>
      </c>
      <c r="AB136" s="154">
        <f t="shared" si="128"/>
        <v>0</v>
      </c>
      <c r="AC136" s="154">
        <f t="shared" si="128"/>
        <v>6451.67</v>
      </c>
      <c r="AD136" s="154">
        <f t="shared" si="128"/>
        <v>0</v>
      </c>
      <c r="AE136" s="154">
        <f>AE137</f>
        <v>0</v>
      </c>
      <c r="AF136" s="154">
        <f t="shared" si="128"/>
        <v>0</v>
      </c>
      <c r="AG136" s="154">
        <f t="shared" si="128"/>
        <v>0</v>
      </c>
      <c r="AH136" s="154">
        <f t="shared" si="128"/>
        <v>0</v>
      </c>
      <c r="AI136" s="154">
        <f t="shared" si="128"/>
        <v>764.09719999999993</v>
      </c>
      <c r="AJ136" s="154">
        <f t="shared" si="128"/>
        <v>764.09719999999993</v>
      </c>
      <c r="AK136" s="189">
        <v>0</v>
      </c>
      <c r="AL136" s="224">
        <v>0</v>
      </c>
      <c r="AM136" s="224">
        <v>0</v>
      </c>
      <c r="AN136" s="196" t="s">
        <v>144</v>
      </c>
    </row>
    <row r="137" spans="1:40" s="284" customFormat="1" x14ac:dyDescent="0.25">
      <c r="A137" s="1066"/>
      <c r="B137" s="204" t="s">
        <v>27</v>
      </c>
      <c r="C137" s="706"/>
      <c r="D137" s="706"/>
      <c r="E137" s="949"/>
      <c r="F137" s="706"/>
      <c r="G137" s="706"/>
      <c r="H137" s="706"/>
      <c r="I137" s="215"/>
      <c r="J137" s="147">
        <f t="shared" ref="J137:J145" si="129">L137+M137+N137</f>
        <v>7215.7708000000002</v>
      </c>
      <c r="K137" s="184">
        <f t="shared" si="97"/>
        <v>7215.7708000000002</v>
      </c>
      <c r="L137" s="147">
        <f>5467.52*1.18</f>
        <v>6451.6736000000001</v>
      </c>
      <c r="M137" s="213">
        <v>0</v>
      </c>
      <c r="N137" s="213">
        <f>647.54*1.18</f>
        <v>764.09719999999993</v>
      </c>
      <c r="O137" s="213"/>
      <c r="P137" s="147">
        <f t="shared" si="73"/>
        <v>0</v>
      </c>
      <c r="Q137" s="213">
        <v>0</v>
      </c>
      <c r="R137" s="213">
        <v>0</v>
      </c>
      <c r="S137" s="213">
        <v>0</v>
      </c>
      <c r="T137" s="206"/>
      <c r="U137" s="213">
        <f>647.54*1.18</f>
        <v>764.09719999999993</v>
      </c>
      <c r="V137" s="147">
        <v>0</v>
      </c>
      <c r="W137" s="147">
        <v>0</v>
      </c>
      <c r="X137" s="147">
        <v>0</v>
      </c>
      <c r="Y137" s="147">
        <f t="shared" ref="Y137:AG137" si="130">Y138</f>
        <v>197.23</v>
      </c>
      <c r="Z137" s="147">
        <f t="shared" si="130"/>
        <v>197.23</v>
      </c>
      <c r="AA137" s="147">
        <f t="shared" si="130"/>
        <v>0</v>
      </c>
      <c r="AB137" s="147">
        <f t="shared" si="130"/>
        <v>0</v>
      </c>
      <c r="AC137" s="147">
        <f t="shared" si="130"/>
        <v>6451.67</v>
      </c>
      <c r="AD137" s="147">
        <f t="shared" si="130"/>
        <v>0</v>
      </c>
      <c r="AE137" s="147">
        <v>0</v>
      </c>
      <c r="AF137" s="147">
        <v>0</v>
      </c>
      <c r="AG137" s="147">
        <f t="shared" si="130"/>
        <v>0</v>
      </c>
      <c r="AH137" s="147">
        <v>0</v>
      </c>
      <c r="AI137" s="149">
        <f>U137-V137</f>
        <v>764.09719999999993</v>
      </c>
      <c r="AJ137" s="147">
        <f>AI137</f>
        <v>764.09719999999993</v>
      </c>
      <c r="AK137" s="291">
        <v>0</v>
      </c>
      <c r="AL137" s="148">
        <v>0</v>
      </c>
      <c r="AM137" s="148">
        <v>0</v>
      </c>
      <c r="AN137" s="300"/>
    </row>
    <row r="138" spans="1:40" s="312" customFormat="1" ht="42.75" customHeight="1" x14ac:dyDescent="0.25">
      <c r="A138" s="1067" t="s">
        <v>71</v>
      </c>
      <c r="B138" s="277" t="s">
        <v>174</v>
      </c>
      <c r="C138" s="966" t="s">
        <v>95</v>
      </c>
      <c r="D138" s="1070">
        <v>8350</v>
      </c>
      <c r="E138" s="966"/>
      <c r="F138" s="1073"/>
      <c r="G138" s="1074">
        <v>2016</v>
      </c>
      <c r="H138" s="1074">
        <v>2017</v>
      </c>
      <c r="I138" s="187" t="s">
        <v>13</v>
      </c>
      <c r="J138" s="154">
        <f t="shared" si="129"/>
        <v>0</v>
      </c>
      <c r="K138" s="201">
        <f t="shared" si="97"/>
        <v>0</v>
      </c>
      <c r="L138" s="154">
        <f>L139+L140+L141</f>
        <v>0</v>
      </c>
      <c r="M138" s="154">
        <f>M139+M140+M141</f>
        <v>0</v>
      </c>
      <c r="N138" s="152">
        <f>N139+N140+N141</f>
        <v>0</v>
      </c>
      <c r="O138" s="1077"/>
      <c r="P138" s="152">
        <f t="shared" si="73"/>
        <v>0</v>
      </c>
      <c r="Q138" s="331"/>
      <c r="R138" s="331"/>
      <c r="S138" s="331"/>
      <c r="T138" s="878" t="s">
        <v>80</v>
      </c>
      <c r="U138" s="154">
        <v>0</v>
      </c>
      <c r="V138" s="154">
        <v>0</v>
      </c>
      <c r="W138" s="154">
        <v>0</v>
      </c>
      <c r="X138" s="154">
        <v>0</v>
      </c>
      <c r="Y138" s="154">
        <f>SUM(Y139:Y152)</f>
        <v>197.23</v>
      </c>
      <c r="Z138" s="154">
        <f>SUM(Z139:Z152)</f>
        <v>197.23</v>
      </c>
      <c r="AA138" s="154">
        <f t="shared" ref="AA138:AH138" si="131">SUM(AA139:AA152)</f>
        <v>0</v>
      </c>
      <c r="AB138" s="154">
        <f t="shared" si="131"/>
        <v>0</v>
      </c>
      <c r="AC138" s="154">
        <v>6451.67</v>
      </c>
      <c r="AD138" s="154">
        <f t="shared" si="131"/>
        <v>0</v>
      </c>
      <c r="AE138" s="154">
        <v>0</v>
      </c>
      <c r="AF138" s="154">
        <v>0</v>
      </c>
      <c r="AG138" s="154">
        <v>0</v>
      </c>
      <c r="AH138" s="154">
        <f t="shared" si="131"/>
        <v>12990.152399999997</v>
      </c>
      <c r="AI138" s="224">
        <v>0</v>
      </c>
      <c r="AJ138" s="154">
        <v>0</v>
      </c>
      <c r="AK138" s="154">
        <v>0</v>
      </c>
      <c r="AL138" s="224">
        <v>0</v>
      </c>
      <c r="AM138" s="224">
        <v>0</v>
      </c>
      <c r="AN138" s="334" t="s">
        <v>175</v>
      </c>
    </row>
    <row r="139" spans="1:40" s="257" customFormat="1" ht="15" customHeight="1" x14ac:dyDescent="0.25">
      <c r="A139" s="1068"/>
      <c r="B139" s="250"/>
      <c r="C139" s="967"/>
      <c r="D139" s="1071"/>
      <c r="E139" s="967"/>
      <c r="F139" s="811"/>
      <c r="G139" s="1075"/>
      <c r="H139" s="1075"/>
      <c r="I139" s="281" t="s">
        <v>79</v>
      </c>
      <c r="J139" s="175">
        <f t="shared" si="129"/>
        <v>0</v>
      </c>
      <c r="K139" s="229">
        <f t="shared" si="97"/>
        <v>0</v>
      </c>
      <c r="L139" s="142">
        <v>0</v>
      </c>
      <c r="M139" s="142">
        <v>0</v>
      </c>
      <c r="N139" s="142">
        <v>0</v>
      </c>
      <c r="O139" s="1078"/>
      <c r="P139" s="175">
        <f t="shared" si="73"/>
        <v>0</v>
      </c>
      <c r="Q139" s="294"/>
      <c r="R139" s="294"/>
      <c r="S139" s="294"/>
      <c r="T139" s="984"/>
      <c r="U139" s="142">
        <v>0</v>
      </c>
      <c r="V139" s="142">
        <f>X139+Z139+AB139+AD139</f>
        <v>0</v>
      </c>
      <c r="W139" s="142">
        <v>0</v>
      </c>
      <c r="X139" s="142">
        <v>0</v>
      </c>
      <c r="Y139" s="142"/>
      <c r="Z139" s="142"/>
      <c r="AA139" s="142"/>
      <c r="AB139" s="142"/>
      <c r="AC139" s="142"/>
      <c r="AD139" s="142"/>
      <c r="AE139" s="142">
        <v>0</v>
      </c>
      <c r="AF139" s="142">
        <v>0</v>
      </c>
      <c r="AG139" s="142">
        <v>0</v>
      </c>
      <c r="AH139" s="142">
        <v>0</v>
      </c>
      <c r="AI139" s="142">
        <f>U139-V139</f>
        <v>0</v>
      </c>
      <c r="AJ139" s="142">
        <f t="shared" ref="AJ139:AJ145" si="132">AI139</f>
        <v>0</v>
      </c>
      <c r="AK139" s="142">
        <v>0</v>
      </c>
      <c r="AL139" s="142">
        <v>0</v>
      </c>
      <c r="AM139" s="142">
        <v>0</v>
      </c>
      <c r="AN139" s="303"/>
    </row>
    <row r="140" spans="1:40" s="257" customFormat="1" ht="15" customHeight="1" x14ac:dyDescent="0.25">
      <c r="A140" s="1068"/>
      <c r="B140" s="303"/>
      <c r="C140" s="967"/>
      <c r="D140" s="1071"/>
      <c r="E140" s="967"/>
      <c r="F140" s="811"/>
      <c r="G140" s="1075"/>
      <c r="H140" s="1075"/>
      <c r="I140" s="281" t="s">
        <v>29</v>
      </c>
      <c r="J140" s="175">
        <f t="shared" si="129"/>
        <v>0</v>
      </c>
      <c r="K140" s="229">
        <f t="shared" si="97"/>
        <v>0</v>
      </c>
      <c r="L140" s="142">
        <v>0</v>
      </c>
      <c r="M140" s="142">
        <v>0</v>
      </c>
      <c r="N140" s="142">
        <v>0</v>
      </c>
      <c r="O140" s="1078"/>
      <c r="P140" s="175">
        <f t="shared" si="73"/>
        <v>0</v>
      </c>
      <c r="Q140" s="294"/>
      <c r="R140" s="294"/>
      <c r="S140" s="294"/>
      <c r="T140" s="984"/>
      <c r="U140" s="142">
        <v>0</v>
      </c>
      <c r="V140" s="142">
        <f t="shared" ref="V140:V145" si="133">X140+Z140+AB140+AD140</f>
        <v>0</v>
      </c>
      <c r="W140" s="142"/>
      <c r="X140" s="142"/>
      <c r="Y140" s="142"/>
      <c r="Z140" s="142"/>
      <c r="AA140" s="142"/>
      <c r="AB140" s="142"/>
      <c r="AC140" s="142"/>
      <c r="AD140" s="142"/>
      <c r="AE140" s="142">
        <f t="shared" ref="AE140:AE145" si="134">AF140</f>
        <v>0</v>
      </c>
      <c r="AF140" s="142">
        <f t="shared" ref="AF140:AH141" si="135">AG140</f>
        <v>0</v>
      </c>
      <c r="AG140" s="142">
        <f t="shared" si="135"/>
        <v>0</v>
      </c>
      <c r="AH140" s="142">
        <f t="shared" si="135"/>
        <v>0</v>
      </c>
      <c r="AI140" s="142">
        <f>U140-V140</f>
        <v>0</v>
      </c>
      <c r="AJ140" s="142">
        <f t="shared" si="132"/>
        <v>0</v>
      </c>
      <c r="AK140" s="142">
        <v>0</v>
      </c>
      <c r="AL140" s="142">
        <v>0</v>
      </c>
      <c r="AM140" s="142">
        <v>0</v>
      </c>
      <c r="AN140" s="303"/>
    </row>
    <row r="141" spans="1:40" s="257" customFormat="1" ht="15" customHeight="1" x14ac:dyDescent="0.25">
      <c r="A141" s="1069"/>
      <c r="B141" s="298"/>
      <c r="C141" s="983"/>
      <c r="D141" s="1072"/>
      <c r="E141" s="983"/>
      <c r="F141" s="749"/>
      <c r="G141" s="1076"/>
      <c r="H141" s="1076"/>
      <c r="I141" s="302" t="s">
        <v>30</v>
      </c>
      <c r="J141" s="175">
        <f t="shared" si="129"/>
        <v>0</v>
      </c>
      <c r="K141" s="229">
        <f t="shared" si="97"/>
        <v>0</v>
      </c>
      <c r="L141" s="142">
        <v>0</v>
      </c>
      <c r="M141" s="142">
        <v>0</v>
      </c>
      <c r="N141" s="142">
        <v>0</v>
      </c>
      <c r="O141" s="1079"/>
      <c r="P141" s="175">
        <f t="shared" si="73"/>
        <v>0</v>
      </c>
      <c r="Q141" s="294"/>
      <c r="R141" s="294"/>
      <c r="S141" s="294"/>
      <c r="T141" s="879"/>
      <c r="U141" s="142">
        <v>0</v>
      </c>
      <c r="V141" s="142">
        <f t="shared" si="133"/>
        <v>0</v>
      </c>
      <c r="W141" s="142"/>
      <c r="X141" s="142"/>
      <c r="Y141" s="142"/>
      <c r="Z141" s="142"/>
      <c r="AA141" s="142"/>
      <c r="AB141" s="142"/>
      <c r="AC141" s="142"/>
      <c r="AD141" s="142"/>
      <c r="AE141" s="142">
        <f t="shared" si="134"/>
        <v>0</v>
      </c>
      <c r="AF141" s="142">
        <f t="shared" si="135"/>
        <v>0</v>
      </c>
      <c r="AG141" s="142">
        <f t="shared" si="135"/>
        <v>0</v>
      </c>
      <c r="AH141" s="142">
        <f t="shared" si="135"/>
        <v>0</v>
      </c>
      <c r="AI141" s="142">
        <f t="shared" ref="AI141:AI150" si="136">U141-V141</f>
        <v>0</v>
      </c>
      <c r="AJ141" s="142">
        <f t="shared" si="132"/>
        <v>0</v>
      </c>
      <c r="AK141" s="142">
        <v>0</v>
      </c>
      <c r="AL141" s="142">
        <v>0</v>
      </c>
      <c r="AM141" s="142">
        <v>0</v>
      </c>
      <c r="AN141" s="298"/>
    </row>
    <row r="142" spans="1:40" s="278" customFormat="1" ht="42.75" x14ac:dyDescent="0.2">
      <c r="A142" s="1016" t="s">
        <v>97</v>
      </c>
      <c r="B142" s="277" t="s">
        <v>96</v>
      </c>
      <c r="C142" s="966">
        <v>600</v>
      </c>
      <c r="D142" s="1070">
        <v>1036</v>
      </c>
      <c r="E142" s="966"/>
      <c r="F142" s="1073"/>
      <c r="G142" s="1074">
        <v>2016</v>
      </c>
      <c r="H142" s="1074">
        <v>2016</v>
      </c>
      <c r="I142" s="187" t="s">
        <v>13</v>
      </c>
      <c r="J142" s="154">
        <f t="shared" si="129"/>
        <v>0</v>
      </c>
      <c r="K142" s="201">
        <f t="shared" si="97"/>
        <v>0</v>
      </c>
      <c r="L142" s="154">
        <f>L143+L144+L145</f>
        <v>0</v>
      </c>
      <c r="M142" s="154">
        <f>M143+M144+M145</f>
        <v>0</v>
      </c>
      <c r="N142" s="152">
        <f>N143+N144+N145</f>
        <v>0</v>
      </c>
      <c r="O142" s="1077"/>
      <c r="P142" s="152">
        <f t="shared" si="73"/>
        <v>0</v>
      </c>
      <c r="Q142" s="331"/>
      <c r="R142" s="331"/>
      <c r="S142" s="331"/>
      <c r="T142" s="878" t="s">
        <v>80</v>
      </c>
      <c r="U142" s="154">
        <v>0</v>
      </c>
      <c r="V142" s="154">
        <v>0</v>
      </c>
      <c r="W142" s="154">
        <v>0</v>
      </c>
      <c r="X142" s="154">
        <v>0</v>
      </c>
      <c r="Y142" s="154">
        <v>0</v>
      </c>
      <c r="Z142" s="154">
        <v>0</v>
      </c>
      <c r="AA142" s="154">
        <v>0</v>
      </c>
      <c r="AB142" s="154">
        <v>0</v>
      </c>
      <c r="AC142" s="154">
        <v>0</v>
      </c>
      <c r="AD142" s="154">
        <v>0</v>
      </c>
      <c r="AE142" s="154">
        <v>0</v>
      </c>
      <c r="AF142" s="154">
        <v>0</v>
      </c>
      <c r="AG142" s="154">
        <v>0</v>
      </c>
      <c r="AH142" s="154">
        <v>0</v>
      </c>
      <c r="AI142" s="154">
        <v>0</v>
      </c>
      <c r="AJ142" s="154">
        <v>0</v>
      </c>
      <c r="AK142" s="154">
        <v>0</v>
      </c>
      <c r="AL142" s="154">
        <v>0</v>
      </c>
      <c r="AM142" s="154">
        <v>0</v>
      </c>
      <c r="AN142" s="334" t="s">
        <v>175</v>
      </c>
    </row>
    <row r="143" spans="1:40" ht="15" customHeight="1" x14ac:dyDescent="0.25">
      <c r="A143" s="1002"/>
      <c r="B143" s="250" t="s">
        <v>28</v>
      </c>
      <c r="C143" s="967"/>
      <c r="D143" s="1071"/>
      <c r="E143" s="967"/>
      <c r="F143" s="811"/>
      <c r="G143" s="1075"/>
      <c r="H143" s="1075"/>
      <c r="I143" s="281" t="s">
        <v>79</v>
      </c>
      <c r="J143" s="175">
        <f t="shared" si="129"/>
        <v>0</v>
      </c>
      <c r="K143" s="229">
        <f t="shared" si="97"/>
        <v>0</v>
      </c>
      <c r="L143" s="142">
        <v>0</v>
      </c>
      <c r="M143" s="142">
        <v>0</v>
      </c>
      <c r="N143" s="142">
        <v>0</v>
      </c>
      <c r="O143" s="1078"/>
      <c r="P143" s="175">
        <f t="shared" si="73"/>
        <v>0</v>
      </c>
      <c r="Q143" s="294"/>
      <c r="R143" s="294"/>
      <c r="S143" s="294"/>
      <c r="T143" s="984"/>
      <c r="U143" s="142">
        <v>0</v>
      </c>
      <c r="V143" s="142">
        <f t="shared" si="133"/>
        <v>0</v>
      </c>
      <c r="W143" s="142"/>
      <c r="X143" s="142"/>
      <c r="Y143" s="142"/>
      <c r="Z143" s="142"/>
      <c r="AA143" s="142"/>
      <c r="AB143" s="142"/>
      <c r="AC143" s="142"/>
      <c r="AD143" s="142"/>
      <c r="AE143" s="142">
        <f t="shared" si="134"/>
        <v>0</v>
      </c>
      <c r="AF143" s="142">
        <f t="shared" ref="AF143:AG145" si="137">AG143</f>
        <v>0</v>
      </c>
      <c r="AG143" s="142">
        <f t="shared" si="137"/>
        <v>0</v>
      </c>
      <c r="AH143" s="142"/>
      <c r="AI143" s="142">
        <f t="shared" si="136"/>
        <v>0</v>
      </c>
      <c r="AJ143" s="142">
        <f t="shared" si="132"/>
        <v>0</v>
      </c>
      <c r="AK143" s="142">
        <f t="shared" ref="AK143:AM145" si="138">AJ143</f>
        <v>0</v>
      </c>
      <c r="AL143" s="142">
        <f t="shared" si="138"/>
        <v>0</v>
      </c>
      <c r="AM143" s="142">
        <f t="shared" si="138"/>
        <v>0</v>
      </c>
      <c r="AN143" s="303"/>
    </row>
    <row r="144" spans="1:40" ht="15" customHeight="1" x14ac:dyDescent="0.25">
      <c r="A144" s="1002"/>
      <c r="B144" s="303"/>
      <c r="C144" s="967"/>
      <c r="D144" s="1071"/>
      <c r="E144" s="967"/>
      <c r="F144" s="811"/>
      <c r="G144" s="1075"/>
      <c r="H144" s="1075"/>
      <c r="I144" s="281" t="s">
        <v>29</v>
      </c>
      <c r="J144" s="175">
        <f t="shared" si="129"/>
        <v>0</v>
      </c>
      <c r="K144" s="229">
        <f t="shared" si="97"/>
        <v>0</v>
      </c>
      <c r="L144" s="142">
        <v>0</v>
      </c>
      <c r="M144" s="142">
        <v>0</v>
      </c>
      <c r="N144" s="142">
        <v>0</v>
      </c>
      <c r="O144" s="1078"/>
      <c r="P144" s="175">
        <f t="shared" si="73"/>
        <v>0</v>
      </c>
      <c r="Q144" s="294"/>
      <c r="R144" s="294"/>
      <c r="S144" s="294"/>
      <c r="T144" s="984"/>
      <c r="U144" s="142">
        <v>0</v>
      </c>
      <c r="V144" s="142">
        <v>0</v>
      </c>
      <c r="W144" s="142"/>
      <c r="X144" s="142"/>
      <c r="Y144" s="142">
        <v>197.23</v>
      </c>
      <c r="Z144" s="142">
        <v>197.23</v>
      </c>
      <c r="AA144" s="142"/>
      <c r="AB144" s="142"/>
      <c r="AC144" s="142"/>
      <c r="AD144" s="142"/>
      <c r="AE144" s="142">
        <f>AF144</f>
        <v>0</v>
      </c>
      <c r="AF144" s="142">
        <f t="shared" si="137"/>
        <v>0</v>
      </c>
      <c r="AG144" s="142">
        <f t="shared" si="137"/>
        <v>0</v>
      </c>
      <c r="AH144" s="142"/>
      <c r="AI144" s="142">
        <f t="shared" si="136"/>
        <v>0</v>
      </c>
      <c r="AJ144" s="142">
        <f t="shared" si="132"/>
        <v>0</v>
      </c>
      <c r="AK144" s="142">
        <f t="shared" si="138"/>
        <v>0</v>
      </c>
      <c r="AL144" s="142">
        <f t="shared" si="138"/>
        <v>0</v>
      </c>
      <c r="AM144" s="142">
        <f t="shared" si="138"/>
        <v>0</v>
      </c>
      <c r="AN144" s="303"/>
    </row>
    <row r="145" spans="1:40" ht="15" customHeight="1" x14ac:dyDescent="0.25">
      <c r="A145" s="1080"/>
      <c r="B145" s="298"/>
      <c r="C145" s="983"/>
      <c r="D145" s="1072"/>
      <c r="E145" s="983"/>
      <c r="F145" s="749"/>
      <c r="G145" s="1076"/>
      <c r="H145" s="1076"/>
      <c r="I145" s="302" t="s">
        <v>30</v>
      </c>
      <c r="J145" s="175">
        <f t="shared" si="129"/>
        <v>0</v>
      </c>
      <c r="K145" s="229">
        <f t="shared" si="97"/>
        <v>0</v>
      </c>
      <c r="L145" s="142">
        <v>0</v>
      </c>
      <c r="M145" s="142">
        <v>0</v>
      </c>
      <c r="N145" s="142">
        <v>0</v>
      </c>
      <c r="O145" s="1079"/>
      <c r="P145" s="175">
        <f t="shared" si="73"/>
        <v>0</v>
      </c>
      <c r="Q145" s="294"/>
      <c r="R145" s="294"/>
      <c r="S145" s="294"/>
      <c r="T145" s="879"/>
      <c r="U145" s="142">
        <v>0</v>
      </c>
      <c r="V145" s="142">
        <f t="shared" si="133"/>
        <v>0</v>
      </c>
      <c r="W145" s="142"/>
      <c r="X145" s="142"/>
      <c r="Y145" s="142"/>
      <c r="Z145" s="142"/>
      <c r="AA145" s="142"/>
      <c r="AB145" s="142"/>
      <c r="AC145" s="142"/>
      <c r="AD145" s="142"/>
      <c r="AE145" s="142">
        <f t="shared" si="134"/>
        <v>0</v>
      </c>
      <c r="AF145" s="142">
        <f t="shared" si="137"/>
        <v>0</v>
      </c>
      <c r="AG145" s="142">
        <f t="shared" si="137"/>
        <v>0</v>
      </c>
      <c r="AH145" s="142"/>
      <c r="AI145" s="142">
        <f t="shared" si="136"/>
        <v>0</v>
      </c>
      <c r="AJ145" s="142">
        <f t="shared" si="132"/>
        <v>0</v>
      </c>
      <c r="AK145" s="142">
        <f t="shared" si="138"/>
        <v>0</v>
      </c>
      <c r="AL145" s="142">
        <f t="shared" si="138"/>
        <v>0</v>
      </c>
      <c r="AM145" s="142">
        <f t="shared" si="138"/>
        <v>0</v>
      </c>
      <c r="AN145" s="298"/>
    </row>
    <row r="146" spans="1:40" s="297" customFormat="1" ht="57" x14ac:dyDescent="0.25">
      <c r="A146" s="1065" t="s">
        <v>98</v>
      </c>
      <c r="B146" s="305" t="s">
        <v>60</v>
      </c>
      <c r="C146" s="684" t="s">
        <v>122</v>
      </c>
      <c r="D146" s="684" t="s">
        <v>123</v>
      </c>
      <c r="E146" s="684"/>
      <c r="F146" s="812"/>
      <c r="G146" s="812">
        <v>2018</v>
      </c>
      <c r="H146" s="812">
        <v>2018</v>
      </c>
      <c r="I146" s="272" t="s">
        <v>42</v>
      </c>
      <c r="J146" s="224">
        <f>J147</f>
        <v>6528.279199999999</v>
      </c>
      <c r="K146" s="253">
        <f t="shared" si="97"/>
        <v>6528.279199999999</v>
      </c>
      <c r="L146" s="224">
        <f t="shared" ref="L146:S146" si="139">L147</f>
        <v>0</v>
      </c>
      <c r="M146" s="224">
        <f t="shared" si="139"/>
        <v>0</v>
      </c>
      <c r="N146" s="220">
        <f>N147</f>
        <v>6528.279199999999</v>
      </c>
      <c r="O146" s="248"/>
      <c r="P146" s="175">
        <f t="shared" si="73"/>
        <v>0</v>
      </c>
      <c r="Q146" s="220">
        <f t="shared" si="139"/>
        <v>0</v>
      </c>
      <c r="R146" s="220">
        <f t="shared" si="139"/>
        <v>0</v>
      </c>
      <c r="S146" s="220">
        <f t="shared" si="139"/>
        <v>0</v>
      </c>
      <c r="T146" s="304"/>
      <c r="U146" s="224">
        <f>U147</f>
        <v>6528.279199999999</v>
      </c>
      <c r="V146" s="224">
        <f>V147</f>
        <v>33.203000000000003</v>
      </c>
      <c r="W146" s="224">
        <f>W147</f>
        <v>33.203000000000003</v>
      </c>
      <c r="X146" s="224">
        <f t="shared" ref="X146:AJ147" si="140">X147</f>
        <v>33.203000000000003</v>
      </c>
      <c r="Y146" s="224">
        <f t="shared" si="140"/>
        <v>0</v>
      </c>
      <c r="Z146" s="224">
        <f t="shared" si="140"/>
        <v>0</v>
      </c>
      <c r="AA146" s="224">
        <f t="shared" si="140"/>
        <v>0</v>
      </c>
      <c r="AB146" s="224">
        <f t="shared" si="140"/>
        <v>0</v>
      </c>
      <c r="AC146" s="224">
        <f t="shared" si="140"/>
        <v>0</v>
      </c>
      <c r="AD146" s="224">
        <f t="shared" si="140"/>
        <v>0</v>
      </c>
      <c r="AE146" s="224">
        <f t="shared" si="140"/>
        <v>33.203000000000003</v>
      </c>
      <c r="AF146" s="224">
        <f t="shared" si="140"/>
        <v>33.203000000000003</v>
      </c>
      <c r="AG146" s="224">
        <f t="shared" si="140"/>
        <v>0</v>
      </c>
      <c r="AH146" s="224">
        <f t="shared" si="140"/>
        <v>6495.0761999999986</v>
      </c>
      <c r="AI146" s="224">
        <f t="shared" si="140"/>
        <v>6495.0761999999986</v>
      </c>
      <c r="AJ146" s="224">
        <f t="shared" si="140"/>
        <v>6495.0761999999986</v>
      </c>
      <c r="AK146" s="224">
        <f>AL146</f>
        <v>0</v>
      </c>
      <c r="AL146" s="224">
        <f>AM146</f>
        <v>0</v>
      </c>
      <c r="AM146" s="224">
        <f>AN146</f>
        <v>0</v>
      </c>
      <c r="AN146" s="299"/>
    </row>
    <row r="147" spans="1:40" s="144" customFormat="1" ht="15.75" customHeight="1" x14ac:dyDescent="0.25">
      <c r="A147" s="1066"/>
      <c r="B147" s="234" t="s">
        <v>27</v>
      </c>
      <c r="C147" s="685"/>
      <c r="D147" s="685"/>
      <c r="E147" s="685"/>
      <c r="F147" s="813"/>
      <c r="G147" s="813"/>
      <c r="H147" s="813"/>
      <c r="I147" s="281"/>
      <c r="J147" s="149">
        <f>L147+M147+N147</f>
        <v>6528.279199999999</v>
      </c>
      <c r="K147" s="229">
        <f t="shared" si="97"/>
        <v>6528.279199999999</v>
      </c>
      <c r="L147" s="149">
        <v>0</v>
      </c>
      <c r="M147" s="294">
        <v>0</v>
      </c>
      <c r="N147" s="294">
        <f>5532.44*1.18</f>
        <v>6528.279199999999</v>
      </c>
      <c r="O147" s="295"/>
      <c r="P147" s="175">
        <f t="shared" si="73"/>
        <v>0</v>
      </c>
      <c r="Q147" s="294">
        <v>0</v>
      </c>
      <c r="R147" s="294">
        <v>0</v>
      </c>
      <c r="S147" s="294">
        <v>0</v>
      </c>
      <c r="T147" s="306"/>
      <c r="U147" s="294">
        <f>5532.44*1.18</f>
        <v>6528.279199999999</v>
      </c>
      <c r="V147" s="142">
        <f>X147+Z147+AB147+AD147</f>
        <v>33.203000000000003</v>
      </c>
      <c r="W147" s="142">
        <f>W148</f>
        <v>33.203000000000003</v>
      </c>
      <c r="X147" s="142">
        <f t="shared" si="140"/>
        <v>33.203000000000003</v>
      </c>
      <c r="Y147" s="142">
        <f t="shared" si="140"/>
        <v>0</v>
      </c>
      <c r="Z147" s="142">
        <f t="shared" si="140"/>
        <v>0</v>
      </c>
      <c r="AA147" s="142">
        <f t="shared" si="140"/>
        <v>0</v>
      </c>
      <c r="AB147" s="142">
        <f t="shared" si="140"/>
        <v>0</v>
      </c>
      <c r="AC147" s="142">
        <f t="shared" si="140"/>
        <v>0</v>
      </c>
      <c r="AD147" s="142">
        <f t="shared" si="140"/>
        <v>0</v>
      </c>
      <c r="AE147" s="142">
        <f t="shared" si="140"/>
        <v>33.203000000000003</v>
      </c>
      <c r="AF147" s="142">
        <f t="shared" si="140"/>
        <v>33.203000000000003</v>
      </c>
      <c r="AG147" s="142">
        <v>0</v>
      </c>
      <c r="AH147" s="142">
        <f t="shared" ref="AH147:AM147" si="141">AJ147+AL147+AN147+AP147</f>
        <v>6495.0761999999986</v>
      </c>
      <c r="AI147" s="142">
        <f>U147-V147</f>
        <v>6495.0761999999986</v>
      </c>
      <c r="AJ147" s="142">
        <f>AI147</f>
        <v>6495.0761999999986</v>
      </c>
      <c r="AK147" s="142">
        <f t="shared" si="141"/>
        <v>0</v>
      </c>
      <c r="AL147" s="142">
        <f t="shared" si="141"/>
        <v>0</v>
      </c>
      <c r="AM147" s="142">
        <f t="shared" si="141"/>
        <v>0</v>
      </c>
      <c r="AN147" s="301"/>
    </row>
    <row r="148" spans="1:40" s="603" customFormat="1" ht="15.75" customHeight="1" x14ac:dyDescent="0.25">
      <c r="A148" s="625"/>
      <c r="B148" s="626" t="s">
        <v>281</v>
      </c>
      <c r="C148" s="627"/>
      <c r="D148" s="627"/>
      <c r="E148" s="627"/>
      <c r="F148" s="618"/>
      <c r="G148" s="618"/>
      <c r="H148" s="618"/>
      <c r="I148" s="615"/>
      <c r="J148" s="222"/>
      <c r="K148" s="263"/>
      <c r="L148" s="222"/>
      <c r="M148" s="628"/>
      <c r="N148" s="628"/>
      <c r="O148" s="629"/>
      <c r="P148" s="265"/>
      <c r="Q148" s="628"/>
      <c r="R148" s="628"/>
      <c r="S148" s="628"/>
      <c r="T148" s="630"/>
      <c r="U148" s="628"/>
      <c r="V148" s="150">
        <f>X148+Z148+AB148+AD148</f>
        <v>33.203000000000003</v>
      </c>
      <c r="W148" s="150">
        <f>X148</f>
        <v>33.203000000000003</v>
      </c>
      <c r="X148" s="150">
        <v>33.203000000000003</v>
      </c>
      <c r="Y148" s="150"/>
      <c r="Z148" s="150"/>
      <c r="AA148" s="150"/>
      <c r="AB148" s="150"/>
      <c r="AC148" s="150"/>
      <c r="AD148" s="150"/>
      <c r="AE148" s="150">
        <f>AF148</f>
        <v>33.203000000000003</v>
      </c>
      <c r="AF148" s="150">
        <v>33.203000000000003</v>
      </c>
      <c r="AG148" s="150"/>
      <c r="AH148" s="150"/>
      <c r="AI148" s="150"/>
      <c r="AJ148" s="150"/>
      <c r="AK148" s="150"/>
      <c r="AL148" s="150"/>
      <c r="AM148" s="150"/>
      <c r="AN148" s="300"/>
    </row>
    <row r="149" spans="1:40" s="297" customFormat="1" ht="63.75" customHeight="1" x14ac:dyDescent="0.25">
      <c r="A149" s="1087" t="s">
        <v>99</v>
      </c>
      <c r="B149" s="1089" t="s">
        <v>176</v>
      </c>
      <c r="C149" s="684" t="s">
        <v>124</v>
      </c>
      <c r="D149" s="684">
        <v>1.355</v>
      </c>
      <c r="E149" s="1083"/>
      <c r="F149" s="659"/>
      <c r="G149" s="659">
        <v>2017</v>
      </c>
      <c r="H149" s="659">
        <v>2017</v>
      </c>
      <c r="I149" s="272" t="s">
        <v>13</v>
      </c>
      <c r="J149" s="224">
        <f>J150</f>
        <v>153.43539999999999</v>
      </c>
      <c r="K149" s="292">
        <f t="shared" si="97"/>
        <v>153.43539999999999</v>
      </c>
      <c r="L149" s="220">
        <f>L150</f>
        <v>0</v>
      </c>
      <c r="M149" s="224">
        <f>M150</f>
        <v>153.43539999999999</v>
      </c>
      <c r="N149" s="220">
        <f>N150</f>
        <v>0</v>
      </c>
      <c r="O149" s="248"/>
      <c r="P149" s="175">
        <f t="shared" si="73"/>
        <v>0</v>
      </c>
      <c r="Q149" s="220">
        <f>Q150</f>
        <v>0</v>
      </c>
      <c r="R149" s="220">
        <f>R150</f>
        <v>0</v>
      </c>
      <c r="S149" s="220">
        <f>S150</f>
        <v>0</v>
      </c>
      <c r="T149" s="684" t="s">
        <v>26</v>
      </c>
      <c r="U149" s="224">
        <f>U150</f>
        <v>0</v>
      </c>
      <c r="V149" s="224">
        <f>V150</f>
        <v>0</v>
      </c>
      <c r="W149" s="224">
        <f t="shared" ref="W149:AH149" si="142">W150</f>
        <v>0</v>
      </c>
      <c r="X149" s="224">
        <f t="shared" si="142"/>
        <v>0</v>
      </c>
      <c r="Y149" s="224">
        <f t="shared" si="142"/>
        <v>0</v>
      </c>
      <c r="Z149" s="224">
        <f t="shared" si="142"/>
        <v>0</v>
      </c>
      <c r="AA149" s="224">
        <f t="shared" si="142"/>
        <v>0</v>
      </c>
      <c r="AB149" s="224">
        <f t="shared" si="142"/>
        <v>0</v>
      </c>
      <c r="AC149" s="224">
        <f t="shared" si="142"/>
        <v>0</v>
      </c>
      <c r="AD149" s="224">
        <f t="shared" si="142"/>
        <v>0</v>
      </c>
      <c r="AE149" s="224">
        <f t="shared" si="142"/>
        <v>0</v>
      </c>
      <c r="AF149" s="224">
        <f t="shared" si="142"/>
        <v>0</v>
      </c>
      <c r="AG149" s="224">
        <f t="shared" si="142"/>
        <v>0</v>
      </c>
      <c r="AH149" s="224">
        <f t="shared" si="142"/>
        <v>0</v>
      </c>
      <c r="AI149" s="224">
        <f>U149-V149</f>
        <v>0</v>
      </c>
      <c r="AJ149" s="224">
        <f>AI149</f>
        <v>0</v>
      </c>
      <c r="AK149" s="189">
        <v>0</v>
      </c>
      <c r="AL149" s="224">
        <v>0</v>
      </c>
      <c r="AM149" s="224">
        <v>0</v>
      </c>
      <c r="AN149" s="142" t="s">
        <v>177</v>
      </c>
    </row>
    <row r="150" spans="1:40" s="257" customFormat="1" ht="24.75" customHeight="1" x14ac:dyDescent="0.25">
      <c r="A150" s="1088"/>
      <c r="B150" s="1090"/>
      <c r="C150" s="685"/>
      <c r="D150" s="685"/>
      <c r="E150" s="685"/>
      <c r="F150" s="813"/>
      <c r="G150" s="813"/>
      <c r="H150" s="813"/>
      <c r="I150" s="131" t="s">
        <v>30</v>
      </c>
      <c r="J150" s="149">
        <f>L150+M150+N150+Q150+R150+S150</f>
        <v>153.43539999999999</v>
      </c>
      <c r="K150" s="229">
        <f t="shared" si="97"/>
        <v>153.43539999999999</v>
      </c>
      <c r="L150" s="149">
        <v>0</v>
      </c>
      <c r="M150" s="294">
        <f>130.03*1.18</f>
        <v>153.43539999999999</v>
      </c>
      <c r="N150" s="294">
        <v>0</v>
      </c>
      <c r="O150" s="295"/>
      <c r="P150" s="175">
        <f t="shared" si="73"/>
        <v>0</v>
      </c>
      <c r="Q150" s="294">
        <v>0</v>
      </c>
      <c r="R150" s="294">
        <v>0</v>
      </c>
      <c r="S150" s="294">
        <v>0</v>
      </c>
      <c r="T150" s="685"/>
      <c r="U150" s="294">
        <v>0</v>
      </c>
      <c r="V150" s="142">
        <v>0</v>
      </c>
      <c r="W150" s="142">
        <v>0</v>
      </c>
      <c r="X150" s="142">
        <v>0</v>
      </c>
      <c r="Y150" s="142">
        <v>0</v>
      </c>
      <c r="Z150" s="142">
        <v>0</v>
      </c>
      <c r="AA150" s="142">
        <v>0</v>
      </c>
      <c r="AB150" s="142">
        <v>0</v>
      </c>
      <c r="AC150" s="142">
        <v>0</v>
      </c>
      <c r="AD150" s="142">
        <v>0</v>
      </c>
      <c r="AE150" s="142">
        <v>0</v>
      </c>
      <c r="AF150" s="142">
        <v>0</v>
      </c>
      <c r="AG150" s="142">
        <v>0</v>
      </c>
      <c r="AH150" s="142">
        <v>0</v>
      </c>
      <c r="AI150" s="142">
        <f t="shared" si="136"/>
        <v>0</v>
      </c>
      <c r="AJ150" s="142">
        <f>AI150</f>
        <v>0</v>
      </c>
      <c r="AK150" s="142">
        <v>0</v>
      </c>
      <c r="AL150" s="142">
        <v>0</v>
      </c>
      <c r="AM150" s="142">
        <v>0</v>
      </c>
      <c r="AN150" s="142"/>
    </row>
    <row r="151" spans="1:40" ht="60.75" customHeight="1" x14ac:dyDescent="0.25">
      <c r="A151" s="179"/>
      <c r="B151" s="968" t="s">
        <v>178</v>
      </c>
      <c r="C151" s="969"/>
      <c r="D151" s="969"/>
      <c r="E151" s="969"/>
      <c r="F151" s="969"/>
      <c r="G151" s="969"/>
      <c r="H151" s="970"/>
      <c r="I151" s="241"/>
      <c r="J151" s="197"/>
      <c r="K151" s="184">
        <f t="shared" si="97"/>
        <v>0</v>
      </c>
      <c r="L151" s="197"/>
      <c r="M151" s="197"/>
      <c r="N151" s="197"/>
      <c r="O151" s="205"/>
      <c r="P151" s="152"/>
      <c r="Q151" s="170"/>
      <c r="R151" s="142"/>
      <c r="S151" s="142"/>
      <c r="T151" s="242"/>
      <c r="U151" s="150"/>
      <c r="V151" s="15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6"/>
      <c r="AJ151" s="140"/>
      <c r="AK151" s="140"/>
      <c r="AL151" s="146"/>
      <c r="AM151" s="146"/>
      <c r="AN151" s="140"/>
    </row>
    <row r="152" spans="1:40" s="257" customFormat="1" ht="58.5" customHeight="1" x14ac:dyDescent="0.25">
      <c r="A152" s="1086"/>
      <c r="B152" s="1050"/>
      <c r="C152" s="1050"/>
      <c r="D152" s="1050"/>
      <c r="E152" s="1050"/>
      <c r="F152" s="1050"/>
      <c r="G152" s="1050"/>
      <c r="H152" s="1051"/>
      <c r="I152" s="281" t="s">
        <v>41</v>
      </c>
      <c r="J152" s="142">
        <f>J157</f>
        <v>0</v>
      </c>
      <c r="K152" s="229">
        <f t="shared" si="97"/>
        <v>0</v>
      </c>
      <c r="L152" s="142">
        <f t="shared" ref="L152:S155" si="143">L157</f>
        <v>0</v>
      </c>
      <c r="M152" s="142">
        <f t="shared" si="143"/>
        <v>0</v>
      </c>
      <c r="N152" s="142">
        <f t="shared" si="143"/>
        <v>0</v>
      </c>
      <c r="O152" s="296"/>
      <c r="P152" s="142">
        <f t="shared" si="73"/>
        <v>0</v>
      </c>
      <c r="Q152" s="142">
        <f t="shared" si="143"/>
        <v>0</v>
      </c>
      <c r="R152" s="142">
        <f t="shared" si="143"/>
        <v>0</v>
      </c>
      <c r="S152" s="142">
        <f t="shared" si="143"/>
        <v>0</v>
      </c>
      <c r="T152" s="242"/>
      <c r="U152" s="142">
        <f t="shared" ref="U152:AJ152" si="144">U157</f>
        <v>0</v>
      </c>
      <c r="V152" s="142">
        <f t="shared" si="144"/>
        <v>0</v>
      </c>
      <c r="W152" s="142">
        <f t="shared" si="144"/>
        <v>0</v>
      </c>
      <c r="X152" s="142">
        <f t="shared" si="144"/>
        <v>0</v>
      </c>
      <c r="Y152" s="142">
        <f t="shared" si="144"/>
        <v>0</v>
      </c>
      <c r="Z152" s="142">
        <f t="shared" si="144"/>
        <v>0</v>
      </c>
      <c r="AA152" s="142">
        <f t="shared" si="144"/>
        <v>0</v>
      </c>
      <c r="AB152" s="142">
        <f t="shared" si="144"/>
        <v>0</v>
      </c>
      <c r="AC152" s="142">
        <f t="shared" si="144"/>
        <v>0</v>
      </c>
      <c r="AD152" s="142">
        <f t="shared" si="144"/>
        <v>0</v>
      </c>
      <c r="AE152" s="142">
        <f t="shared" si="144"/>
        <v>0</v>
      </c>
      <c r="AF152" s="142">
        <f t="shared" si="144"/>
        <v>0</v>
      </c>
      <c r="AG152" s="142">
        <f t="shared" si="144"/>
        <v>0</v>
      </c>
      <c r="AH152" s="142">
        <f t="shared" si="144"/>
        <v>0</v>
      </c>
      <c r="AI152" s="142">
        <f t="shared" si="144"/>
        <v>0</v>
      </c>
      <c r="AJ152" s="142">
        <f t="shared" si="144"/>
        <v>0</v>
      </c>
      <c r="AK152" s="142">
        <v>0</v>
      </c>
      <c r="AL152" s="142">
        <f t="shared" ref="AL152:AM155" si="145">AL157</f>
        <v>0</v>
      </c>
      <c r="AM152" s="142">
        <f t="shared" si="145"/>
        <v>0</v>
      </c>
      <c r="AN152" s="142"/>
    </row>
    <row r="153" spans="1:40" s="257" customFormat="1" ht="42.75" customHeight="1" x14ac:dyDescent="0.25">
      <c r="A153" s="1052"/>
      <c r="B153" s="1053"/>
      <c r="C153" s="1053"/>
      <c r="D153" s="1053"/>
      <c r="E153" s="1053"/>
      <c r="F153" s="1053"/>
      <c r="G153" s="1053"/>
      <c r="H153" s="1054"/>
      <c r="I153" s="281" t="s">
        <v>42</v>
      </c>
      <c r="J153" s="142">
        <f>J158</f>
        <v>52928.203799999996</v>
      </c>
      <c r="K153" s="142">
        <f>K158</f>
        <v>52928.203799999996</v>
      </c>
      <c r="L153" s="142">
        <f t="shared" si="143"/>
        <v>0</v>
      </c>
      <c r="M153" s="142">
        <f t="shared" si="143"/>
        <v>0</v>
      </c>
      <c r="N153" s="142">
        <f t="shared" si="143"/>
        <v>52928.203799999996</v>
      </c>
      <c r="O153" s="296"/>
      <c r="P153" s="142">
        <f t="shared" si="73"/>
        <v>56218.57</v>
      </c>
      <c r="Q153" s="142">
        <f t="shared" si="143"/>
        <v>25879.8</v>
      </c>
      <c r="R153" s="142">
        <f t="shared" si="143"/>
        <v>11567.3</v>
      </c>
      <c r="S153" s="142">
        <f t="shared" si="143"/>
        <v>18771.47</v>
      </c>
      <c r="T153" s="242"/>
      <c r="U153" s="142">
        <f t="shared" ref="U153:AJ153" si="146">U158</f>
        <v>52928.203799999996</v>
      </c>
      <c r="V153" s="142">
        <f t="shared" si="146"/>
        <v>0</v>
      </c>
      <c r="W153" s="142">
        <f t="shared" si="146"/>
        <v>0</v>
      </c>
      <c r="X153" s="142">
        <f t="shared" si="146"/>
        <v>0</v>
      </c>
      <c r="Y153" s="142">
        <f t="shared" si="146"/>
        <v>0</v>
      </c>
      <c r="Z153" s="142">
        <f t="shared" si="146"/>
        <v>0</v>
      </c>
      <c r="AA153" s="142">
        <f t="shared" si="146"/>
        <v>0</v>
      </c>
      <c r="AB153" s="142">
        <f t="shared" si="146"/>
        <v>0</v>
      </c>
      <c r="AC153" s="142">
        <f t="shared" si="146"/>
        <v>3813.74</v>
      </c>
      <c r="AD153" s="142">
        <f t="shared" si="146"/>
        <v>0</v>
      </c>
      <c r="AE153" s="142">
        <f t="shared" si="146"/>
        <v>0</v>
      </c>
      <c r="AF153" s="142">
        <f t="shared" si="146"/>
        <v>0</v>
      </c>
      <c r="AG153" s="142">
        <f t="shared" si="146"/>
        <v>0</v>
      </c>
      <c r="AH153" s="142">
        <f t="shared" si="146"/>
        <v>0</v>
      </c>
      <c r="AI153" s="142">
        <f t="shared" si="146"/>
        <v>52928.203000000001</v>
      </c>
      <c r="AJ153" s="142">
        <f t="shared" si="146"/>
        <v>52928.203000000001</v>
      </c>
      <c r="AK153" s="142">
        <v>0</v>
      </c>
      <c r="AL153" s="142">
        <f t="shared" si="145"/>
        <v>0</v>
      </c>
      <c r="AM153" s="142">
        <f t="shared" si="145"/>
        <v>0</v>
      </c>
      <c r="AN153" s="142"/>
    </row>
    <row r="154" spans="1:40" s="257" customFormat="1" ht="32.25" customHeight="1" x14ac:dyDescent="0.25">
      <c r="A154" s="1052"/>
      <c r="B154" s="1053"/>
      <c r="C154" s="1053"/>
      <c r="D154" s="1053"/>
      <c r="E154" s="1053"/>
      <c r="F154" s="1053"/>
      <c r="G154" s="1053"/>
      <c r="H154" s="1054"/>
      <c r="I154" s="281" t="s">
        <v>13</v>
      </c>
      <c r="J154" s="142">
        <f>J159</f>
        <v>527330.81880000001</v>
      </c>
      <c r="K154" s="142">
        <f>K159</f>
        <v>527330.81880000001</v>
      </c>
      <c r="L154" s="142">
        <f t="shared" si="143"/>
        <v>254840.77439999999</v>
      </c>
      <c r="M154" s="142">
        <f t="shared" si="143"/>
        <v>74852.906400000007</v>
      </c>
      <c r="N154" s="142">
        <f t="shared" si="143"/>
        <v>197637.13799999998</v>
      </c>
      <c r="O154" s="296"/>
      <c r="P154" s="142">
        <f t="shared" si="73"/>
        <v>144710.6</v>
      </c>
      <c r="Q154" s="142">
        <f t="shared" si="143"/>
        <v>144710.6</v>
      </c>
      <c r="R154" s="142">
        <f t="shared" si="143"/>
        <v>0</v>
      </c>
      <c r="S154" s="142">
        <f t="shared" si="143"/>
        <v>0</v>
      </c>
      <c r="T154" s="242"/>
      <c r="U154" s="142">
        <f t="shared" ref="U154:AJ154" si="147">U159</f>
        <v>197637.13799999998</v>
      </c>
      <c r="V154" s="142">
        <f t="shared" si="147"/>
        <v>0</v>
      </c>
      <c r="W154" s="142">
        <f t="shared" si="147"/>
        <v>0</v>
      </c>
      <c r="X154" s="142">
        <f t="shared" si="147"/>
        <v>0</v>
      </c>
      <c r="Y154" s="142">
        <f t="shared" si="147"/>
        <v>3006</v>
      </c>
      <c r="Z154" s="142">
        <f t="shared" si="147"/>
        <v>3008</v>
      </c>
      <c r="AA154" s="142">
        <f t="shared" si="147"/>
        <v>3010</v>
      </c>
      <c r="AB154" s="142">
        <f t="shared" si="147"/>
        <v>3012</v>
      </c>
      <c r="AC154" s="142">
        <f t="shared" si="147"/>
        <v>3014</v>
      </c>
      <c r="AD154" s="142">
        <f t="shared" si="147"/>
        <v>3016</v>
      </c>
      <c r="AE154" s="142">
        <f t="shared" si="147"/>
        <v>0</v>
      </c>
      <c r="AF154" s="142">
        <f t="shared" si="147"/>
        <v>0</v>
      </c>
      <c r="AG154" s="142">
        <f t="shared" si="147"/>
        <v>0</v>
      </c>
      <c r="AH154" s="142">
        <f t="shared" si="147"/>
        <v>0</v>
      </c>
      <c r="AI154" s="142">
        <f t="shared" si="147"/>
        <v>197637.13799999998</v>
      </c>
      <c r="AJ154" s="142">
        <f t="shared" si="147"/>
        <v>197637.13799999998</v>
      </c>
      <c r="AK154" s="291">
        <f>ROUND((AJ154*100/U154),2)</f>
        <v>100</v>
      </c>
      <c r="AL154" s="142">
        <f t="shared" si="145"/>
        <v>0</v>
      </c>
      <c r="AM154" s="142">
        <f t="shared" si="145"/>
        <v>0</v>
      </c>
      <c r="AN154" s="142"/>
    </row>
    <row r="155" spans="1:40" s="257" customFormat="1" ht="35.25" customHeight="1" x14ac:dyDescent="0.25">
      <c r="A155" s="1055"/>
      <c r="B155" s="1056"/>
      <c r="C155" s="1056"/>
      <c r="D155" s="1056"/>
      <c r="E155" s="1056"/>
      <c r="F155" s="1056"/>
      <c r="G155" s="1056"/>
      <c r="H155" s="1057"/>
      <c r="I155" s="281" t="s">
        <v>12</v>
      </c>
      <c r="J155" s="142">
        <f>J160</f>
        <v>0</v>
      </c>
      <c r="K155" s="229">
        <f t="shared" si="97"/>
        <v>0</v>
      </c>
      <c r="L155" s="142">
        <f t="shared" si="143"/>
        <v>0</v>
      </c>
      <c r="M155" s="142">
        <f t="shared" si="143"/>
        <v>0</v>
      </c>
      <c r="N155" s="142">
        <f t="shared" si="143"/>
        <v>0</v>
      </c>
      <c r="O155" s="296"/>
      <c r="P155" s="142">
        <f t="shared" si="73"/>
        <v>0</v>
      </c>
      <c r="Q155" s="142">
        <f t="shared" si="143"/>
        <v>0</v>
      </c>
      <c r="R155" s="142">
        <f t="shared" si="143"/>
        <v>0</v>
      </c>
      <c r="S155" s="142">
        <f t="shared" si="143"/>
        <v>0</v>
      </c>
      <c r="T155" s="242"/>
      <c r="U155" s="142">
        <f t="shared" ref="U155:AJ155" si="148">U160</f>
        <v>0</v>
      </c>
      <c r="V155" s="142">
        <f t="shared" si="148"/>
        <v>0</v>
      </c>
      <c r="W155" s="142">
        <f t="shared" si="148"/>
        <v>0</v>
      </c>
      <c r="X155" s="142">
        <f t="shared" si="148"/>
        <v>0</v>
      </c>
      <c r="Y155" s="142">
        <f t="shared" si="148"/>
        <v>0</v>
      </c>
      <c r="Z155" s="142">
        <f t="shared" si="148"/>
        <v>0</v>
      </c>
      <c r="AA155" s="142">
        <f t="shared" si="148"/>
        <v>0</v>
      </c>
      <c r="AB155" s="142">
        <f t="shared" si="148"/>
        <v>0</v>
      </c>
      <c r="AC155" s="142">
        <f t="shared" si="148"/>
        <v>0</v>
      </c>
      <c r="AD155" s="142">
        <f t="shared" si="148"/>
        <v>0</v>
      </c>
      <c r="AE155" s="142">
        <f t="shared" si="148"/>
        <v>0</v>
      </c>
      <c r="AF155" s="142">
        <f t="shared" si="148"/>
        <v>0</v>
      </c>
      <c r="AG155" s="142">
        <f t="shared" si="148"/>
        <v>0</v>
      </c>
      <c r="AH155" s="142">
        <f t="shared" si="148"/>
        <v>0</v>
      </c>
      <c r="AI155" s="142">
        <f t="shared" si="148"/>
        <v>0</v>
      </c>
      <c r="AJ155" s="142">
        <f t="shared" si="148"/>
        <v>0</v>
      </c>
      <c r="AK155" s="142">
        <v>0</v>
      </c>
      <c r="AL155" s="142">
        <f t="shared" si="145"/>
        <v>0</v>
      </c>
      <c r="AM155" s="142">
        <f t="shared" si="145"/>
        <v>0</v>
      </c>
      <c r="AN155" s="142"/>
    </row>
    <row r="156" spans="1:40" ht="45" customHeight="1" x14ac:dyDescent="0.25">
      <c r="A156" s="179" t="s">
        <v>57</v>
      </c>
      <c r="B156" s="968" t="s">
        <v>165</v>
      </c>
      <c r="C156" s="1060"/>
      <c r="D156" s="1060"/>
      <c r="E156" s="1060"/>
      <c r="F156" s="1060"/>
      <c r="G156" s="1060"/>
      <c r="H156" s="1061"/>
      <c r="I156" s="167"/>
      <c r="J156" s="168"/>
      <c r="K156" s="184"/>
      <c r="L156" s="168"/>
      <c r="M156" s="168"/>
      <c r="N156" s="168"/>
      <c r="O156" s="169"/>
      <c r="P156" s="152">
        <f t="shared" ref="P156:P175" si="149">Q156+R156+S156</f>
        <v>0</v>
      </c>
      <c r="Q156" s="167"/>
      <c r="R156" s="142"/>
      <c r="S156" s="142"/>
      <c r="T156" s="242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2"/>
      <c r="AJ156" s="141"/>
      <c r="AK156" s="141"/>
      <c r="AL156" s="142"/>
      <c r="AM156" s="142"/>
      <c r="AN156" s="142"/>
    </row>
    <row r="157" spans="1:40" ht="61.5" customHeight="1" x14ac:dyDescent="0.25">
      <c r="A157" s="1019"/>
      <c r="B157" s="1022"/>
      <c r="C157" s="1023"/>
      <c r="D157" s="1023"/>
      <c r="E157" s="1023"/>
      <c r="F157" s="1023"/>
      <c r="G157" s="1023"/>
      <c r="H157" s="1024"/>
      <c r="I157" s="173" t="s">
        <v>41</v>
      </c>
      <c r="J157" s="141">
        <v>0</v>
      </c>
      <c r="K157" s="184">
        <f t="shared" si="97"/>
        <v>0</v>
      </c>
      <c r="L157" s="141">
        <v>0</v>
      </c>
      <c r="M157" s="141">
        <v>0</v>
      </c>
      <c r="N157" s="141">
        <v>0</v>
      </c>
      <c r="O157" s="185"/>
      <c r="P157" s="141">
        <f t="shared" si="149"/>
        <v>0</v>
      </c>
      <c r="Q157" s="141">
        <v>0</v>
      </c>
      <c r="R157" s="141">
        <v>0</v>
      </c>
      <c r="S157" s="141">
        <v>0</v>
      </c>
      <c r="T157" s="287"/>
      <c r="U157" s="141">
        <v>0</v>
      </c>
      <c r="V157" s="141">
        <v>0</v>
      </c>
      <c r="W157" s="141">
        <v>0</v>
      </c>
      <c r="X157" s="141">
        <v>0</v>
      </c>
      <c r="Y157" s="141">
        <v>0</v>
      </c>
      <c r="Z157" s="141">
        <v>0</v>
      </c>
      <c r="AA157" s="141">
        <v>0</v>
      </c>
      <c r="AB157" s="141">
        <v>0</v>
      </c>
      <c r="AC157" s="141">
        <v>0</v>
      </c>
      <c r="AD157" s="141">
        <v>0</v>
      </c>
      <c r="AE157" s="141">
        <v>0</v>
      </c>
      <c r="AF157" s="141">
        <v>0</v>
      </c>
      <c r="AG157" s="141">
        <v>0</v>
      </c>
      <c r="AH157" s="141">
        <v>0</v>
      </c>
      <c r="AI157" s="141">
        <v>0</v>
      </c>
      <c r="AJ157" s="141">
        <v>0</v>
      </c>
      <c r="AK157" s="291">
        <v>0</v>
      </c>
      <c r="AL157" s="291">
        <v>0</v>
      </c>
      <c r="AM157" s="291">
        <v>0</v>
      </c>
      <c r="AN157" s="142"/>
    </row>
    <row r="158" spans="1:40" ht="45.75" customHeight="1" x14ac:dyDescent="0.25">
      <c r="A158" s="1020"/>
      <c r="B158" s="1025"/>
      <c r="C158" s="1026"/>
      <c r="D158" s="1026"/>
      <c r="E158" s="1026"/>
      <c r="F158" s="1026"/>
      <c r="G158" s="1026"/>
      <c r="H158" s="1027"/>
      <c r="I158" s="173" t="s">
        <v>42</v>
      </c>
      <c r="J158" s="141">
        <f>J168+J172+J170</f>
        <v>52928.203799999996</v>
      </c>
      <c r="K158" s="184">
        <f t="shared" si="97"/>
        <v>52928.203799999996</v>
      </c>
      <c r="L158" s="141">
        <f>L168+L172+L170</f>
        <v>0</v>
      </c>
      <c r="M158" s="141">
        <f>M168+M172+M170</f>
        <v>0</v>
      </c>
      <c r="N158" s="141">
        <f>N168+N172+N170</f>
        <v>52928.203799999996</v>
      </c>
      <c r="O158" s="185"/>
      <c r="P158" s="152">
        <f>P168+P170+P172+P173+P174+P175</f>
        <v>56218.57</v>
      </c>
      <c r="Q158" s="141">
        <f>Q168+Q170+Q172+Q173+Q174+Q175</f>
        <v>25879.8</v>
      </c>
      <c r="R158" s="141">
        <f>R168+R170+R172+R173+R174+R175</f>
        <v>11567.3</v>
      </c>
      <c r="S158" s="141">
        <f>S168+S170+S172+S173+S174+S175</f>
        <v>18771.47</v>
      </c>
      <c r="T158" s="167"/>
      <c r="U158" s="141">
        <f t="shared" ref="U158:AI158" si="150">U168+U172+U170</f>
        <v>52928.203799999996</v>
      </c>
      <c r="V158" s="141">
        <f t="shared" si="150"/>
        <v>0</v>
      </c>
      <c r="W158" s="141">
        <f t="shared" si="150"/>
        <v>0</v>
      </c>
      <c r="X158" s="141">
        <f t="shared" si="150"/>
        <v>0</v>
      </c>
      <c r="Y158" s="141">
        <f t="shared" si="150"/>
        <v>0</v>
      </c>
      <c r="Z158" s="141">
        <f t="shared" si="150"/>
        <v>0</v>
      </c>
      <c r="AA158" s="141">
        <f t="shared" si="150"/>
        <v>0</v>
      </c>
      <c r="AB158" s="141">
        <f t="shared" si="150"/>
        <v>0</v>
      </c>
      <c r="AC158" s="141">
        <f t="shared" si="150"/>
        <v>3813.74</v>
      </c>
      <c r="AD158" s="141">
        <f t="shared" si="150"/>
        <v>0</v>
      </c>
      <c r="AE158" s="141">
        <f t="shared" si="150"/>
        <v>0</v>
      </c>
      <c r="AF158" s="141">
        <f t="shared" si="150"/>
        <v>0</v>
      </c>
      <c r="AG158" s="141">
        <f t="shared" si="150"/>
        <v>0</v>
      </c>
      <c r="AH158" s="141">
        <f t="shared" si="150"/>
        <v>0</v>
      </c>
      <c r="AI158" s="141">
        <f t="shared" si="150"/>
        <v>52928.203000000001</v>
      </c>
      <c r="AJ158" s="141">
        <f>AJ168+AJ172+AJ170</f>
        <v>52928.203000000001</v>
      </c>
      <c r="AK158" s="291">
        <v>0</v>
      </c>
      <c r="AL158" s="291">
        <v>0</v>
      </c>
      <c r="AM158" s="291">
        <v>0</v>
      </c>
      <c r="AN158" s="142"/>
    </row>
    <row r="159" spans="1:40" ht="33.75" customHeight="1" x14ac:dyDescent="0.25">
      <c r="A159" s="1020"/>
      <c r="B159" s="1025"/>
      <c r="C159" s="1026"/>
      <c r="D159" s="1026"/>
      <c r="E159" s="1026"/>
      <c r="F159" s="1026"/>
      <c r="G159" s="1026"/>
      <c r="H159" s="1027"/>
      <c r="I159" s="173" t="s">
        <v>13</v>
      </c>
      <c r="J159" s="141">
        <f>J161+J167</f>
        <v>527330.81880000001</v>
      </c>
      <c r="K159" s="141">
        <f>K161+K167</f>
        <v>527330.81880000001</v>
      </c>
      <c r="L159" s="141">
        <f>L161+L167</f>
        <v>254840.77439999999</v>
      </c>
      <c r="M159" s="141">
        <f>M161+M167</f>
        <v>74852.906400000007</v>
      </c>
      <c r="N159" s="141">
        <f>N161+N167</f>
        <v>197637.13799999998</v>
      </c>
      <c r="O159" s="185"/>
      <c r="P159" s="152">
        <f t="shared" si="149"/>
        <v>144710.6</v>
      </c>
      <c r="Q159" s="141">
        <f>Q161+Q167</f>
        <v>144710.6</v>
      </c>
      <c r="R159" s="141">
        <f>R161+R167</f>
        <v>0</v>
      </c>
      <c r="S159" s="141">
        <f>S161+S167</f>
        <v>0</v>
      </c>
      <c r="T159" s="167"/>
      <c r="U159" s="141">
        <f>U161+U167</f>
        <v>197637.13799999998</v>
      </c>
      <c r="V159" s="141">
        <f t="shared" ref="V159:AI159" si="151">V161+V167</f>
        <v>0</v>
      </c>
      <c r="W159" s="141">
        <f t="shared" si="151"/>
        <v>0</v>
      </c>
      <c r="X159" s="141">
        <f t="shared" si="151"/>
        <v>0</v>
      </c>
      <c r="Y159" s="141">
        <f t="shared" si="151"/>
        <v>3006</v>
      </c>
      <c r="Z159" s="141">
        <f t="shared" si="151"/>
        <v>3008</v>
      </c>
      <c r="AA159" s="141">
        <f t="shared" si="151"/>
        <v>3010</v>
      </c>
      <c r="AB159" s="141">
        <f t="shared" si="151"/>
        <v>3012</v>
      </c>
      <c r="AC159" s="141">
        <f t="shared" si="151"/>
        <v>3014</v>
      </c>
      <c r="AD159" s="141">
        <f t="shared" si="151"/>
        <v>3016</v>
      </c>
      <c r="AE159" s="141">
        <f t="shared" si="151"/>
        <v>0</v>
      </c>
      <c r="AF159" s="141">
        <f t="shared" si="151"/>
        <v>0</v>
      </c>
      <c r="AG159" s="141">
        <f t="shared" si="151"/>
        <v>0</v>
      </c>
      <c r="AH159" s="141">
        <f t="shared" si="151"/>
        <v>0</v>
      </c>
      <c r="AI159" s="141">
        <f t="shared" si="151"/>
        <v>197637.13799999998</v>
      </c>
      <c r="AJ159" s="141">
        <f>AJ161+AJ167</f>
        <v>197637.13799999998</v>
      </c>
      <c r="AK159" s="291">
        <f>ROUND((AJ159*100/U159),2)</f>
        <v>100</v>
      </c>
      <c r="AL159" s="291">
        <v>0</v>
      </c>
      <c r="AM159" s="291">
        <v>0</v>
      </c>
      <c r="AN159" s="142"/>
    </row>
    <row r="160" spans="1:40" ht="54" customHeight="1" x14ac:dyDescent="0.25">
      <c r="A160" s="1021"/>
      <c r="B160" s="1028"/>
      <c r="C160" s="1029"/>
      <c r="D160" s="1029"/>
      <c r="E160" s="1029"/>
      <c r="F160" s="1029"/>
      <c r="G160" s="1029"/>
      <c r="H160" s="1030"/>
      <c r="I160" s="173" t="s">
        <v>12</v>
      </c>
      <c r="J160" s="141">
        <v>0</v>
      </c>
      <c r="K160" s="141">
        <v>0</v>
      </c>
      <c r="L160" s="141">
        <v>0</v>
      </c>
      <c r="M160" s="141">
        <v>0</v>
      </c>
      <c r="N160" s="141">
        <v>0</v>
      </c>
      <c r="O160" s="185"/>
      <c r="P160" s="152">
        <f t="shared" si="149"/>
        <v>0</v>
      </c>
      <c r="Q160" s="141">
        <v>0</v>
      </c>
      <c r="R160" s="141">
        <v>0</v>
      </c>
      <c r="S160" s="141">
        <v>0</v>
      </c>
      <c r="T160" s="167"/>
      <c r="U160" s="141">
        <v>0</v>
      </c>
      <c r="V160" s="141">
        <v>0</v>
      </c>
      <c r="W160" s="141">
        <v>0</v>
      </c>
      <c r="X160" s="141">
        <v>0</v>
      </c>
      <c r="Y160" s="141">
        <v>0</v>
      </c>
      <c r="Z160" s="141">
        <v>0</v>
      </c>
      <c r="AA160" s="141">
        <v>0</v>
      </c>
      <c r="AB160" s="141">
        <v>0</v>
      </c>
      <c r="AC160" s="141">
        <v>0</v>
      </c>
      <c r="AD160" s="141">
        <v>0</v>
      </c>
      <c r="AE160" s="141">
        <v>0</v>
      </c>
      <c r="AF160" s="141">
        <v>0</v>
      </c>
      <c r="AG160" s="141">
        <v>0</v>
      </c>
      <c r="AH160" s="141">
        <v>0</v>
      </c>
      <c r="AI160" s="141">
        <v>0</v>
      </c>
      <c r="AJ160" s="141">
        <v>0</v>
      </c>
      <c r="AK160" s="291">
        <v>0</v>
      </c>
      <c r="AL160" s="291">
        <v>0</v>
      </c>
      <c r="AM160" s="291">
        <v>0</v>
      </c>
      <c r="AN160" s="142"/>
    </row>
    <row r="161" spans="1:40" ht="43.5" customHeight="1" x14ac:dyDescent="0.25">
      <c r="A161" s="1081" t="s">
        <v>103</v>
      </c>
      <c r="B161" s="308" t="s">
        <v>15</v>
      </c>
      <c r="C161" s="1082"/>
      <c r="D161" s="1082"/>
      <c r="E161" s="1082"/>
      <c r="F161" s="1082" t="s">
        <v>40</v>
      </c>
      <c r="G161" s="231"/>
      <c r="H161" s="231"/>
      <c r="I161" s="200" t="s">
        <v>13</v>
      </c>
      <c r="J161" s="201">
        <f>L161+M161+N161</f>
        <v>525830.81880000001</v>
      </c>
      <c r="K161" s="181">
        <f>L161+M161+N161</f>
        <v>525830.81880000001</v>
      </c>
      <c r="L161" s="225">
        <f>L162+L163+L164</f>
        <v>254840.77439999999</v>
      </c>
      <c r="M161" s="201">
        <f>M162+M163+M164</f>
        <v>73352.906400000007</v>
      </c>
      <c r="N161" s="225">
        <f>N162+N163+N164+N165</f>
        <v>197637.13799999998</v>
      </c>
      <c r="O161" s="185"/>
      <c r="P161" s="152">
        <f t="shared" si="149"/>
        <v>144710.6</v>
      </c>
      <c r="Q161" s="225">
        <f>Q162+Q163+Q164</f>
        <v>144710.6</v>
      </c>
      <c r="R161" s="225">
        <f>R162+R163+R164</f>
        <v>0</v>
      </c>
      <c r="S161" s="225">
        <f>S162+S163+S164</f>
        <v>0</v>
      </c>
      <c r="T161" s="684" t="s">
        <v>26</v>
      </c>
      <c r="U161" s="201">
        <f>U162+U163+U164+U165</f>
        <v>197637.13799999998</v>
      </c>
      <c r="V161" s="201">
        <f>V162+V163+V164</f>
        <v>0</v>
      </c>
      <c r="W161" s="201">
        <f t="shared" ref="W161:AH161" si="152">W162+W163+W164</f>
        <v>0</v>
      </c>
      <c r="X161" s="201">
        <f t="shared" si="152"/>
        <v>0</v>
      </c>
      <c r="Y161" s="201">
        <f t="shared" si="152"/>
        <v>1503</v>
      </c>
      <c r="Z161" s="201">
        <f t="shared" si="152"/>
        <v>1504</v>
      </c>
      <c r="AA161" s="201">
        <f t="shared" si="152"/>
        <v>1505</v>
      </c>
      <c r="AB161" s="201">
        <f t="shared" si="152"/>
        <v>1506</v>
      </c>
      <c r="AC161" s="201">
        <f t="shared" si="152"/>
        <v>1507</v>
      </c>
      <c r="AD161" s="201">
        <f t="shared" si="152"/>
        <v>1508</v>
      </c>
      <c r="AE161" s="201">
        <f t="shared" si="152"/>
        <v>0</v>
      </c>
      <c r="AF161" s="201">
        <f t="shared" si="152"/>
        <v>0</v>
      </c>
      <c r="AG161" s="201">
        <f t="shared" si="152"/>
        <v>0</v>
      </c>
      <c r="AH161" s="201">
        <f t="shared" si="152"/>
        <v>0</v>
      </c>
      <c r="AI161" s="201">
        <f>AI162+AI163+AI164+AI165</f>
        <v>197637.13799999998</v>
      </c>
      <c r="AJ161" s="201">
        <f>AI161</f>
        <v>197637.13799999998</v>
      </c>
      <c r="AK161" s="201">
        <v>100</v>
      </c>
      <c r="AL161" s="253">
        <f>AL162+AL163+AL164</f>
        <v>0</v>
      </c>
      <c r="AM161" s="253">
        <f>AM162+AM163+AM164</f>
        <v>0</v>
      </c>
      <c r="AN161" s="142" t="s">
        <v>26</v>
      </c>
    </row>
    <row r="162" spans="1:40" ht="15.75" customHeight="1" x14ac:dyDescent="0.25">
      <c r="A162" s="1081"/>
      <c r="B162" s="212" t="s">
        <v>27</v>
      </c>
      <c r="C162" s="1082"/>
      <c r="D162" s="1082"/>
      <c r="E162" s="1082"/>
      <c r="F162" s="1082"/>
      <c r="G162" s="1084">
        <v>2016</v>
      </c>
      <c r="H162" s="1084">
        <v>2018</v>
      </c>
      <c r="I162" s="193" t="s">
        <v>30</v>
      </c>
      <c r="J162" s="184">
        <f>L162+M162+N162</f>
        <v>279829.7548</v>
      </c>
      <c r="K162" s="184">
        <f t="shared" si="97"/>
        <v>279829.7548</v>
      </c>
      <c r="L162" s="197">
        <f>184024.58*1.18</f>
        <v>217149.00439999998</v>
      </c>
      <c r="M162" s="197">
        <f>51595.68*1.18</f>
        <v>60882.902399999999</v>
      </c>
      <c r="N162" s="184">
        <f>1523.6*1.18</f>
        <v>1797.8479999999997</v>
      </c>
      <c r="O162" s="205"/>
      <c r="P162" s="152">
        <f t="shared" si="149"/>
        <v>0</v>
      </c>
      <c r="Q162" s="184">
        <v>0</v>
      </c>
      <c r="R162" s="184">
        <v>0</v>
      </c>
      <c r="S162" s="184">
        <v>0</v>
      </c>
      <c r="T162" s="1083"/>
      <c r="U162" s="184">
        <f>1523.6*1.18</f>
        <v>1797.8479999999997</v>
      </c>
      <c r="V162" s="141">
        <v>0</v>
      </c>
      <c r="W162" s="141">
        <v>0</v>
      </c>
      <c r="X162" s="141">
        <v>0</v>
      </c>
      <c r="Y162" s="141">
        <f t="shared" ref="V162:AM163" si="153">Y167</f>
        <v>1503</v>
      </c>
      <c r="Z162" s="141">
        <f t="shared" si="153"/>
        <v>1504</v>
      </c>
      <c r="AA162" s="141">
        <f t="shared" si="153"/>
        <v>1505</v>
      </c>
      <c r="AB162" s="141">
        <f t="shared" si="153"/>
        <v>1506</v>
      </c>
      <c r="AC162" s="141">
        <f t="shared" si="153"/>
        <v>1507</v>
      </c>
      <c r="AD162" s="141">
        <f t="shared" si="153"/>
        <v>1508</v>
      </c>
      <c r="AE162" s="141">
        <v>0</v>
      </c>
      <c r="AF162" s="141">
        <f>AF167</f>
        <v>0</v>
      </c>
      <c r="AG162" s="141">
        <f t="shared" si="153"/>
        <v>0</v>
      </c>
      <c r="AH162" s="141">
        <f t="shared" si="153"/>
        <v>0</v>
      </c>
      <c r="AI162" s="142">
        <f>U162-V162</f>
        <v>1797.8479999999997</v>
      </c>
      <c r="AJ162" s="141">
        <f>AI162</f>
        <v>1797.8479999999997</v>
      </c>
      <c r="AK162" s="147">
        <f>ROUND((AJ162*100/U162),2)</f>
        <v>100</v>
      </c>
      <c r="AL162" s="142">
        <f t="shared" si="153"/>
        <v>0</v>
      </c>
      <c r="AM162" s="142">
        <f t="shared" si="153"/>
        <v>0</v>
      </c>
      <c r="AN162" s="137"/>
    </row>
    <row r="163" spans="1:40" ht="15.75" customHeight="1" x14ac:dyDescent="0.25">
      <c r="A163" s="1081"/>
      <c r="B163" s="1031" t="s">
        <v>59</v>
      </c>
      <c r="C163" s="1082"/>
      <c r="D163" s="1082"/>
      <c r="E163" s="1082"/>
      <c r="F163" s="1082"/>
      <c r="G163" s="1085"/>
      <c r="H163" s="1085"/>
      <c r="I163" s="193" t="s">
        <v>32</v>
      </c>
      <c r="J163" s="184">
        <f>L163+M163+N163</f>
        <v>174071.14279999997</v>
      </c>
      <c r="K163" s="184">
        <f t="shared" si="97"/>
        <v>174071.14279999997</v>
      </c>
      <c r="L163" s="197">
        <v>7538.38</v>
      </c>
      <c r="M163" s="197">
        <f>2113.56*1.18</f>
        <v>2494.0007999999998</v>
      </c>
      <c r="N163" s="184">
        <f>139015.9*1.18</f>
        <v>164038.76199999999</v>
      </c>
      <c r="O163" s="205"/>
      <c r="P163" s="152">
        <f t="shared" si="149"/>
        <v>139015.9</v>
      </c>
      <c r="Q163" s="184">
        <v>139015.9</v>
      </c>
      <c r="R163" s="184">
        <v>0</v>
      </c>
      <c r="S163" s="184">
        <v>0</v>
      </c>
      <c r="T163" s="1083"/>
      <c r="U163" s="184">
        <f>139015.9*1.18</f>
        <v>164038.76199999999</v>
      </c>
      <c r="V163" s="141">
        <f t="shared" si="153"/>
        <v>0</v>
      </c>
      <c r="W163" s="141">
        <f t="shared" si="153"/>
        <v>0</v>
      </c>
      <c r="X163" s="141">
        <f t="shared" si="153"/>
        <v>0</v>
      </c>
      <c r="Y163" s="141">
        <f t="shared" si="153"/>
        <v>0</v>
      </c>
      <c r="Z163" s="141">
        <f t="shared" si="153"/>
        <v>0</v>
      </c>
      <c r="AA163" s="141">
        <f t="shared" si="153"/>
        <v>0</v>
      </c>
      <c r="AB163" s="141">
        <f t="shared" si="153"/>
        <v>0</v>
      </c>
      <c r="AC163" s="141">
        <f t="shared" si="153"/>
        <v>0</v>
      </c>
      <c r="AD163" s="141">
        <f t="shared" si="153"/>
        <v>0</v>
      </c>
      <c r="AE163" s="141">
        <f>AE168</f>
        <v>0</v>
      </c>
      <c r="AF163" s="141">
        <f t="shared" si="153"/>
        <v>0</v>
      </c>
      <c r="AG163" s="141">
        <f t="shared" si="153"/>
        <v>0</v>
      </c>
      <c r="AH163" s="141">
        <f t="shared" si="153"/>
        <v>0</v>
      </c>
      <c r="AI163" s="142">
        <f>U163-V163</f>
        <v>164038.76199999999</v>
      </c>
      <c r="AJ163" s="141">
        <f>AI163</f>
        <v>164038.76199999999</v>
      </c>
      <c r="AK163" s="147">
        <v>0</v>
      </c>
      <c r="AL163" s="142">
        <f t="shared" si="153"/>
        <v>0</v>
      </c>
      <c r="AM163" s="142">
        <f t="shared" si="153"/>
        <v>0</v>
      </c>
      <c r="AN163" s="137"/>
    </row>
    <row r="164" spans="1:40" ht="15.75" customHeight="1" x14ac:dyDescent="0.25">
      <c r="A164" s="1031"/>
      <c r="B164" s="1032"/>
      <c r="C164" s="1082"/>
      <c r="D164" s="1082"/>
      <c r="E164" s="1082"/>
      <c r="F164" s="1082"/>
      <c r="G164" s="1085"/>
      <c r="H164" s="1085"/>
      <c r="I164" s="193" t="s">
        <v>29</v>
      </c>
      <c r="J164" s="184">
        <f>L164+M164+N164</f>
        <v>46849.139199999998</v>
      </c>
      <c r="K164" s="184">
        <f t="shared" si="97"/>
        <v>46849.139199999998</v>
      </c>
      <c r="L164" s="141">
        <v>30153.39</v>
      </c>
      <c r="M164" s="141">
        <f>8454.24*1.18</f>
        <v>9976.0031999999992</v>
      </c>
      <c r="N164" s="184">
        <f>5694.7*1.18</f>
        <v>6719.7459999999992</v>
      </c>
      <c r="O164" s="205"/>
      <c r="P164" s="152">
        <f t="shared" si="149"/>
        <v>5694.7</v>
      </c>
      <c r="Q164" s="184">
        <v>5694.7</v>
      </c>
      <c r="R164" s="184">
        <v>0</v>
      </c>
      <c r="S164" s="184">
        <v>0</v>
      </c>
      <c r="T164" s="1083"/>
      <c r="U164" s="184">
        <f>5694.7*1.18</f>
        <v>6719.7459999999992</v>
      </c>
      <c r="V164" s="141">
        <f>V170</f>
        <v>0</v>
      </c>
      <c r="W164" s="141">
        <v>0</v>
      </c>
      <c r="X164" s="141">
        <v>0</v>
      </c>
      <c r="Y164" s="141">
        <v>0</v>
      </c>
      <c r="Z164" s="141">
        <v>0</v>
      </c>
      <c r="AA164" s="141">
        <v>0</v>
      </c>
      <c r="AB164" s="141">
        <v>0</v>
      </c>
      <c r="AC164" s="141">
        <v>0</v>
      </c>
      <c r="AD164" s="141">
        <v>0</v>
      </c>
      <c r="AE164" s="141">
        <v>0</v>
      </c>
      <c r="AF164" s="141">
        <v>0</v>
      </c>
      <c r="AG164" s="141">
        <v>0</v>
      </c>
      <c r="AH164" s="141">
        <v>0</v>
      </c>
      <c r="AI164" s="142">
        <f>U164-V164</f>
        <v>6719.7459999999992</v>
      </c>
      <c r="AJ164" s="141">
        <f>AI164</f>
        <v>6719.7459999999992</v>
      </c>
      <c r="AK164" s="147">
        <f>ROUND((AJ164*100/U164),2)</f>
        <v>100</v>
      </c>
      <c r="AL164" s="142">
        <f>AL170</f>
        <v>0</v>
      </c>
      <c r="AM164" s="142">
        <f>AM170</f>
        <v>0</v>
      </c>
      <c r="AN164" s="137"/>
    </row>
    <row r="165" spans="1:40" ht="15.75" customHeight="1" x14ac:dyDescent="0.25">
      <c r="A165" s="307"/>
      <c r="B165" s="230"/>
      <c r="C165" s="210"/>
      <c r="D165" s="210"/>
      <c r="E165" s="210"/>
      <c r="F165" s="210"/>
      <c r="G165" s="246"/>
      <c r="H165" s="246"/>
      <c r="I165" s="193" t="s">
        <v>30</v>
      </c>
      <c r="J165" s="184">
        <v>0</v>
      </c>
      <c r="K165" s="184"/>
      <c r="L165" s="197"/>
      <c r="M165" s="197">
        <v>0</v>
      </c>
      <c r="N165" s="197">
        <f>21254.9*1.18</f>
        <v>25080.781999999999</v>
      </c>
      <c r="O165" s="205"/>
      <c r="P165" s="152"/>
      <c r="Q165" s="184"/>
      <c r="R165" s="184"/>
      <c r="S165" s="184"/>
      <c r="T165" s="247"/>
      <c r="U165" s="197">
        <f>21254.9*1.18</f>
        <v>25080.781999999999</v>
      </c>
      <c r="V165" s="141">
        <f t="shared" ref="V165:AM165" si="154">V171</f>
        <v>0</v>
      </c>
      <c r="W165" s="141">
        <f t="shared" si="154"/>
        <v>0</v>
      </c>
      <c r="X165" s="141">
        <f t="shared" si="154"/>
        <v>0</v>
      </c>
      <c r="Y165" s="141">
        <f t="shared" si="154"/>
        <v>0</v>
      </c>
      <c r="Z165" s="141">
        <f t="shared" si="154"/>
        <v>0</v>
      </c>
      <c r="AA165" s="141">
        <f t="shared" si="154"/>
        <v>0</v>
      </c>
      <c r="AB165" s="141">
        <f t="shared" si="154"/>
        <v>0</v>
      </c>
      <c r="AC165" s="141">
        <f t="shared" si="154"/>
        <v>0</v>
      </c>
      <c r="AD165" s="141">
        <f t="shared" si="154"/>
        <v>0</v>
      </c>
      <c r="AE165" s="141">
        <f t="shared" si="154"/>
        <v>0</v>
      </c>
      <c r="AF165" s="141">
        <f t="shared" si="154"/>
        <v>0</v>
      </c>
      <c r="AG165" s="141">
        <f t="shared" si="154"/>
        <v>0</v>
      </c>
      <c r="AH165" s="141">
        <f t="shared" si="154"/>
        <v>0</v>
      </c>
      <c r="AI165" s="142">
        <f>U165-V165</f>
        <v>25080.781999999999</v>
      </c>
      <c r="AJ165" s="141">
        <f>AI165</f>
        <v>25080.781999999999</v>
      </c>
      <c r="AK165" s="141">
        <f t="shared" si="154"/>
        <v>0</v>
      </c>
      <c r="AL165" s="142">
        <f t="shared" si="154"/>
        <v>0</v>
      </c>
      <c r="AM165" s="142">
        <f t="shared" si="154"/>
        <v>0</v>
      </c>
      <c r="AN165" s="137"/>
    </row>
    <row r="166" spans="1:40" s="312" customFormat="1" ht="30.75" customHeight="1" x14ac:dyDescent="0.25">
      <c r="A166" s="1031" t="s">
        <v>118</v>
      </c>
      <c r="B166" s="309" t="s">
        <v>61</v>
      </c>
      <c r="C166" s="948"/>
      <c r="D166" s="948"/>
      <c r="E166" s="948"/>
      <c r="F166" s="948">
        <v>43000</v>
      </c>
      <c r="G166" s="818">
        <v>2017</v>
      </c>
      <c r="H166" s="818">
        <v>2017</v>
      </c>
      <c r="I166" s="187" t="s">
        <v>13</v>
      </c>
      <c r="J166" s="201">
        <f>J167</f>
        <v>1500</v>
      </c>
      <c r="K166" s="201"/>
      <c r="L166" s="201"/>
      <c r="M166" s="201">
        <f>M167</f>
        <v>1500</v>
      </c>
      <c r="N166" s="181"/>
      <c r="O166" s="226"/>
      <c r="P166" s="152"/>
      <c r="Q166" s="181"/>
      <c r="R166" s="181"/>
      <c r="S166" s="181"/>
      <c r="T166" s="948" t="s">
        <v>26</v>
      </c>
      <c r="U166" s="201">
        <f>U167</f>
        <v>0</v>
      </c>
      <c r="V166" s="201">
        <f>V167</f>
        <v>0</v>
      </c>
      <c r="W166" s="201">
        <f t="shared" ref="W166:AH166" si="155">W167</f>
        <v>0</v>
      </c>
      <c r="X166" s="201">
        <f t="shared" si="155"/>
        <v>0</v>
      </c>
      <c r="Y166" s="201">
        <f t="shared" si="155"/>
        <v>1503</v>
      </c>
      <c r="Z166" s="201">
        <f t="shared" si="155"/>
        <v>1504</v>
      </c>
      <c r="AA166" s="201">
        <f t="shared" si="155"/>
        <v>1505</v>
      </c>
      <c r="AB166" s="201">
        <f t="shared" si="155"/>
        <v>1506</v>
      </c>
      <c r="AC166" s="201">
        <f t="shared" si="155"/>
        <v>1507</v>
      </c>
      <c r="AD166" s="201">
        <f t="shared" si="155"/>
        <v>1508</v>
      </c>
      <c r="AE166" s="201">
        <f t="shared" si="155"/>
        <v>0</v>
      </c>
      <c r="AF166" s="201">
        <f t="shared" si="155"/>
        <v>0</v>
      </c>
      <c r="AG166" s="201">
        <f t="shared" si="155"/>
        <v>0</v>
      </c>
      <c r="AH166" s="201">
        <f t="shared" si="155"/>
        <v>0</v>
      </c>
      <c r="AI166" s="224">
        <v>0</v>
      </c>
      <c r="AJ166" s="154">
        <v>0</v>
      </c>
      <c r="AK166" s="154">
        <v>0</v>
      </c>
      <c r="AL166" s="224">
        <f>AL171</f>
        <v>0</v>
      </c>
      <c r="AM166" s="224">
        <f>AM171</f>
        <v>0</v>
      </c>
      <c r="AN166" s="141" t="s">
        <v>26</v>
      </c>
    </row>
    <row r="167" spans="1:40" s="280" customFormat="1" ht="15.75" customHeight="1" x14ac:dyDescent="0.25">
      <c r="A167" s="1091"/>
      <c r="B167" s="230" t="s">
        <v>27</v>
      </c>
      <c r="C167" s="950"/>
      <c r="D167" s="950"/>
      <c r="E167" s="950"/>
      <c r="F167" s="950"/>
      <c r="G167" s="707"/>
      <c r="H167" s="707"/>
      <c r="I167" s="245" t="s">
        <v>30</v>
      </c>
      <c r="J167" s="184">
        <v>1500</v>
      </c>
      <c r="K167" s="184">
        <f>M167+N167+O167</f>
        <v>1500</v>
      </c>
      <c r="L167" s="184">
        <v>0</v>
      </c>
      <c r="M167" s="184">
        <v>1500</v>
      </c>
      <c r="N167" s="184">
        <v>0</v>
      </c>
      <c r="O167" s="205"/>
      <c r="P167" s="152">
        <f t="shared" si="149"/>
        <v>0</v>
      </c>
      <c r="Q167" s="184">
        <v>0</v>
      </c>
      <c r="R167" s="184">
        <v>0</v>
      </c>
      <c r="S167" s="184">
        <v>0</v>
      </c>
      <c r="T167" s="1094"/>
      <c r="U167" s="184">
        <v>0</v>
      </c>
      <c r="V167" s="184">
        <v>0</v>
      </c>
      <c r="W167" s="184">
        <v>0</v>
      </c>
      <c r="X167" s="184">
        <v>0</v>
      </c>
      <c r="Y167" s="184">
        <v>1503</v>
      </c>
      <c r="Z167" s="184">
        <v>1504</v>
      </c>
      <c r="AA167" s="184">
        <v>1505</v>
      </c>
      <c r="AB167" s="184">
        <v>1506</v>
      </c>
      <c r="AC167" s="184">
        <v>1507</v>
      </c>
      <c r="AD167" s="184">
        <v>1508</v>
      </c>
      <c r="AE167" s="184">
        <v>0</v>
      </c>
      <c r="AF167" s="141">
        <f>AF172</f>
        <v>0</v>
      </c>
      <c r="AG167" s="141">
        <f>AG172</f>
        <v>0</v>
      </c>
      <c r="AH167" s="141">
        <f>AH172</f>
        <v>0</v>
      </c>
      <c r="AI167" s="142">
        <v>0</v>
      </c>
      <c r="AJ167" s="141">
        <v>0</v>
      </c>
      <c r="AK167" s="147">
        <v>0</v>
      </c>
      <c r="AL167" s="142">
        <f>AL172</f>
        <v>0</v>
      </c>
      <c r="AM167" s="142">
        <f>AM172</f>
        <v>0</v>
      </c>
      <c r="AN167" s="141"/>
    </row>
    <row r="168" spans="1:40" s="312" customFormat="1" ht="45" customHeight="1" x14ac:dyDescent="0.25">
      <c r="A168" s="313" t="s">
        <v>104</v>
      </c>
      <c r="B168" s="277" t="s">
        <v>69</v>
      </c>
      <c r="C168" s="314"/>
      <c r="D168" s="314"/>
      <c r="E168" s="314"/>
      <c r="F168" s="314"/>
      <c r="G168" s="244">
        <v>2018</v>
      </c>
      <c r="H168" s="244">
        <v>2018</v>
      </c>
      <c r="I168" s="277" t="s">
        <v>42</v>
      </c>
      <c r="J168" s="154">
        <f>L168+M168+N168</f>
        <v>5740.7708000000002</v>
      </c>
      <c r="K168" s="154">
        <f>M168+N168+O168</f>
        <v>5740.7708000000002</v>
      </c>
      <c r="L168" s="154">
        <v>0</v>
      </c>
      <c r="M168" s="154">
        <v>0</v>
      </c>
      <c r="N168" s="154">
        <f>4865.06*1.18</f>
        <v>5740.7708000000002</v>
      </c>
      <c r="O168" s="154"/>
      <c r="P168" s="154">
        <f t="shared" si="149"/>
        <v>0</v>
      </c>
      <c r="Q168" s="154">
        <v>0</v>
      </c>
      <c r="R168" s="154">
        <v>0</v>
      </c>
      <c r="S168" s="154">
        <v>0</v>
      </c>
      <c r="T168" s="315"/>
      <c r="U168" s="154">
        <f>4865.06*1.18</f>
        <v>5740.7708000000002</v>
      </c>
      <c r="V168" s="154">
        <v>0</v>
      </c>
      <c r="W168" s="154">
        <v>0</v>
      </c>
      <c r="X168" s="154">
        <v>0</v>
      </c>
      <c r="Y168" s="154"/>
      <c r="Z168" s="154"/>
      <c r="AA168" s="154"/>
      <c r="AB168" s="154"/>
      <c r="AC168" s="154"/>
      <c r="AD168" s="154"/>
      <c r="AE168" s="154">
        <v>0</v>
      </c>
      <c r="AF168" s="154">
        <v>0</v>
      </c>
      <c r="AG168" s="154">
        <v>0</v>
      </c>
      <c r="AH168" s="154">
        <v>0</v>
      </c>
      <c r="AI168" s="224">
        <f>AI169</f>
        <v>5740.77</v>
      </c>
      <c r="AJ168" s="224">
        <f>AJ169</f>
        <v>5740.77</v>
      </c>
      <c r="AK168" s="154">
        <v>0</v>
      </c>
      <c r="AL168" s="224">
        <v>0</v>
      </c>
      <c r="AM168" s="224">
        <v>0</v>
      </c>
      <c r="AN168" s="152"/>
    </row>
    <row r="169" spans="1:40" s="624" customFormat="1" ht="19.5" customHeight="1" x14ac:dyDescent="0.25">
      <c r="A169" s="620"/>
      <c r="B169" s="605" t="s">
        <v>27</v>
      </c>
      <c r="C169" s="621"/>
      <c r="D169" s="622"/>
      <c r="E169" s="622"/>
      <c r="F169" s="622"/>
      <c r="G169" s="606"/>
      <c r="H169" s="606"/>
      <c r="I169" s="313"/>
      <c r="J169" s="147">
        <v>5740.77</v>
      </c>
      <c r="K169" s="211"/>
      <c r="L169" s="211"/>
      <c r="M169" s="211"/>
      <c r="N169" s="211"/>
      <c r="O169" s="211"/>
      <c r="P169" s="211"/>
      <c r="Q169" s="211"/>
      <c r="R169" s="211"/>
      <c r="S169" s="211"/>
      <c r="T169" s="623"/>
      <c r="U169" s="147">
        <v>5740.77</v>
      </c>
      <c r="V169" s="211"/>
      <c r="W169" s="211"/>
      <c r="X169" s="211"/>
      <c r="Y169" s="211"/>
      <c r="Z169" s="211"/>
      <c r="AA169" s="211"/>
      <c r="AB169" s="211"/>
      <c r="AC169" s="211"/>
      <c r="AD169" s="211"/>
      <c r="AE169" s="211"/>
      <c r="AF169" s="211"/>
      <c r="AG169" s="211"/>
      <c r="AH169" s="211"/>
      <c r="AI169" s="149">
        <f>U169-V169</f>
        <v>5740.77</v>
      </c>
      <c r="AJ169" s="147">
        <f>AI169</f>
        <v>5740.77</v>
      </c>
      <c r="AK169" s="211"/>
      <c r="AL169" s="220"/>
      <c r="AM169" s="220"/>
      <c r="AN169" s="211"/>
    </row>
    <row r="170" spans="1:40" s="317" customFormat="1" ht="51.75" customHeight="1" x14ac:dyDescent="0.2">
      <c r="A170" s="1095" t="s">
        <v>105</v>
      </c>
      <c r="B170" s="282" t="s">
        <v>179</v>
      </c>
      <c r="C170" s="1097"/>
      <c r="D170" s="684"/>
      <c r="E170" s="684"/>
      <c r="F170" s="684"/>
      <c r="G170" s="812">
        <v>2018</v>
      </c>
      <c r="H170" s="812">
        <v>2018</v>
      </c>
      <c r="I170" s="272" t="s">
        <v>42</v>
      </c>
      <c r="J170" s="224">
        <f>J171</f>
        <v>11554.937599999999</v>
      </c>
      <c r="K170" s="224">
        <f>K171</f>
        <v>11554.937599999999</v>
      </c>
      <c r="L170" s="224">
        <f t="shared" ref="L170:AH170" si="156">L171</f>
        <v>0</v>
      </c>
      <c r="M170" s="224">
        <f t="shared" si="156"/>
        <v>0</v>
      </c>
      <c r="N170" s="224">
        <f t="shared" si="156"/>
        <v>11554.937599999999</v>
      </c>
      <c r="O170" s="224">
        <f t="shared" si="156"/>
        <v>0</v>
      </c>
      <c r="P170" s="224">
        <f t="shared" si="156"/>
        <v>0</v>
      </c>
      <c r="Q170" s="224">
        <f t="shared" si="156"/>
        <v>0</v>
      </c>
      <c r="R170" s="224">
        <f t="shared" si="156"/>
        <v>0</v>
      </c>
      <c r="S170" s="224">
        <f t="shared" si="156"/>
        <v>0</v>
      </c>
      <c r="T170" s="224">
        <f t="shared" si="156"/>
        <v>0</v>
      </c>
      <c r="U170" s="224">
        <f t="shared" si="156"/>
        <v>11554.937599999999</v>
      </c>
      <c r="V170" s="224">
        <f t="shared" si="156"/>
        <v>0</v>
      </c>
      <c r="W170" s="224">
        <f t="shared" si="156"/>
        <v>0</v>
      </c>
      <c r="X170" s="224">
        <f t="shared" si="156"/>
        <v>0</v>
      </c>
      <c r="Y170" s="224">
        <f t="shared" si="156"/>
        <v>0</v>
      </c>
      <c r="Z170" s="224">
        <f t="shared" si="156"/>
        <v>0</v>
      </c>
      <c r="AA170" s="224">
        <f t="shared" si="156"/>
        <v>0</v>
      </c>
      <c r="AB170" s="224">
        <f t="shared" si="156"/>
        <v>0</v>
      </c>
      <c r="AC170" s="224">
        <f t="shared" si="156"/>
        <v>0</v>
      </c>
      <c r="AD170" s="224">
        <f t="shared" si="156"/>
        <v>0</v>
      </c>
      <c r="AE170" s="224">
        <f t="shared" si="156"/>
        <v>0</v>
      </c>
      <c r="AF170" s="224">
        <f t="shared" si="156"/>
        <v>0</v>
      </c>
      <c r="AG170" s="224">
        <f t="shared" si="156"/>
        <v>0</v>
      </c>
      <c r="AH170" s="224">
        <f t="shared" si="156"/>
        <v>0</v>
      </c>
      <c r="AI170" s="224">
        <f>AI171</f>
        <v>11554.937599999999</v>
      </c>
      <c r="AJ170" s="224">
        <f>AJ171</f>
        <v>11554.937599999999</v>
      </c>
      <c r="AK170" s="154">
        <v>0</v>
      </c>
      <c r="AL170" s="224">
        <v>0</v>
      </c>
      <c r="AM170" s="224">
        <v>0</v>
      </c>
      <c r="AN170" s="316"/>
    </row>
    <row r="171" spans="1:40" ht="21.75" customHeight="1" x14ac:dyDescent="0.25">
      <c r="A171" s="1096"/>
      <c r="B171" s="249" t="s">
        <v>27</v>
      </c>
      <c r="C171" s="659"/>
      <c r="D171" s="659"/>
      <c r="E171" s="1083"/>
      <c r="F171" s="659"/>
      <c r="G171" s="659"/>
      <c r="H171" s="659"/>
      <c r="I171" s="281"/>
      <c r="J171" s="250">
        <f>L171+M171+N171</f>
        <v>11554.937599999999</v>
      </c>
      <c r="K171" s="250">
        <f>M171+N171+O171</f>
        <v>11554.937599999999</v>
      </c>
      <c r="L171" s="250">
        <v>0</v>
      </c>
      <c r="M171" s="229">
        <v>0</v>
      </c>
      <c r="N171" s="229">
        <f>9792.32*1.18</f>
        <v>11554.937599999999</v>
      </c>
      <c r="O171" s="251"/>
      <c r="P171" s="152">
        <f t="shared" si="149"/>
        <v>0</v>
      </c>
      <c r="Q171" s="229">
        <v>0</v>
      </c>
      <c r="R171" s="229">
        <v>0</v>
      </c>
      <c r="S171" s="229">
        <v>0</v>
      </c>
      <c r="T171" s="252"/>
      <c r="U171" s="229">
        <f>9792.32*1.18</f>
        <v>11554.937599999999</v>
      </c>
      <c r="V171" s="141">
        <v>0</v>
      </c>
      <c r="W171" s="141">
        <v>0</v>
      </c>
      <c r="X171" s="141">
        <v>0</v>
      </c>
      <c r="Y171" s="141">
        <v>0</v>
      </c>
      <c r="Z171" s="141">
        <v>0</v>
      </c>
      <c r="AA171" s="141">
        <v>0</v>
      </c>
      <c r="AB171" s="141">
        <v>0</v>
      </c>
      <c r="AC171" s="141">
        <v>0</v>
      </c>
      <c r="AD171" s="141">
        <v>0</v>
      </c>
      <c r="AE171" s="141">
        <v>0</v>
      </c>
      <c r="AF171" s="141">
        <v>0</v>
      </c>
      <c r="AG171" s="141">
        <v>0</v>
      </c>
      <c r="AH171" s="141">
        <v>0</v>
      </c>
      <c r="AI171" s="149">
        <f>U171-V171</f>
        <v>11554.937599999999</v>
      </c>
      <c r="AJ171" s="147">
        <f>AI171</f>
        <v>11554.937599999999</v>
      </c>
      <c r="AK171" s="141">
        <v>0</v>
      </c>
      <c r="AL171" s="142">
        <v>0</v>
      </c>
      <c r="AM171" s="142">
        <v>0</v>
      </c>
      <c r="AN171" s="137"/>
    </row>
    <row r="172" spans="1:40" s="312" customFormat="1" ht="57" customHeight="1" x14ac:dyDescent="0.25">
      <c r="A172" s="313" t="s">
        <v>106</v>
      </c>
      <c r="B172" s="277" t="s">
        <v>180</v>
      </c>
      <c r="C172" s="315"/>
      <c r="D172" s="315"/>
      <c r="E172" s="315"/>
      <c r="F172" s="1092">
        <v>1200</v>
      </c>
      <c r="G172" s="319">
        <v>2018</v>
      </c>
      <c r="H172" s="319">
        <v>2018</v>
      </c>
      <c r="I172" s="277" t="s">
        <v>42</v>
      </c>
      <c r="J172" s="154">
        <f>L172+M172+N172</f>
        <v>35632.4954</v>
      </c>
      <c r="K172" s="154">
        <f>M172+N172+O172</f>
        <v>35632.4954</v>
      </c>
      <c r="L172" s="154">
        <v>0</v>
      </c>
      <c r="M172" s="154">
        <v>0</v>
      </c>
      <c r="N172" s="152">
        <f>30197.03*1.18</f>
        <v>35632.4954</v>
      </c>
      <c r="O172" s="174"/>
      <c r="P172" s="152">
        <f t="shared" si="149"/>
        <v>0</v>
      </c>
      <c r="Q172" s="152">
        <v>0</v>
      </c>
      <c r="R172" s="152">
        <v>0</v>
      </c>
      <c r="S172" s="152">
        <v>0</v>
      </c>
      <c r="T172" s="314"/>
      <c r="U172" s="154">
        <f>30197.03*1.18</f>
        <v>35632.4954</v>
      </c>
      <c r="V172" s="154">
        <f>V173</f>
        <v>0</v>
      </c>
      <c r="W172" s="154">
        <f t="shared" ref="W172:AC172" si="157">W173</f>
        <v>0</v>
      </c>
      <c r="X172" s="154">
        <f t="shared" si="157"/>
        <v>0</v>
      </c>
      <c r="Y172" s="154">
        <f t="shared" si="157"/>
        <v>0</v>
      </c>
      <c r="Z172" s="154">
        <f t="shared" si="157"/>
        <v>0</v>
      </c>
      <c r="AA172" s="154">
        <f>AA173</f>
        <v>0</v>
      </c>
      <c r="AB172" s="154">
        <f t="shared" si="157"/>
        <v>0</v>
      </c>
      <c r="AC172" s="154">
        <f t="shared" si="157"/>
        <v>3813.74</v>
      </c>
      <c r="AD172" s="154">
        <f>AD173</f>
        <v>0</v>
      </c>
      <c r="AE172" s="154">
        <f t="shared" ref="AE172:AM172" si="158">AE173</f>
        <v>0</v>
      </c>
      <c r="AF172" s="154">
        <f>AF173</f>
        <v>0</v>
      </c>
      <c r="AG172" s="154">
        <f t="shared" si="158"/>
        <v>0</v>
      </c>
      <c r="AH172" s="154">
        <f t="shared" si="158"/>
        <v>0</v>
      </c>
      <c r="AI172" s="224">
        <f>U172-V172</f>
        <v>35632.4954</v>
      </c>
      <c r="AJ172" s="154">
        <f>AI172</f>
        <v>35632.4954</v>
      </c>
      <c r="AK172" s="189">
        <v>0</v>
      </c>
      <c r="AL172" s="224">
        <f t="shared" si="158"/>
        <v>0</v>
      </c>
      <c r="AM172" s="224">
        <f t="shared" si="158"/>
        <v>0</v>
      </c>
      <c r="AN172" s="874"/>
    </row>
    <row r="173" spans="1:40" ht="38.25" hidden="1" customHeight="1" x14ac:dyDescent="0.25">
      <c r="A173" s="212" t="s">
        <v>107</v>
      </c>
      <c r="B173" s="274" t="s">
        <v>111</v>
      </c>
      <c r="C173" s="311"/>
      <c r="D173" s="311"/>
      <c r="E173" s="311"/>
      <c r="F173" s="1093"/>
      <c r="G173" s="271">
        <v>2019</v>
      </c>
      <c r="H173" s="271">
        <v>2019</v>
      </c>
      <c r="I173" s="274" t="s">
        <v>42</v>
      </c>
      <c r="J173" s="310">
        <f>L173+M173+N173+O173+P173+Q173</f>
        <v>51759.6</v>
      </c>
      <c r="K173" s="202">
        <f t="shared" si="97"/>
        <v>0</v>
      </c>
      <c r="L173" s="310">
        <v>0</v>
      </c>
      <c r="M173" s="310">
        <v>0</v>
      </c>
      <c r="N173" s="217">
        <v>0</v>
      </c>
      <c r="O173" s="157"/>
      <c r="P173" s="152">
        <f t="shared" si="149"/>
        <v>25879.8</v>
      </c>
      <c r="Q173" s="217">
        <v>25879.8</v>
      </c>
      <c r="R173" s="217">
        <v>0</v>
      </c>
      <c r="S173" s="217">
        <v>0</v>
      </c>
      <c r="T173" s="145"/>
      <c r="U173" s="141">
        <v>3813.74</v>
      </c>
      <c r="V173" s="141">
        <f t="shared" ref="V173:AB173" si="159">SUM(V174:V175)</f>
        <v>0</v>
      </c>
      <c r="W173" s="141">
        <f t="shared" si="159"/>
        <v>0</v>
      </c>
      <c r="X173" s="141">
        <f t="shared" si="159"/>
        <v>0</v>
      </c>
      <c r="Y173" s="141">
        <f t="shared" si="159"/>
        <v>0</v>
      </c>
      <c r="Z173" s="141">
        <f t="shared" si="159"/>
        <v>0</v>
      </c>
      <c r="AA173" s="141">
        <f t="shared" si="159"/>
        <v>0</v>
      </c>
      <c r="AB173" s="141">
        <f t="shared" si="159"/>
        <v>0</v>
      </c>
      <c r="AC173" s="141">
        <f>U173</f>
        <v>3813.74</v>
      </c>
      <c r="AD173" s="141">
        <f>SUM(AD174:AD175)</f>
        <v>0</v>
      </c>
      <c r="AE173" s="141">
        <f>SUM(AE174:AE175)</f>
        <v>0</v>
      </c>
      <c r="AF173" s="141">
        <f>SUM(AF174:AF175)</f>
        <v>0</v>
      </c>
      <c r="AG173" s="141">
        <f>SUM(AG174:AG175)</f>
        <v>0</v>
      </c>
      <c r="AH173" s="141">
        <f>SUM(AH174:AH175)</f>
        <v>0</v>
      </c>
      <c r="AI173" s="142">
        <f>U173-V173</f>
        <v>3813.74</v>
      </c>
      <c r="AJ173" s="141">
        <f>AI173</f>
        <v>3813.74</v>
      </c>
      <c r="AK173" s="147">
        <f>ROUND((AJ173*100/U173),2)</f>
        <v>100</v>
      </c>
      <c r="AL173" s="142">
        <f>SUM(AL174:AL175)</f>
        <v>0</v>
      </c>
      <c r="AM173" s="142">
        <f>SUM(AM174:AM175)</f>
        <v>0</v>
      </c>
      <c r="AN173" s="875"/>
    </row>
    <row r="174" spans="1:40" ht="38.25" hidden="1" customHeight="1" x14ac:dyDescent="0.25">
      <c r="A174" s="212" t="s">
        <v>108</v>
      </c>
      <c r="B174" s="212" t="s">
        <v>112</v>
      </c>
      <c r="C174" s="145"/>
      <c r="D174" s="145"/>
      <c r="E174" s="145"/>
      <c r="F174" s="145"/>
      <c r="G174" s="70">
        <v>2020</v>
      </c>
      <c r="H174" s="70">
        <v>2020</v>
      </c>
      <c r="I174" s="212" t="s">
        <v>42</v>
      </c>
      <c r="J174" s="217">
        <f>L174+M174+N174+O174+P174+Q174</f>
        <v>11567.3</v>
      </c>
      <c r="K174" s="184">
        <f t="shared" si="97"/>
        <v>0</v>
      </c>
      <c r="L174" s="217">
        <v>0</v>
      </c>
      <c r="M174" s="217">
        <v>0</v>
      </c>
      <c r="N174" s="217">
        <v>0</v>
      </c>
      <c r="O174" s="157"/>
      <c r="P174" s="152">
        <f t="shared" si="149"/>
        <v>11567.3</v>
      </c>
      <c r="Q174" s="217">
        <v>0</v>
      </c>
      <c r="R174" s="217">
        <v>11567.3</v>
      </c>
      <c r="S174" s="217">
        <v>0</v>
      </c>
      <c r="T174" s="145"/>
      <c r="U174" s="150">
        <f>W174+Y174+AA174+AC174</f>
        <v>0</v>
      </c>
      <c r="V174" s="150">
        <f>X174+Z174+AB174+AD174</f>
        <v>0</v>
      </c>
      <c r="W174" s="150">
        <v>0</v>
      </c>
      <c r="X174" s="150"/>
      <c r="Y174" s="150"/>
      <c r="Z174" s="140"/>
      <c r="AA174" s="140"/>
      <c r="AB174" s="140"/>
      <c r="AC174" s="140"/>
      <c r="AD174" s="140"/>
      <c r="AE174" s="140">
        <f>AF174</f>
        <v>0</v>
      </c>
      <c r="AF174" s="140"/>
      <c r="AG174" s="140"/>
      <c r="AH174" s="140"/>
      <c r="AI174" s="146"/>
      <c r="AJ174" s="140">
        <f>AI174</f>
        <v>0</v>
      </c>
      <c r="AK174" s="140"/>
      <c r="AL174" s="146"/>
      <c r="AM174" s="146"/>
      <c r="AN174" s="140"/>
    </row>
    <row r="175" spans="1:40" ht="38.25" hidden="1" customHeight="1" x14ac:dyDescent="0.25">
      <c r="A175" s="212" t="s">
        <v>109</v>
      </c>
      <c r="B175" s="212" t="s">
        <v>113</v>
      </c>
      <c r="C175" s="145"/>
      <c r="D175" s="145"/>
      <c r="E175" s="145"/>
      <c r="F175" s="145"/>
      <c r="G175" s="70">
        <v>2021</v>
      </c>
      <c r="H175" s="70">
        <v>2021</v>
      </c>
      <c r="I175" s="212" t="s">
        <v>42</v>
      </c>
      <c r="J175" s="217">
        <f>L175+M175+N175+O175+P175+Q175</f>
        <v>18771.47</v>
      </c>
      <c r="K175" s="147">
        <f t="shared" si="97"/>
        <v>0</v>
      </c>
      <c r="L175" s="217">
        <v>0</v>
      </c>
      <c r="M175" s="217">
        <v>0</v>
      </c>
      <c r="N175" s="217">
        <v>0</v>
      </c>
      <c r="O175" s="157"/>
      <c r="P175" s="152">
        <f t="shared" si="149"/>
        <v>18771.47</v>
      </c>
      <c r="Q175" s="217">
        <v>0</v>
      </c>
      <c r="R175" s="217">
        <v>0</v>
      </c>
      <c r="S175" s="217">
        <v>18771.47</v>
      </c>
      <c r="T175" s="145"/>
      <c r="U175" s="150">
        <f>W175+Y175+AA175+AC175</f>
        <v>0</v>
      </c>
      <c r="V175" s="150">
        <f>X175+Z175+AB175+AD175</f>
        <v>0</v>
      </c>
      <c r="W175" s="150">
        <v>0</v>
      </c>
      <c r="X175" s="150"/>
      <c r="Y175" s="150"/>
      <c r="Z175" s="140"/>
      <c r="AA175" s="140"/>
      <c r="AB175" s="140"/>
      <c r="AC175" s="140"/>
      <c r="AD175" s="140"/>
      <c r="AE175" s="140">
        <f>AF175</f>
        <v>0</v>
      </c>
      <c r="AF175" s="140"/>
      <c r="AG175" s="140"/>
      <c r="AH175" s="140"/>
      <c r="AI175" s="146"/>
      <c r="AJ175" s="140">
        <f>AI175</f>
        <v>0</v>
      </c>
      <c r="AK175" s="140"/>
      <c r="AL175" s="146"/>
      <c r="AM175" s="146"/>
      <c r="AN175" s="140"/>
    </row>
    <row r="176" spans="1:40" x14ac:dyDescent="0.25">
      <c r="AN176" s="158"/>
    </row>
    <row r="178" spans="2:39" s="360" customFormat="1" ht="15.75" x14ac:dyDescent="0.25">
      <c r="B178" s="360" t="s">
        <v>184</v>
      </c>
      <c r="M178" s="360" t="s">
        <v>185</v>
      </c>
      <c r="V178" s="360" t="s">
        <v>185</v>
      </c>
      <c r="AL178" s="361"/>
      <c r="AM178" s="361"/>
    </row>
    <row r="179" spans="2:39" s="360" customFormat="1" ht="15.75" x14ac:dyDescent="0.25">
      <c r="AE179" s="360" t="s">
        <v>190</v>
      </c>
      <c r="AL179" s="361"/>
      <c r="AM179" s="361"/>
    </row>
    <row r="180" spans="2:39" s="360" customFormat="1" ht="15.75" x14ac:dyDescent="0.25">
      <c r="AL180" s="361"/>
      <c r="AM180" s="361"/>
    </row>
    <row r="181" spans="2:39" s="360" customFormat="1" ht="15.75" x14ac:dyDescent="0.25">
      <c r="B181" s="360" t="s">
        <v>186</v>
      </c>
      <c r="M181" s="360" t="s">
        <v>187</v>
      </c>
      <c r="V181" s="360" t="s">
        <v>187</v>
      </c>
      <c r="AE181" s="360" t="s">
        <v>191</v>
      </c>
      <c r="AK181" s="360" t="s">
        <v>192</v>
      </c>
      <c r="AL181" s="361"/>
      <c r="AM181" s="361"/>
    </row>
    <row r="182" spans="2:39" s="360" customFormat="1" ht="15.75" x14ac:dyDescent="0.25">
      <c r="AL182" s="361"/>
      <c r="AM182" s="361"/>
    </row>
    <row r="183" spans="2:39" s="360" customFormat="1" ht="15.75" x14ac:dyDescent="0.25">
      <c r="AL183" s="361"/>
      <c r="AM183" s="361"/>
    </row>
    <row r="184" spans="2:39" s="360" customFormat="1" ht="15.75" x14ac:dyDescent="0.25">
      <c r="B184" s="360" t="s">
        <v>188</v>
      </c>
      <c r="M184" s="360" t="s">
        <v>189</v>
      </c>
      <c r="V184" s="360" t="s">
        <v>189</v>
      </c>
      <c r="AE184" s="360" t="s">
        <v>193</v>
      </c>
      <c r="AK184" s="360" t="s">
        <v>194</v>
      </c>
      <c r="AL184" s="361"/>
      <c r="AM184" s="361"/>
    </row>
    <row r="185" spans="2:39" s="360" customFormat="1" ht="15.75" x14ac:dyDescent="0.25">
      <c r="AL185" s="361"/>
      <c r="AM185" s="361"/>
    </row>
    <row r="186" spans="2:39" s="360" customFormat="1" ht="15.75" x14ac:dyDescent="0.25">
      <c r="AL186" s="361"/>
      <c r="AM186" s="361"/>
    </row>
    <row r="187" spans="2:39" s="360" customFormat="1" ht="15.75" x14ac:dyDescent="0.25">
      <c r="AL187" s="361"/>
      <c r="AM187" s="361"/>
    </row>
    <row r="188" spans="2:39" s="360" customFormat="1" ht="15.75" x14ac:dyDescent="0.25">
      <c r="AL188" s="361"/>
      <c r="AM188" s="361"/>
    </row>
    <row r="189" spans="2:39" s="360" customFormat="1" ht="15.75" x14ac:dyDescent="0.25">
      <c r="AL189" s="361"/>
      <c r="AM189" s="361"/>
    </row>
    <row r="190" spans="2:39" s="360" customFormat="1" ht="15.75" x14ac:dyDescent="0.25">
      <c r="AL190" s="361"/>
      <c r="AM190" s="361"/>
    </row>
  </sheetData>
  <mergeCells count="263">
    <mergeCell ref="A166:A167"/>
    <mergeCell ref="C166:C167"/>
    <mergeCell ref="D166:D167"/>
    <mergeCell ref="E166:E167"/>
    <mergeCell ref="F166:F167"/>
    <mergeCell ref="G166:G167"/>
    <mergeCell ref="F172:F173"/>
    <mergeCell ref="H166:H167"/>
    <mergeCell ref="T166:T167"/>
    <mergeCell ref="A170:A171"/>
    <mergeCell ref="C170:C171"/>
    <mergeCell ref="D170:D171"/>
    <mergeCell ref="E170:E171"/>
    <mergeCell ref="F170:F171"/>
    <mergeCell ref="G170:G171"/>
    <mergeCell ref="H170:H171"/>
    <mergeCell ref="A161:A164"/>
    <mergeCell ref="C161:C164"/>
    <mergeCell ref="D161:D164"/>
    <mergeCell ref="E161:E164"/>
    <mergeCell ref="F161:F164"/>
    <mergeCell ref="G149:G150"/>
    <mergeCell ref="H149:H150"/>
    <mergeCell ref="T161:T164"/>
    <mergeCell ref="G162:G164"/>
    <mergeCell ref="H162:H164"/>
    <mergeCell ref="B163:B164"/>
    <mergeCell ref="A152:H155"/>
    <mergeCell ref="B156:H156"/>
    <mergeCell ref="A149:A150"/>
    <mergeCell ref="B149:B150"/>
    <mergeCell ref="C149:C150"/>
    <mergeCell ref="D149:D150"/>
    <mergeCell ref="E149:E150"/>
    <mergeCell ref="F149:F150"/>
    <mergeCell ref="A157:A160"/>
    <mergeCell ref="B157:H160"/>
    <mergeCell ref="A146:A147"/>
    <mergeCell ref="C146:C147"/>
    <mergeCell ref="D146:D147"/>
    <mergeCell ref="E146:E147"/>
    <mergeCell ref="F146:F147"/>
    <mergeCell ref="G146:G147"/>
    <mergeCell ref="H146:H147"/>
    <mergeCell ref="T149:T150"/>
    <mergeCell ref="B151:H151"/>
    <mergeCell ref="O138:O141"/>
    <mergeCell ref="T138:T141"/>
    <mergeCell ref="A142:A145"/>
    <mergeCell ref="C142:C145"/>
    <mergeCell ref="D142:D145"/>
    <mergeCell ref="E142:E145"/>
    <mergeCell ref="F142:F145"/>
    <mergeCell ref="G142:G145"/>
    <mergeCell ref="H142:H145"/>
    <mergeCell ref="O142:O145"/>
    <mergeCell ref="T142:T145"/>
    <mergeCell ref="A136:A137"/>
    <mergeCell ref="C136:C137"/>
    <mergeCell ref="D136:D137"/>
    <mergeCell ref="E136:E137"/>
    <mergeCell ref="F136:F137"/>
    <mergeCell ref="G136:G137"/>
    <mergeCell ref="H136:H137"/>
    <mergeCell ref="A138:A141"/>
    <mergeCell ref="C138:C141"/>
    <mergeCell ref="D138:D141"/>
    <mergeCell ref="E138:E141"/>
    <mergeCell ref="F138:F141"/>
    <mergeCell ref="G138:G141"/>
    <mergeCell ref="H138:H141"/>
    <mergeCell ref="A126:H126"/>
    <mergeCell ref="A115:A116"/>
    <mergeCell ref="C115:C116"/>
    <mergeCell ref="D115:D116"/>
    <mergeCell ref="E115:E116"/>
    <mergeCell ref="F115:F116"/>
    <mergeCell ref="A127:H130"/>
    <mergeCell ref="B131:H131"/>
    <mergeCell ref="A132:A135"/>
    <mergeCell ref="B132:H135"/>
    <mergeCell ref="A113:A114"/>
    <mergeCell ref="C113:C114"/>
    <mergeCell ref="D113:D114"/>
    <mergeCell ref="E113:E114"/>
    <mergeCell ref="F113:F114"/>
    <mergeCell ref="G113:G114"/>
    <mergeCell ref="H113:H114"/>
    <mergeCell ref="T115:T116"/>
    <mergeCell ref="A120:A125"/>
    <mergeCell ref="F120:F125"/>
    <mergeCell ref="T120:T125"/>
    <mergeCell ref="A107:A110"/>
    <mergeCell ref="B107:H110"/>
    <mergeCell ref="A111:A112"/>
    <mergeCell ref="C111:C112"/>
    <mergeCell ref="D111:D112"/>
    <mergeCell ref="E111:E112"/>
    <mergeCell ref="F111:F112"/>
    <mergeCell ref="G111:G112"/>
    <mergeCell ref="H111:H112"/>
    <mergeCell ref="A98:A99"/>
    <mergeCell ref="C98:C99"/>
    <mergeCell ref="D98:D99"/>
    <mergeCell ref="E98:E99"/>
    <mergeCell ref="F98:F99"/>
    <mergeCell ref="G98:G99"/>
    <mergeCell ref="H98:H99"/>
    <mergeCell ref="A101:H105"/>
    <mergeCell ref="B106:H106"/>
    <mergeCell ref="B91:H91"/>
    <mergeCell ref="A92:A95"/>
    <mergeCell ref="B92:H95"/>
    <mergeCell ref="A96:A97"/>
    <mergeCell ref="C96:C97"/>
    <mergeCell ref="D96:D97"/>
    <mergeCell ref="E96:E97"/>
    <mergeCell ref="F96:F97"/>
    <mergeCell ref="G96:G97"/>
    <mergeCell ref="H96:H97"/>
    <mergeCell ref="A85:A86"/>
    <mergeCell ref="C85:C86"/>
    <mergeCell ref="D85:D86"/>
    <mergeCell ref="E85:E86"/>
    <mergeCell ref="F85:F86"/>
    <mergeCell ref="G85:G86"/>
    <mergeCell ref="H85:H86"/>
    <mergeCell ref="T85:T86"/>
    <mergeCell ref="A87:A88"/>
    <mergeCell ref="C87:C88"/>
    <mergeCell ref="D87:D88"/>
    <mergeCell ref="E87:E88"/>
    <mergeCell ref="F87:F88"/>
    <mergeCell ref="B73:H73"/>
    <mergeCell ref="A74:H77"/>
    <mergeCell ref="B78:H78"/>
    <mergeCell ref="A79:H82"/>
    <mergeCell ref="A83:A84"/>
    <mergeCell ref="C83:C84"/>
    <mergeCell ref="D83:D84"/>
    <mergeCell ref="E83:E84"/>
    <mergeCell ref="F83:F84"/>
    <mergeCell ref="G83:G84"/>
    <mergeCell ref="H83:H84"/>
    <mergeCell ref="A66:A70"/>
    <mergeCell ref="B66:H70"/>
    <mergeCell ref="T67:T72"/>
    <mergeCell ref="A71:A72"/>
    <mergeCell ref="C71:C72"/>
    <mergeCell ref="D71:D72"/>
    <mergeCell ref="E71:E72"/>
    <mergeCell ref="F71:F72"/>
    <mergeCell ref="G71:G72"/>
    <mergeCell ref="H71:H72"/>
    <mergeCell ref="A63:A65"/>
    <mergeCell ref="C63:C65"/>
    <mergeCell ref="D63:D65"/>
    <mergeCell ref="E63:E65"/>
    <mergeCell ref="F63:F65"/>
    <mergeCell ref="T63:T65"/>
    <mergeCell ref="A61:A62"/>
    <mergeCell ref="C61:C62"/>
    <mergeCell ref="D61:D62"/>
    <mergeCell ref="E61:E62"/>
    <mergeCell ref="F61:F62"/>
    <mergeCell ref="A57:A60"/>
    <mergeCell ref="C57:C60"/>
    <mergeCell ref="D57:D60"/>
    <mergeCell ref="E57:E60"/>
    <mergeCell ref="F57:F60"/>
    <mergeCell ref="T51:T52"/>
    <mergeCell ref="A53:A54"/>
    <mergeCell ref="C53:C56"/>
    <mergeCell ref="D53:D56"/>
    <mergeCell ref="E53:E56"/>
    <mergeCell ref="F53:F56"/>
    <mergeCell ref="G53:G56"/>
    <mergeCell ref="H53:H56"/>
    <mergeCell ref="T53:T56"/>
    <mergeCell ref="B54:B56"/>
    <mergeCell ref="B39:H39"/>
    <mergeCell ref="A40:H43"/>
    <mergeCell ref="A28:A32"/>
    <mergeCell ref="C28:C32"/>
    <mergeCell ref="D28:D32"/>
    <mergeCell ref="E28:E32"/>
    <mergeCell ref="F28:F32"/>
    <mergeCell ref="G28:G32"/>
    <mergeCell ref="A51:A52"/>
    <mergeCell ref="C51:C52"/>
    <mergeCell ref="D51:D52"/>
    <mergeCell ref="E51:E52"/>
    <mergeCell ref="F51:F52"/>
    <mergeCell ref="B44:H44"/>
    <mergeCell ref="A45:A48"/>
    <mergeCell ref="B45:H48"/>
    <mergeCell ref="A49:A50"/>
    <mergeCell ref="C49:C50"/>
    <mergeCell ref="D49:D50"/>
    <mergeCell ref="E49:E50"/>
    <mergeCell ref="F49:F50"/>
    <mergeCell ref="A24:A27"/>
    <mergeCell ref="B24:H27"/>
    <mergeCell ref="K8:K10"/>
    <mergeCell ref="L8:N8"/>
    <mergeCell ref="H28:H32"/>
    <mergeCell ref="A34:A35"/>
    <mergeCell ref="H8:H10"/>
    <mergeCell ref="I8:I10"/>
    <mergeCell ref="J8:J10"/>
    <mergeCell ref="A8:A10"/>
    <mergeCell ref="B8:B10"/>
    <mergeCell ref="C8:C10"/>
    <mergeCell ref="D8:D10"/>
    <mergeCell ref="E8:F9"/>
    <mergeCell ref="G8:G10"/>
    <mergeCell ref="A1:AI1"/>
    <mergeCell ref="A2:AI2"/>
    <mergeCell ref="AK3:AL3"/>
    <mergeCell ref="B12:F12"/>
    <mergeCell ref="A13:H16"/>
    <mergeCell ref="A17:H17"/>
    <mergeCell ref="AN172:AN173"/>
    <mergeCell ref="AN71:AN72"/>
    <mergeCell ref="AN73:AN74"/>
    <mergeCell ref="AN81:AN82"/>
    <mergeCell ref="AN28:AN32"/>
    <mergeCell ref="AE8:AF9"/>
    <mergeCell ref="AG8:AH9"/>
    <mergeCell ref="AI8:AI10"/>
    <mergeCell ref="AJ8:AM8"/>
    <mergeCell ref="AN8:AN10"/>
    <mergeCell ref="AJ9:AJ10"/>
    <mergeCell ref="AK9:AK10"/>
    <mergeCell ref="AL9:AM9"/>
    <mergeCell ref="A7:N7"/>
    <mergeCell ref="AK5:AM5"/>
    <mergeCell ref="AK6:AM6"/>
    <mergeCell ref="A18:H22"/>
    <mergeCell ref="B23:F23"/>
    <mergeCell ref="AJ4:AM4"/>
    <mergeCell ref="AK7:AM7"/>
    <mergeCell ref="AN34:AN35"/>
    <mergeCell ref="AN57:AN60"/>
    <mergeCell ref="AN113:AN114"/>
    <mergeCell ref="AN105:AN106"/>
    <mergeCell ref="AN109:AN110"/>
    <mergeCell ref="T8:T10"/>
    <mergeCell ref="L9:L10"/>
    <mergeCell ref="M9:M10"/>
    <mergeCell ref="N9:N10"/>
    <mergeCell ref="P9:P10"/>
    <mergeCell ref="Q9:Q10"/>
    <mergeCell ref="R9:R10"/>
    <mergeCell ref="S9:S10"/>
    <mergeCell ref="T61:T62"/>
    <mergeCell ref="T83:T84"/>
    <mergeCell ref="T111:T112"/>
    <mergeCell ref="U8:V9"/>
    <mergeCell ref="W8:X9"/>
    <mergeCell ref="Y8:Z9"/>
    <mergeCell ref="AA8:AB9"/>
    <mergeCell ref="AC8:AD9"/>
  </mergeCells>
  <pageMargins left="3.937007874015748E-2" right="0" top="0.19685039370078741" bottom="0.15748031496062992" header="0.31496062992125984" footer="0.31496062992125984"/>
  <pageSetup paperSize="8" scale="57" fitToHeight="8" orientation="landscape" r:id="rId1"/>
  <rowBreaks count="2" manualBreakCount="2">
    <brk id="112" max="16383" man="1"/>
    <brk id="1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zoomScale="90" zoomScaleNormal="90" zoomScaleSheetLayoutView="90" workbookViewId="0">
      <selection activeCell="Z4" sqref="Z4:AB4"/>
    </sheetView>
  </sheetViews>
  <sheetFormatPr defaultRowHeight="15" x14ac:dyDescent="0.25"/>
  <cols>
    <col min="1" max="1" width="7" customWidth="1"/>
    <col min="2" max="2" width="42.7109375" customWidth="1"/>
    <col min="3" max="3" width="10" hidden="1" customWidth="1"/>
    <col min="4" max="4" width="12" hidden="1" customWidth="1"/>
    <col min="5" max="5" width="9.42578125" hidden="1" customWidth="1"/>
    <col min="6" max="6" width="11" hidden="1" customWidth="1"/>
    <col min="7" max="7" width="10.28515625" customWidth="1"/>
    <col min="8" max="8" width="10.5703125" customWidth="1"/>
    <col min="9" max="9" width="13.140625" customWidth="1"/>
    <col min="10" max="11" width="15.140625" hidden="1" customWidth="1"/>
    <col min="12" max="12" width="14.28515625" hidden="1" customWidth="1"/>
    <col min="13" max="13" width="15.42578125" customWidth="1"/>
    <col min="14" max="14" width="14.140625" hidden="1" customWidth="1"/>
    <col min="15" max="15" width="7.7109375" hidden="1" customWidth="1"/>
    <col min="16" max="16" width="13.28515625" hidden="1" customWidth="1"/>
    <col min="17" max="17" width="13.85546875" hidden="1" customWidth="1"/>
    <col min="18" max="18" width="12.85546875" hidden="1" customWidth="1"/>
    <col min="19" max="19" width="12.7109375" hidden="1" customWidth="1"/>
    <col min="20" max="20" width="13.28515625" hidden="1" customWidth="1"/>
    <col min="21" max="21" width="13.28515625" style="143" customWidth="1"/>
    <col min="22" max="22" width="11.28515625" style="143" customWidth="1"/>
    <col min="23" max="24" width="9.140625" style="143"/>
    <col min="27" max="27" width="11.85546875" customWidth="1"/>
    <col min="28" max="28" width="12.7109375" customWidth="1"/>
  </cols>
  <sheetData>
    <row r="1" spans="1:28" ht="20.25" x14ac:dyDescent="0.25">
      <c r="A1" s="1117" t="s">
        <v>224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  <c r="M1" s="1117"/>
      <c r="N1" s="1117"/>
      <c r="O1" s="1117"/>
      <c r="P1" s="1117"/>
      <c r="Q1" s="1117"/>
      <c r="R1" s="1117"/>
      <c r="S1" s="1117"/>
      <c r="T1" s="1117"/>
      <c r="U1" s="1117"/>
      <c r="V1" s="865"/>
      <c r="W1" s="865"/>
      <c r="X1" s="865"/>
      <c r="Y1" s="865"/>
      <c r="Z1" s="865"/>
      <c r="AA1" s="865"/>
      <c r="AB1" s="865"/>
    </row>
    <row r="2" spans="1:28" ht="20.25" x14ac:dyDescent="0.25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99"/>
      <c r="W2" s="399"/>
      <c r="Z2" s="864" t="s">
        <v>283</v>
      </c>
      <c r="AA2" s="864"/>
      <c r="AB2" s="864"/>
    </row>
    <row r="3" spans="1:28" ht="20.25" x14ac:dyDescent="0.25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99"/>
      <c r="W3" s="399"/>
      <c r="Z3" s="864" t="s">
        <v>284</v>
      </c>
      <c r="AA3" s="864"/>
      <c r="AB3" s="864"/>
    </row>
    <row r="4" spans="1:28" ht="20.25" x14ac:dyDescent="0.25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99"/>
      <c r="W4" s="399"/>
      <c r="Z4" s="864" t="s">
        <v>152</v>
      </c>
      <c r="AA4" s="864"/>
      <c r="AB4" s="864"/>
    </row>
    <row r="5" spans="1:28" ht="20.25" x14ac:dyDescent="0.25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400"/>
      <c r="W5" s="400"/>
      <c r="X5" s="385"/>
      <c r="Y5" s="385"/>
      <c r="Z5" s="160"/>
      <c r="AA5" s="160"/>
      <c r="AB5" s="386" t="s">
        <v>153</v>
      </c>
    </row>
    <row r="6" spans="1:28" ht="81.75" customHeight="1" x14ac:dyDescent="0.25">
      <c r="A6" s="739" t="s">
        <v>4</v>
      </c>
      <c r="B6" s="739" t="s">
        <v>5</v>
      </c>
      <c r="C6" s="740" t="s">
        <v>7</v>
      </c>
      <c r="D6" s="740" t="s">
        <v>25</v>
      </c>
      <c r="E6" s="741" t="s">
        <v>6</v>
      </c>
      <c r="F6" s="742"/>
      <c r="G6" s="740" t="s">
        <v>2</v>
      </c>
      <c r="H6" s="740" t="s">
        <v>3</v>
      </c>
      <c r="I6" s="740" t="s">
        <v>1</v>
      </c>
      <c r="J6" s="740" t="s">
        <v>120</v>
      </c>
      <c r="K6" s="740" t="s">
        <v>121</v>
      </c>
      <c r="L6" s="751" t="s">
        <v>9</v>
      </c>
      <c r="M6" s="752"/>
      <c r="N6" s="753"/>
      <c r="O6" s="355"/>
      <c r="P6" s="355"/>
      <c r="Q6" s="355"/>
      <c r="R6" s="355"/>
      <c r="S6" s="355"/>
      <c r="T6" s="745" t="s">
        <v>0</v>
      </c>
      <c r="U6" s="918" t="s">
        <v>195</v>
      </c>
      <c r="V6" s="919"/>
      <c r="W6" s="919"/>
      <c r="X6" s="920"/>
      <c r="Y6" s="918" t="s">
        <v>196</v>
      </c>
      <c r="Z6" s="919"/>
      <c r="AA6" s="919"/>
      <c r="AB6" s="920"/>
    </row>
    <row r="7" spans="1:28" x14ac:dyDescent="0.25">
      <c r="A7" s="739"/>
      <c r="B7" s="739"/>
      <c r="C7" s="727"/>
      <c r="D7" s="727"/>
      <c r="E7" s="743"/>
      <c r="F7" s="744"/>
      <c r="G7" s="727"/>
      <c r="H7" s="727"/>
      <c r="I7" s="727"/>
      <c r="J7" s="727"/>
      <c r="K7" s="727"/>
      <c r="L7" s="740">
        <v>2016</v>
      </c>
      <c r="M7" s="1101">
        <v>2018</v>
      </c>
      <c r="N7" s="748">
        <v>2018</v>
      </c>
      <c r="O7" s="83"/>
      <c r="P7" s="740" t="s">
        <v>110</v>
      </c>
      <c r="Q7" s="750">
        <v>2019</v>
      </c>
      <c r="R7" s="750">
        <v>2020</v>
      </c>
      <c r="S7" s="750">
        <v>2021</v>
      </c>
      <c r="T7" s="746"/>
      <c r="U7" s="1118" t="s">
        <v>197</v>
      </c>
      <c r="V7" s="1119"/>
      <c r="W7" s="1118" t="s">
        <v>137</v>
      </c>
      <c r="X7" s="1119"/>
      <c r="Y7" s="918" t="s">
        <v>197</v>
      </c>
      <c r="Z7" s="919"/>
      <c r="AA7" s="1118" t="s">
        <v>137</v>
      </c>
      <c r="AB7" s="1120"/>
    </row>
    <row r="8" spans="1:28" ht="18" customHeight="1" x14ac:dyDescent="0.25">
      <c r="A8" s="739"/>
      <c r="B8" s="739"/>
      <c r="C8" s="728"/>
      <c r="D8" s="728"/>
      <c r="E8" s="342" t="s">
        <v>10</v>
      </c>
      <c r="F8" s="342" t="s">
        <v>11</v>
      </c>
      <c r="G8" s="728"/>
      <c r="H8" s="728"/>
      <c r="I8" s="728"/>
      <c r="J8" s="728"/>
      <c r="K8" s="728"/>
      <c r="L8" s="728"/>
      <c r="M8" s="1102"/>
      <c r="N8" s="749"/>
      <c r="O8" s="84"/>
      <c r="P8" s="727"/>
      <c r="Q8" s="750"/>
      <c r="R8" s="750"/>
      <c r="S8" s="750"/>
      <c r="T8" s="747"/>
      <c r="U8" s="387" t="s">
        <v>198</v>
      </c>
      <c r="V8" s="387" t="s">
        <v>199</v>
      </c>
      <c r="W8" s="387" t="s">
        <v>198</v>
      </c>
      <c r="X8" s="387" t="s">
        <v>199</v>
      </c>
      <c r="Y8" s="387" t="s">
        <v>198</v>
      </c>
      <c r="Z8" s="387" t="s">
        <v>199</v>
      </c>
      <c r="AA8" s="387" t="s">
        <v>198</v>
      </c>
      <c r="AB8" s="387" t="s">
        <v>199</v>
      </c>
    </row>
    <row r="9" spans="1:28" ht="15.7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  <c r="S9" s="5">
        <v>19</v>
      </c>
      <c r="T9" s="5">
        <v>15</v>
      </c>
      <c r="U9" s="5">
        <v>8</v>
      </c>
      <c r="V9" s="5">
        <v>9</v>
      </c>
      <c r="W9" s="5">
        <v>10</v>
      </c>
      <c r="X9" s="5">
        <v>11</v>
      </c>
      <c r="Y9" s="5">
        <v>12</v>
      </c>
      <c r="Z9" s="5">
        <v>13</v>
      </c>
      <c r="AA9" s="5">
        <v>14</v>
      </c>
      <c r="AB9" s="5">
        <v>15</v>
      </c>
    </row>
    <row r="10" spans="1:28" ht="15.75" x14ac:dyDescent="0.25">
      <c r="A10" s="633"/>
      <c r="B10" s="1098" t="s">
        <v>14</v>
      </c>
      <c r="C10" s="1099"/>
      <c r="D10" s="1099"/>
      <c r="E10" s="1099"/>
      <c r="F10" s="1100"/>
      <c r="G10" s="634"/>
      <c r="H10" s="634"/>
      <c r="I10" s="635"/>
      <c r="J10" s="636">
        <f>J11+J12+J13+J14</f>
        <v>2031780.9314000001</v>
      </c>
      <c r="K10" s="636">
        <f>K11+K12+K13+K14</f>
        <v>1586942.7105049996</v>
      </c>
      <c r="L10" s="636">
        <f t="shared" ref="L10:S10" si="0">L11+L12+L13+L14</f>
        <v>401211.571276</v>
      </c>
      <c r="M10" s="636">
        <f t="shared" si="0"/>
        <v>591091.72</v>
      </c>
      <c r="N10" s="636">
        <f t="shared" si="0"/>
        <v>594639.41922899988</v>
      </c>
      <c r="O10" s="636"/>
      <c r="P10" s="636">
        <f>P11+P12+P13+P14</f>
        <v>967187.16669067787</v>
      </c>
      <c r="Q10" s="636">
        <f t="shared" si="0"/>
        <v>426412.62456355931</v>
      </c>
      <c r="R10" s="636">
        <f t="shared" si="0"/>
        <v>266813.1085635593</v>
      </c>
      <c r="S10" s="636">
        <f t="shared" si="0"/>
        <v>273961.43356355932</v>
      </c>
      <c r="T10" s="637"/>
      <c r="U10" s="637"/>
      <c r="V10" s="638"/>
      <c r="W10" s="638"/>
      <c r="X10" s="638"/>
      <c r="Y10" s="639"/>
      <c r="Z10" s="639"/>
      <c r="AA10" s="639"/>
      <c r="AB10" s="639"/>
    </row>
    <row r="11" spans="1:28" ht="56.25" customHeight="1" x14ac:dyDescent="0.25">
      <c r="A11" s="766"/>
      <c r="B11" s="767"/>
      <c r="C11" s="767"/>
      <c r="D11" s="767"/>
      <c r="E11" s="767"/>
      <c r="F11" s="767"/>
      <c r="G11" s="767"/>
      <c r="H11" s="768"/>
      <c r="I11" s="10" t="s">
        <v>41</v>
      </c>
      <c r="J11" s="8">
        <f>J17+J93</f>
        <v>590697.62040000001</v>
      </c>
      <c r="K11" s="8">
        <f>K17+K93</f>
        <v>393103.72504475596</v>
      </c>
      <c r="L11" s="8">
        <f t="shared" ref="J11:N14" si="1">L17+L93</f>
        <v>106723.95327599999</v>
      </c>
      <c r="M11" s="26">
        <f t="shared" si="1"/>
        <v>141416.03</v>
      </c>
      <c r="N11" s="8">
        <f t="shared" si="1"/>
        <v>144963.74176875598</v>
      </c>
      <c r="O11" s="86"/>
      <c r="P11" s="8">
        <f>Q11+R11+S11</f>
        <v>305365.98891039658</v>
      </c>
      <c r="Q11" s="8">
        <f t="shared" ref="Q11:S14" si="2">Q17+Q93</f>
        <v>104184.18197013218</v>
      </c>
      <c r="R11" s="8">
        <f t="shared" si="2"/>
        <v>102215.86597013219</v>
      </c>
      <c r="S11" s="8">
        <f t="shared" si="2"/>
        <v>98965.940970132186</v>
      </c>
      <c r="T11" s="12"/>
      <c r="U11" s="388">
        <v>0</v>
      </c>
      <c r="V11" s="389">
        <v>0</v>
      </c>
      <c r="W11" s="389">
        <v>0</v>
      </c>
      <c r="X11" s="389">
        <v>0</v>
      </c>
      <c r="Y11" s="388">
        <v>0</v>
      </c>
      <c r="Z11" s="389">
        <v>0</v>
      </c>
      <c r="AA11" s="389">
        <v>0</v>
      </c>
      <c r="AB11" s="389">
        <v>0</v>
      </c>
    </row>
    <row r="12" spans="1:28" ht="38.25" x14ac:dyDescent="0.25">
      <c r="A12" s="769"/>
      <c r="B12" s="770"/>
      <c r="C12" s="770"/>
      <c r="D12" s="770"/>
      <c r="E12" s="770"/>
      <c r="F12" s="770"/>
      <c r="G12" s="770"/>
      <c r="H12" s="771"/>
      <c r="I12" s="10" t="s">
        <v>42</v>
      </c>
      <c r="J12" s="8">
        <f t="shared" si="1"/>
        <v>187933.32860000001</v>
      </c>
      <c r="K12" s="8">
        <f t="shared" si="1"/>
        <v>187933.32860000001</v>
      </c>
      <c r="L12" s="8">
        <f t="shared" si="1"/>
        <v>39646.8436</v>
      </c>
      <c r="M12" s="26">
        <f>M18+M94</f>
        <v>74143.25</v>
      </c>
      <c r="N12" s="8">
        <f t="shared" si="1"/>
        <v>74143.235000000001</v>
      </c>
      <c r="O12" s="86"/>
      <c r="P12" s="8">
        <f t="shared" ref="P12:P75" si="3">Q12+R12+S12</f>
        <v>64834.38</v>
      </c>
      <c r="Q12" s="8">
        <f t="shared" si="2"/>
        <v>26759.11</v>
      </c>
      <c r="R12" s="8">
        <f t="shared" si="2"/>
        <v>13838.509999999998</v>
      </c>
      <c r="S12" s="8">
        <f t="shared" si="2"/>
        <v>24236.760000000002</v>
      </c>
      <c r="T12" s="116"/>
      <c r="U12" s="388">
        <v>0</v>
      </c>
      <c r="V12" s="389">
        <v>0</v>
      </c>
      <c r="W12" s="389">
        <v>0</v>
      </c>
      <c r="X12" s="389">
        <v>0</v>
      </c>
      <c r="Y12" s="388">
        <v>0</v>
      </c>
      <c r="Z12" s="389">
        <v>0</v>
      </c>
      <c r="AA12" s="389">
        <v>0</v>
      </c>
      <c r="AB12" s="389">
        <v>0</v>
      </c>
    </row>
    <row r="13" spans="1:28" ht="25.5" x14ac:dyDescent="0.25">
      <c r="A13" s="769"/>
      <c r="B13" s="770"/>
      <c r="C13" s="770"/>
      <c r="D13" s="770"/>
      <c r="E13" s="770"/>
      <c r="F13" s="770"/>
      <c r="G13" s="770"/>
      <c r="H13" s="771"/>
      <c r="I13" s="10" t="s">
        <v>13</v>
      </c>
      <c r="J13" s="8">
        <f t="shared" si="1"/>
        <v>650115.05239999993</v>
      </c>
      <c r="K13" s="8">
        <f t="shared" si="1"/>
        <v>650115.05239999993</v>
      </c>
      <c r="L13" s="8">
        <f t="shared" si="1"/>
        <v>254840.77439999999</v>
      </c>
      <c r="M13" s="26">
        <f t="shared" si="1"/>
        <v>197637.14</v>
      </c>
      <c r="N13" s="8">
        <f t="shared" si="1"/>
        <v>197637.13799999998</v>
      </c>
      <c r="O13" s="86"/>
      <c r="P13" s="8">
        <f t="shared" si="3"/>
        <v>144710.6</v>
      </c>
      <c r="Q13" s="8">
        <f t="shared" si="2"/>
        <v>144710.6</v>
      </c>
      <c r="R13" s="8">
        <f t="shared" si="2"/>
        <v>0</v>
      </c>
      <c r="S13" s="8">
        <f t="shared" si="2"/>
        <v>0</v>
      </c>
      <c r="T13" s="116"/>
      <c r="U13" s="388">
        <v>0</v>
      </c>
      <c r="V13" s="389">
        <v>0</v>
      </c>
      <c r="W13" s="389">
        <v>0</v>
      </c>
      <c r="X13" s="389">
        <v>0</v>
      </c>
      <c r="Y13" s="388">
        <v>0</v>
      </c>
      <c r="Z13" s="389">
        <v>0</v>
      </c>
      <c r="AA13" s="389">
        <v>0</v>
      </c>
      <c r="AB13" s="389">
        <v>0</v>
      </c>
    </row>
    <row r="14" spans="1:28" ht="25.5" x14ac:dyDescent="0.25">
      <c r="A14" s="772"/>
      <c r="B14" s="773"/>
      <c r="C14" s="773"/>
      <c r="D14" s="773"/>
      <c r="E14" s="773"/>
      <c r="F14" s="773"/>
      <c r="G14" s="773"/>
      <c r="H14" s="774"/>
      <c r="I14" s="10" t="s">
        <v>12</v>
      </c>
      <c r="J14" s="8">
        <f t="shared" si="1"/>
        <v>603034.93000000005</v>
      </c>
      <c r="K14" s="8">
        <f t="shared" si="1"/>
        <v>355790.60446024383</v>
      </c>
      <c r="L14" s="8">
        <f t="shared" si="1"/>
        <v>0</v>
      </c>
      <c r="M14" s="8">
        <f t="shared" si="1"/>
        <v>177895.3</v>
      </c>
      <c r="N14" s="8">
        <f t="shared" si="1"/>
        <v>177895.30446024385</v>
      </c>
      <c r="O14" s="86"/>
      <c r="P14" s="8">
        <f t="shared" si="3"/>
        <v>452276.19778028136</v>
      </c>
      <c r="Q14" s="8">
        <f t="shared" si="2"/>
        <v>150758.73259342712</v>
      </c>
      <c r="R14" s="8">
        <f t="shared" si="2"/>
        <v>150758.73259342712</v>
      </c>
      <c r="S14" s="8">
        <f t="shared" si="2"/>
        <v>150758.73259342712</v>
      </c>
      <c r="T14" s="12"/>
      <c r="U14" s="388">
        <v>0</v>
      </c>
      <c r="V14" s="389">
        <v>0</v>
      </c>
      <c r="W14" s="389">
        <v>0</v>
      </c>
      <c r="X14" s="389">
        <v>0</v>
      </c>
      <c r="Y14" s="388">
        <v>0</v>
      </c>
      <c r="Z14" s="389">
        <v>0</v>
      </c>
      <c r="AA14" s="389">
        <v>0</v>
      </c>
      <c r="AB14" s="389">
        <v>0</v>
      </c>
    </row>
    <row r="15" spans="1:28" ht="15.75" x14ac:dyDescent="0.25">
      <c r="A15" s="763" t="s">
        <v>19</v>
      </c>
      <c r="B15" s="764"/>
      <c r="C15" s="764"/>
      <c r="D15" s="764"/>
      <c r="E15" s="764"/>
      <c r="F15" s="764"/>
      <c r="G15" s="764"/>
      <c r="H15" s="765"/>
      <c r="I15" s="18"/>
      <c r="J15" s="19"/>
      <c r="K15" s="19"/>
      <c r="L15" s="19"/>
      <c r="M15" s="19"/>
      <c r="N15" s="19"/>
      <c r="O15" s="87"/>
      <c r="P15" s="19"/>
      <c r="Q15" s="19"/>
      <c r="R15" s="19"/>
      <c r="S15" s="19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ht="15.75" x14ac:dyDescent="0.25">
      <c r="A16" s="690"/>
      <c r="B16" s="691"/>
      <c r="C16" s="691"/>
      <c r="D16" s="691"/>
      <c r="E16" s="691"/>
      <c r="F16" s="691"/>
      <c r="G16" s="691"/>
      <c r="H16" s="692"/>
      <c r="I16" s="33" t="s">
        <v>43</v>
      </c>
      <c r="J16" s="34">
        <f>J17+J18+J19+J20</f>
        <v>1148932.1780000001</v>
      </c>
      <c r="K16" s="29">
        <f t="shared" ref="K16:K25" si="4">L16+M16+N16</f>
        <v>723908.31720499985</v>
      </c>
      <c r="L16" s="34">
        <f t="shared" ref="L16:S16" si="5">L17+L18+L19+L20</f>
        <v>133358.97440000001</v>
      </c>
      <c r="M16" s="34">
        <f t="shared" si="5"/>
        <v>295274.67</v>
      </c>
      <c r="N16" s="34">
        <f t="shared" si="5"/>
        <v>295274.67280499986</v>
      </c>
      <c r="O16" s="87"/>
      <c r="P16" s="8">
        <f t="shared" si="3"/>
        <v>716730.99669067794</v>
      </c>
      <c r="Q16" s="34">
        <f t="shared" si="5"/>
        <v>239313.22456355928</v>
      </c>
      <c r="R16" s="34">
        <f t="shared" si="5"/>
        <v>238736.80856355932</v>
      </c>
      <c r="S16" s="34">
        <f t="shared" si="5"/>
        <v>238680.96356355929</v>
      </c>
      <c r="T16" s="33"/>
      <c r="U16" s="388">
        <v>0</v>
      </c>
      <c r="V16" s="389">
        <v>0</v>
      </c>
      <c r="W16" s="389">
        <v>0</v>
      </c>
      <c r="X16" s="389">
        <v>0</v>
      </c>
      <c r="Y16" s="388">
        <v>0</v>
      </c>
      <c r="Z16" s="389">
        <v>0</v>
      </c>
      <c r="AA16" s="389">
        <v>0</v>
      </c>
      <c r="AB16" s="389">
        <v>0</v>
      </c>
    </row>
    <row r="17" spans="1:28" ht="57" customHeight="1" x14ac:dyDescent="0.25">
      <c r="A17" s="693"/>
      <c r="B17" s="694"/>
      <c r="C17" s="694"/>
      <c r="D17" s="694"/>
      <c r="E17" s="694"/>
      <c r="F17" s="694"/>
      <c r="G17" s="694"/>
      <c r="H17" s="695"/>
      <c r="I17" s="10" t="s">
        <v>41</v>
      </c>
      <c r="J17" s="8">
        <f>J22+J32+J65</f>
        <v>484856.76319999999</v>
      </c>
      <c r="K17" s="29">
        <f t="shared" si="4"/>
        <v>307077.22794475598</v>
      </c>
      <c r="L17" s="8">
        <f t="shared" ref="J17:N20" si="6">L22+L32+L65</f>
        <v>100163.80439999999</v>
      </c>
      <c r="M17" s="26">
        <f t="shared" si="6"/>
        <v>103456.71</v>
      </c>
      <c r="N17" s="8">
        <f t="shared" si="6"/>
        <v>103456.71354475598</v>
      </c>
      <c r="O17" s="86"/>
      <c r="P17" s="8">
        <f t="shared" si="3"/>
        <v>255838.98891039655</v>
      </c>
      <c r="Q17" s="8">
        <f t="shared" ref="Q17:S20" si="7">Q22+Q32+Q65</f>
        <v>87675.18197013218</v>
      </c>
      <c r="R17" s="8">
        <f t="shared" si="7"/>
        <v>85706.865970132189</v>
      </c>
      <c r="S17" s="8">
        <f t="shared" si="7"/>
        <v>82456.940970132186</v>
      </c>
      <c r="T17" s="12"/>
      <c r="U17" s="388">
        <v>0</v>
      </c>
      <c r="V17" s="389">
        <v>0</v>
      </c>
      <c r="W17" s="389">
        <v>0</v>
      </c>
      <c r="X17" s="389">
        <v>0</v>
      </c>
      <c r="Y17" s="388">
        <v>0</v>
      </c>
      <c r="Z17" s="389">
        <v>0</v>
      </c>
      <c r="AA17" s="389">
        <v>0</v>
      </c>
      <c r="AB17" s="389">
        <v>0</v>
      </c>
    </row>
    <row r="18" spans="1:28" ht="38.25" x14ac:dyDescent="0.25">
      <c r="A18" s="693"/>
      <c r="B18" s="694"/>
      <c r="C18" s="694"/>
      <c r="D18" s="694"/>
      <c r="E18" s="694"/>
      <c r="F18" s="694"/>
      <c r="G18" s="694"/>
      <c r="H18" s="695"/>
      <c r="I18" s="10" t="s">
        <v>42</v>
      </c>
      <c r="J18" s="8">
        <f t="shared" si="6"/>
        <v>61040.484799999991</v>
      </c>
      <c r="K18" s="29">
        <f t="shared" si="4"/>
        <v>61040.484800000006</v>
      </c>
      <c r="L18" s="8">
        <f t="shared" si="6"/>
        <v>33195.17</v>
      </c>
      <c r="M18" s="26">
        <f>M23+M33+M66</f>
        <v>13922.66</v>
      </c>
      <c r="N18" s="8">
        <f t="shared" si="6"/>
        <v>13922.6548</v>
      </c>
      <c r="O18" s="86"/>
      <c r="P18" s="8">
        <f t="shared" si="3"/>
        <v>8615.81</v>
      </c>
      <c r="Q18" s="8">
        <f>Q23+Q33+Q66</f>
        <v>879.31</v>
      </c>
      <c r="R18" s="8">
        <f t="shared" si="7"/>
        <v>2271.21</v>
      </c>
      <c r="S18" s="8">
        <f t="shared" si="7"/>
        <v>5465.29</v>
      </c>
      <c r="T18" s="12"/>
      <c r="U18" s="388">
        <v>0</v>
      </c>
      <c r="V18" s="389">
        <v>0</v>
      </c>
      <c r="W18" s="389">
        <v>0</v>
      </c>
      <c r="X18" s="389">
        <v>0</v>
      </c>
      <c r="Y18" s="388">
        <v>0</v>
      </c>
      <c r="Z18" s="389">
        <v>0</v>
      </c>
      <c r="AA18" s="389">
        <v>0</v>
      </c>
      <c r="AB18" s="389">
        <v>0</v>
      </c>
    </row>
    <row r="19" spans="1:28" ht="25.5" x14ac:dyDescent="0.25">
      <c r="A19" s="693"/>
      <c r="B19" s="694"/>
      <c r="C19" s="694"/>
      <c r="D19" s="694"/>
      <c r="E19" s="694"/>
      <c r="F19" s="694"/>
      <c r="G19" s="694"/>
      <c r="H19" s="695"/>
      <c r="I19" s="10" t="s">
        <v>13</v>
      </c>
      <c r="J19" s="8">
        <f t="shared" si="6"/>
        <v>0</v>
      </c>
      <c r="K19" s="29">
        <f t="shared" si="4"/>
        <v>0</v>
      </c>
      <c r="L19" s="8">
        <f t="shared" si="6"/>
        <v>0</v>
      </c>
      <c r="M19" s="8">
        <f t="shared" si="6"/>
        <v>0</v>
      </c>
      <c r="N19" s="8">
        <f t="shared" si="6"/>
        <v>0</v>
      </c>
      <c r="O19" s="86"/>
      <c r="P19" s="8">
        <f t="shared" si="3"/>
        <v>0</v>
      </c>
      <c r="Q19" s="8">
        <f t="shared" si="7"/>
        <v>0</v>
      </c>
      <c r="R19" s="8">
        <f t="shared" si="7"/>
        <v>0</v>
      </c>
      <c r="S19" s="8">
        <f t="shared" si="7"/>
        <v>0</v>
      </c>
      <c r="T19" s="12"/>
      <c r="U19" s="388">
        <v>0</v>
      </c>
      <c r="V19" s="389">
        <v>0</v>
      </c>
      <c r="W19" s="389">
        <v>0</v>
      </c>
      <c r="X19" s="389">
        <v>0</v>
      </c>
      <c r="Y19" s="388">
        <v>0</v>
      </c>
      <c r="Z19" s="389">
        <v>0</v>
      </c>
      <c r="AA19" s="389">
        <v>0</v>
      </c>
      <c r="AB19" s="389">
        <v>0</v>
      </c>
    </row>
    <row r="20" spans="1:28" ht="25.5" x14ac:dyDescent="0.25">
      <c r="A20" s="696"/>
      <c r="B20" s="697"/>
      <c r="C20" s="697"/>
      <c r="D20" s="697"/>
      <c r="E20" s="697"/>
      <c r="F20" s="697"/>
      <c r="G20" s="697"/>
      <c r="H20" s="698"/>
      <c r="I20" s="10" t="s">
        <v>12</v>
      </c>
      <c r="J20" s="27">
        <f t="shared" si="6"/>
        <v>603034.93000000005</v>
      </c>
      <c r="K20" s="29">
        <f t="shared" si="4"/>
        <v>355790.60446024383</v>
      </c>
      <c r="L20" s="27">
        <f t="shared" si="6"/>
        <v>0</v>
      </c>
      <c r="M20" s="27">
        <f t="shared" si="6"/>
        <v>177895.3</v>
      </c>
      <c r="N20" s="27">
        <f t="shared" si="6"/>
        <v>177895.30446024385</v>
      </c>
      <c r="O20" s="88"/>
      <c r="P20" s="8">
        <f t="shared" si="3"/>
        <v>452276.19778028136</v>
      </c>
      <c r="Q20" s="27">
        <f t="shared" si="7"/>
        <v>150758.73259342712</v>
      </c>
      <c r="R20" s="27">
        <f t="shared" si="7"/>
        <v>150758.73259342712</v>
      </c>
      <c r="S20" s="27">
        <f t="shared" si="7"/>
        <v>150758.73259342712</v>
      </c>
      <c r="T20" s="12"/>
      <c r="U20" s="388">
        <v>0</v>
      </c>
      <c r="V20" s="389">
        <v>0</v>
      </c>
      <c r="W20" s="389">
        <v>0</v>
      </c>
      <c r="X20" s="389">
        <v>0</v>
      </c>
      <c r="Y20" s="388">
        <v>0</v>
      </c>
      <c r="Z20" s="389">
        <v>0</v>
      </c>
      <c r="AA20" s="389">
        <v>0</v>
      </c>
      <c r="AB20" s="389">
        <v>0</v>
      </c>
    </row>
    <row r="21" spans="1:28" ht="35.25" customHeight="1" x14ac:dyDescent="0.25">
      <c r="A21" s="6" t="s">
        <v>49</v>
      </c>
      <c r="B21" s="754" t="s">
        <v>35</v>
      </c>
      <c r="C21" s="755"/>
      <c r="D21" s="755"/>
      <c r="E21" s="755"/>
      <c r="F21" s="756"/>
      <c r="G21" s="13"/>
      <c r="H21" s="13"/>
      <c r="I21" s="352"/>
      <c r="J21" s="14"/>
      <c r="K21" s="30"/>
      <c r="L21" s="14"/>
      <c r="M21" s="14"/>
      <c r="N21" s="14"/>
      <c r="O21" s="85"/>
      <c r="P21" s="8">
        <f t="shared" si="3"/>
        <v>0</v>
      </c>
      <c r="Q21" s="14"/>
      <c r="R21" s="14"/>
      <c r="S21" s="14"/>
      <c r="T21" s="12"/>
      <c r="U21" s="12"/>
      <c r="V21" s="390"/>
      <c r="W21" s="390"/>
      <c r="X21" s="390"/>
      <c r="Y21" s="12"/>
      <c r="Z21" s="390"/>
      <c r="AA21" s="390"/>
      <c r="AB21" s="390"/>
    </row>
    <row r="22" spans="1:28" ht="55.5" customHeight="1" x14ac:dyDescent="0.25">
      <c r="A22" s="786"/>
      <c r="B22" s="766"/>
      <c r="C22" s="767"/>
      <c r="D22" s="767"/>
      <c r="E22" s="767"/>
      <c r="F22" s="767"/>
      <c r="G22" s="767"/>
      <c r="H22" s="768"/>
      <c r="I22" s="10" t="s">
        <v>41</v>
      </c>
      <c r="J22" s="9">
        <f>J27+J29</f>
        <v>484856.76319999999</v>
      </c>
      <c r="K22" s="30">
        <f t="shared" si="4"/>
        <v>307077.22794475598</v>
      </c>
      <c r="L22" s="9">
        <f>L27+L29</f>
        <v>100163.80439999999</v>
      </c>
      <c r="M22" s="20">
        <f>M27+M29</f>
        <v>103456.71</v>
      </c>
      <c r="N22" s="9">
        <f>N27+N29</f>
        <v>103456.71354475598</v>
      </c>
      <c r="O22" s="89"/>
      <c r="P22" s="8">
        <f t="shared" si="3"/>
        <v>255838.98891039655</v>
      </c>
      <c r="Q22" s="9">
        <f>Q27+Q29</f>
        <v>87675.18197013218</v>
      </c>
      <c r="R22" s="9">
        <f>R27+R29</f>
        <v>85706.865970132189</v>
      </c>
      <c r="S22" s="9">
        <f>S27+S29</f>
        <v>82456.940970132186</v>
      </c>
      <c r="T22" s="12"/>
      <c r="U22" s="391">
        <v>0</v>
      </c>
      <c r="V22" s="1">
        <v>0</v>
      </c>
      <c r="W22" s="1">
        <v>0</v>
      </c>
      <c r="X22" s="1">
        <v>0</v>
      </c>
      <c r="Y22" s="391">
        <v>0</v>
      </c>
      <c r="Z22" s="1">
        <v>0</v>
      </c>
      <c r="AA22" s="1">
        <v>0</v>
      </c>
      <c r="AB22" s="1">
        <v>0</v>
      </c>
    </row>
    <row r="23" spans="1:28" ht="38.25" x14ac:dyDescent="0.25">
      <c r="A23" s="787"/>
      <c r="B23" s="769"/>
      <c r="C23" s="770"/>
      <c r="D23" s="770"/>
      <c r="E23" s="770"/>
      <c r="F23" s="770"/>
      <c r="G23" s="770"/>
      <c r="H23" s="771"/>
      <c r="I23" s="10" t="s">
        <v>42</v>
      </c>
      <c r="J23" s="9">
        <v>0</v>
      </c>
      <c r="K23" s="30">
        <f t="shared" si="4"/>
        <v>0</v>
      </c>
      <c r="L23" s="9">
        <v>0</v>
      </c>
      <c r="M23" s="9">
        <v>0</v>
      </c>
      <c r="N23" s="9">
        <v>0</v>
      </c>
      <c r="O23" s="89"/>
      <c r="P23" s="8">
        <f t="shared" si="3"/>
        <v>0</v>
      </c>
      <c r="Q23" s="9">
        <v>0</v>
      </c>
      <c r="R23" s="9">
        <v>0</v>
      </c>
      <c r="S23" s="9">
        <v>0</v>
      </c>
      <c r="T23" s="1"/>
      <c r="U23" s="391">
        <v>0</v>
      </c>
      <c r="V23" s="1">
        <v>0</v>
      </c>
      <c r="W23" s="1">
        <v>0</v>
      </c>
      <c r="X23" s="1">
        <v>0</v>
      </c>
      <c r="Y23" s="391">
        <v>0</v>
      </c>
      <c r="Z23" s="1">
        <v>0</v>
      </c>
      <c r="AA23" s="1">
        <v>0</v>
      </c>
      <c r="AB23" s="1">
        <v>0</v>
      </c>
    </row>
    <row r="24" spans="1:28" ht="25.5" x14ac:dyDescent="0.25">
      <c r="A24" s="787"/>
      <c r="B24" s="769"/>
      <c r="C24" s="770"/>
      <c r="D24" s="770"/>
      <c r="E24" s="770"/>
      <c r="F24" s="770"/>
      <c r="G24" s="770"/>
      <c r="H24" s="771"/>
      <c r="I24" s="10" t="s">
        <v>13</v>
      </c>
      <c r="J24" s="9">
        <v>0</v>
      </c>
      <c r="K24" s="30">
        <f t="shared" si="4"/>
        <v>0</v>
      </c>
      <c r="L24" s="9">
        <v>0</v>
      </c>
      <c r="M24" s="9">
        <v>0</v>
      </c>
      <c r="N24" s="9">
        <v>0</v>
      </c>
      <c r="O24" s="89"/>
      <c r="P24" s="8">
        <f t="shared" si="3"/>
        <v>0</v>
      </c>
      <c r="Q24" s="9">
        <v>0</v>
      </c>
      <c r="R24" s="9">
        <v>0</v>
      </c>
      <c r="S24" s="9">
        <v>0</v>
      </c>
      <c r="T24" s="12"/>
      <c r="U24" s="391">
        <v>0</v>
      </c>
      <c r="V24" s="1">
        <v>0</v>
      </c>
      <c r="W24" s="1">
        <v>0</v>
      </c>
      <c r="X24" s="1">
        <v>0</v>
      </c>
      <c r="Y24" s="391">
        <v>0</v>
      </c>
      <c r="Z24" s="1">
        <v>0</v>
      </c>
      <c r="AA24" s="1">
        <v>0</v>
      </c>
      <c r="AB24" s="1">
        <v>0</v>
      </c>
    </row>
    <row r="25" spans="1:28" ht="25.5" x14ac:dyDescent="0.25">
      <c r="A25" s="788"/>
      <c r="B25" s="772"/>
      <c r="C25" s="773"/>
      <c r="D25" s="773"/>
      <c r="E25" s="773"/>
      <c r="F25" s="773"/>
      <c r="G25" s="773"/>
      <c r="H25" s="774"/>
      <c r="I25" s="10" t="s">
        <v>12</v>
      </c>
      <c r="J25" s="9">
        <f>J28</f>
        <v>603034.93000000005</v>
      </c>
      <c r="K25" s="30">
        <f t="shared" si="4"/>
        <v>355790.60446024383</v>
      </c>
      <c r="L25" s="9">
        <f t="shared" ref="L25:S25" si="8">L28</f>
        <v>0</v>
      </c>
      <c r="M25" s="9">
        <f t="shared" si="8"/>
        <v>177895.3</v>
      </c>
      <c r="N25" s="9">
        <f t="shared" si="8"/>
        <v>177895.30446024385</v>
      </c>
      <c r="O25" s="89"/>
      <c r="P25" s="8">
        <f t="shared" si="3"/>
        <v>452276.19778028136</v>
      </c>
      <c r="Q25" s="9">
        <f t="shared" si="8"/>
        <v>150758.73259342712</v>
      </c>
      <c r="R25" s="9">
        <f t="shared" si="8"/>
        <v>150758.73259342712</v>
      </c>
      <c r="S25" s="9">
        <f t="shared" si="8"/>
        <v>150758.73259342712</v>
      </c>
      <c r="T25" s="12"/>
      <c r="U25" s="391">
        <v>0</v>
      </c>
      <c r="V25" s="1">
        <v>0</v>
      </c>
      <c r="W25" s="1">
        <v>0</v>
      </c>
      <c r="X25" s="1">
        <v>0</v>
      </c>
      <c r="Y25" s="391">
        <v>0</v>
      </c>
      <c r="Z25" s="1">
        <v>0</v>
      </c>
      <c r="AA25" s="1">
        <v>0</v>
      </c>
      <c r="AB25" s="1">
        <v>0</v>
      </c>
    </row>
    <row r="26" spans="1:28" ht="25.5" x14ac:dyDescent="0.25">
      <c r="A26" s="760" t="s">
        <v>50</v>
      </c>
      <c r="B26" s="472" t="s">
        <v>36</v>
      </c>
      <c r="C26" s="668"/>
      <c r="D26" s="668"/>
      <c r="E26" s="668"/>
      <c r="F26" s="757" t="s">
        <v>16</v>
      </c>
      <c r="G26" s="668"/>
      <c r="H26" s="668"/>
      <c r="I26" s="74"/>
      <c r="J26" s="640">
        <f t="shared" ref="J26:S26" si="9">J27+J28</f>
        <v>1075576.6499999999</v>
      </c>
      <c r="K26" s="640">
        <f t="shared" si="9"/>
        <v>650552.7892049998</v>
      </c>
      <c r="L26" s="640">
        <f>L27+L28</f>
        <v>100163.80439999999</v>
      </c>
      <c r="M26" s="640">
        <f t="shared" si="9"/>
        <v>275194.49</v>
      </c>
      <c r="N26" s="640">
        <f t="shared" si="9"/>
        <v>275194.49480499985</v>
      </c>
      <c r="O26" s="640"/>
      <c r="P26" s="632">
        <f t="shared" si="3"/>
        <v>699647.02069067792</v>
      </c>
      <c r="Q26" s="640">
        <f t="shared" si="9"/>
        <v>233215.67356355931</v>
      </c>
      <c r="R26" s="640">
        <f t="shared" si="9"/>
        <v>233215.67356355931</v>
      </c>
      <c r="S26" s="640">
        <f t="shared" si="9"/>
        <v>233215.67356355931</v>
      </c>
      <c r="T26" s="641"/>
      <c r="U26" s="642">
        <v>0</v>
      </c>
      <c r="V26" s="643">
        <v>0</v>
      </c>
      <c r="W26" s="643">
        <v>0</v>
      </c>
      <c r="X26" s="643">
        <v>0</v>
      </c>
      <c r="Y26" s="642">
        <v>0</v>
      </c>
      <c r="Z26" s="643">
        <v>0</v>
      </c>
      <c r="AA26" s="643">
        <v>0</v>
      </c>
      <c r="AB26" s="643">
        <v>0</v>
      </c>
    </row>
    <row r="27" spans="1:28" ht="90.75" customHeight="1" x14ac:dyDescent="0.25">
      <c r="A27" s="761"/>
      <c r="B27" s="700" t="s">
        <v>28</v>
      </c>
      <c r="C27" s="705"/>
      <c r="D27" s="705"/>
      <c r="E27" s="705"/>
      <c r="F27" s="758"/>
      <c r="G27" s="705"/>
      <c r="H27" s="705"/>
      <c r="I27" s="358" t="s">
        <v>41</v>
      </c>
      <c r="J27" s="30">
        <v>472541.72</v>
      </c>
      <c r="K27" s="30">
        <f>L27+M27+N27</f>
        <v>294762.18474475597</v>
      </c>
      <c r="L27" s="30">
        <f>84884.58*1.18</f>
        <v>100163.80439999999</v>
      </c>
      <c r="M27" s="30">
        <v>97299.19</v>
      </c>
      <c r="N27" s="76">
        <f>82456.9409701322*1.18</f>
        <v>97299.190344755989</v>
      </c>
      <c r="O27" s="91"/>
      <c r="P27" s="8">
        <f t="shared" si="3"/>
        <v>247370.82291039656</v>
      </c>
      <c r="Q27" s="76">
        <v>82456.940970132186</v>
      </c>
      <c r="R27" s="76">
        <v>82456.940970132186</v>
      </c>
      <c r="S27" s="76">
        <v>82456.940970132186</v>
      </c>
      <c r="T27" s="118" t="s">
        <v>119</v>
      </c>
      <c r="U27" s="391">
        <v>0</v>
      </c>
      <c r="V27" s="1">
        <v>0</v>
      </c>
      <c r="W27" s="1">
        <v>0</v>
      </c>
      <c r="X27" s="1">
        <v>0</v>
      </c>
      <c r="Y27" s="391">
        <v>0</v>
      </c>
      <c r="Z27" s="1">
        <v>0</v>
      </c>
      <c r="AA27" s="1">
        <v>0</v>
      </c>
      <c r="AB27" s="1">
        <v>0</v>
      </c>
    </row>
    <row r="28" spans="1:28" ht="77.25" customHeight="1" x14ac:dyDescent="0.25">
      <c r="A28" s="762"/>
      <c r="B28" s="701"/>
      <c r="C28" s="775"/>
      <c r="D28" s="775"/>
      <c r="E28" s="775"/>
      <c r="F28" s="759"/>
      <c r="G28" s="669"/>
      <c r="H28" s="669"/>
      <c r="I28" s="358" t="s">
        <v>12</v>
      </c>
      <c r="J28" s="30">
        <v>603034.93000000005</v>
      </c>
      <c r="K28" s="30">
        <f t="shared" ref="K28:K90" si="10">L28+M28+N28</f>
        <v>355790.60446024383</v>
      </c>
      <c r="L28" s="30">
        <f>0*1.18</f>
        <v>0</v>
      </c>
      <c r="M28" s="30">
        <v>177895.3</v>
      </c>
      <c r="N28" s="76">
        <f>150758.732593427*1.18</f>
        <v>177895.30446024385</v>
      </c>
      <c r="O28" s="91"/>
      <c r="P28" s="8">
        <f t="shared" si="3"/>
        <v>452276.19778028136</v>
      </c>
      <c r="Q28" s="76">
        <v>150758.73259342712</v>
      </c>
      <c r="R28" s="76">
        <v>150758.73259342712</v>
      </c>
      <c r="S28" s="76">
        <v>150758.73259342712</v>
      </c>
      <c r="T28" s="118" t="s">
        <v>119</v>
      </c>
      <c r="U28" s="391">
        <v>0</v>
      </c>
      <c r="V28" s="1">
        <v>0</v>
      </c>
      <c r="W28" s="1">
        <v>0</v>
      </c>
      <c r="X28" s="1">
        <v>0</v>
      </c>
      <c r="Y28" s="391">
        <v>0</v>
      </c>
      <c r="Z28" s="1">
        <v>0</v>
      </c>
      <c r="AA28" s="1">
        <v>0</v>
      </c>
      <c r="AB28" s="1">
        <v>0</v>
      </c>
    </row>
    <row r="29" spans="1:28" ht="38.25" x14ac:dyDescent="0.25">
      <c r="A29" s="815" t="s">
        <v>68</v>
      </c>
      <c r="B29" s="473" t="s">
        <v>53</v>
      </c>
      <c r="C29" s="61"/>
      <c r="D29" s="61"/>
      <c r="E29" s="61"/>
      <c r="F29" s="62">
        <v>30000</v>
      </c>
      <c r="G29" s="63"/>
      <c r="H29" s="63"/>
      <c r="I29" s="74"/>
      <c r="J29" s="29">
        <f>L29+M29+N29</f>
        <v>12315.0432</v>
      </c>
      <c r="K29" s="30">
        <f t="shared" si="10"/>
        <v>12315.0432</v>
      </c>
      <c r="L29" s="29">
        <f>L30</f>
        <v>0</v>
      </c>
      <c r="M29" s="644">
        <f>M30</f>
        <v>6157.52</v>
      </c>
      <c r="N29" s="644">
        <f>N30</f>
        <v>6157.5231999999996</v>
      </c>
      <c r="O29" s="644"/>
      <c r="P29" s="632">
        <f t="shared" si="3"/>
        <v>8468.1660000000011</v>
      </c>
      <c r="Q29" s="644">
        <f>Q30</f>
        <v>5218.241</v>
      </c>
      <c r="R29" s="644">
        <f>R30</f>
        <v>3249.9250000000002</v>
      </c>
      <c r="S29" s="644">
        <f>S30</f>
        <v>0</v>
      </c>
      <c r="T29" s="641"/>
      <c r="U29" s="645">
        <v>0</v>
      </c>
      <c r="V29" s="641">
        <v>0</v>
      </c>
      <c r="W29" s="641">
        <v>0</v>
      </c>
      <c r="X29" s="641">
        <v>0</v>
      </c>
      <c r="Y29" s="645">
        <v>0</v>
      </c>
      <c r="Z29" s="641">
        <v>0</v>
      </c>
      <c r="AA29" s="641">
        <v>0</v>
      </c>
      <c r="AB29" s="641">
        <v>0</v>
      </c>
    </row>
    <row r="30" spans="1:28" ht="51" x14ac:dyDescent="0.25">
      <c r="A30" s="816"/>
      <c r="B30" s="3" t="s">
        <v>27</v>
      </c>
      <c r="C30" s="61"/>
      <c r="D30" s="61"/>
      <c r="E30" s="61"/>
      <c r="F30" s="62"/>
      <c r="G30" s="63">
        <v>2016</v>
      </c>
      <c r="H30" s="63">
        <v>2018</v>
      </c>
      <c r="I30" s="631" t="s">
        <v>41</v>
      </c>
      <c r="J30" s="30">
        <f>L30+M30+N30</f>
        <v>12315.0432</v>
      </c>
      <c r="K30" s="30">
        <f t="shared" si="10"/>
        <v>12315.0432</v>
      </c>
      <c r="L30" s="30">
        <v>0</v>
      </c>
      <c r="M30" s="30">
        <v>6157.52</v>
      </c>
      <c r="N30" s="30">
        <f>5218.24*1.18</f>
        <v>6157.5231999999996</v>
      </c>
      <c r="O30" s="93"/>
      <c r="P30" s="8">
        <f t="shared" si="3"/>
        <v>8468.1660000000011</v>
      </c>
      <c r="Q30" s="30">
        <v>5218.241</v>
      </c>
      <c r="R30" s="30">
        <v>3249.9250000000002</v>
      </c>
      <c r="S30" s="30">
        <v>0</v>
      </c>
      <c r="T30" s="64"/>
      <c r="U30" s="391">
        <v>0</v>
      </c>
      <c r="V30" s="1">
        <v>0</v>
      </c>
      <c r="W30" s="1">
        <v>0</v>
      </c>
      <c r="X30" s="1">
        <v>0</v>
      </c>
      <c r="Y30" s="391">
        <v>0</v>
      </c>
      <c r="Z30" s="1">
        <v>0</v>
      </c>
      <c r="AA30" s="1">
        <v>0</v>
      </c>
      <c r="AB30" s="1">
        <v>0</v>
      </c>
    </row>
    <row r="31" spans="1:28" ht="15.75" x14ac:dyDescent="0.25">
      <c r="A31" s="12"/>
      <c r="B31" s="785" t="s">
        <v>34</v>
      </c>
      <c r="C31" s="785"/>
      <c r="D31" s="785"/>
      <c r="E31" s="785"/>
      <c r="F31" s="785"/>
      <c r="G31" s="785"/>
      <c r="H31" s="785"/>
      <c r="I31" s="352"/>
      <c r="J31" s="14"/>
      <c r="K31" s="30"/>
      <c r="L31" s="14"/>
      <c r="M31" s="14"/>
      <c r="N31" s="14"/>
      <c r="O31" s="85"/>
      <c r="P31" s="8">
        <f t="shared" si="3"/>
        <v>0</v>
      </c>
      <c r="Q31" s="14"/>
      <c r="R31" s="14"/>
      <c r="S31" s="14"/>
      <c r="T31" s="352"/>
      <c r="U31" s="352"/>
      <c r="V31" s="390"/>
      <c r="W31" s="390"/>
      <c r="X31" s="390"/>
      <c r="Y31" s="352"/>
      <c r="Z31" s="390"/>
      <c r="AA31" s="390"/>
      <c r="AB31" s="390"/>
    </row>
    <row r="32" spans="1:28" ht="52.5" customHeight="1" x14ac:dyDescent="0.25">
      <c r="A32" s="766"/>
      <c r="B32" s="767"/>
      <c r="C32" s="767"/>
      <c r="D32" s="767"/>
      <c r="E32" s="767"/>
      <c r="F32" s="767"/>
      <c r="G32" s="767"/>
      <c r="H32" s="768"/>
      <c r="I32" s="10" t="s">
        <v>41</v>
      </c>
      <c r="J32" s="9">
        <f>J37</f>
        <v>0</v>
      </c>
      <c r="K32" s="30">
        <f t="shared" si="10"/>
        <v>0</v>
      </c>
      <c r="L32" s="9">
        <f t="shared" ref="L32:S34" si="11">L37</f>
        <v>0</v>
      </c>
      <c r="M32" s="9">
        <f t="shared" si="11"/>
        <v>0</v>
      </c>
      <c r="N32" s="9">
        <f t="shared" si="11"/>
        <v>0</v>
      </c>
      <c r="O32" s="89"/>
      <c r="P32" s="8">
        <f t="shared" si="3"/>
        <v>0</v>
      </c>
      <c r="Q32" s="9">
        <f t="shared" si="11"/>
        <v>0</v>
      </c>
      <c r="R32" s="9">
        <f t="shared" si="11"/>
        <v>0</v>
      </c>
      <c r="S32" s="9">
        <f t="shared" si="11"/>
        <v>0</v>
      </c>
      <c r="T32" s="12"/>
      <c r="U32" s="391">
        <v>0</v>
      </c>
      <c r="V32" s="1">
        <v>0</v>
      </c>
      <c r="W32" s="1">
        <v>0</v>
      </c>
      <c r="X32" s="1">
        <v>0</v>
      </c>
      <c r="Y32" s="391">
        <v>0</v>
      </c>
      <c r="Z32" s="1">
        <v>0</v>
      </c>
      <c r="AA32" s="1">
        <v>0</v>
      </c>
      <c r="AB32" s="1">
        <v>0</v>
      </c>
    </row>
    <row r="33" spans="1:28" ht="39.75" customHeight="1" x14ac:dyDescent="0.25">
      <c r="A33" s="769"/>
      <c r="B33" s="770"/>
      <c r="C33" s="770"/>
      <c r="D33" s="770"/>
      <c r="E33" s="770"/>
      <c r="F33" s="770"/>
      <c r="G33" s="770"/>
      <c r="H33" s="771"/>
      <c r="I33" s="10" t="s">
        <v>42</v>
      </c>
      <c r="J33" s="9">
        <f>J38+J59</f>
        <v>11648.207399999999</v>
      </c>
      <c r="K33" s="30">
        <f t="shared" si="10"/>
        <v>11648.207399999999</v>
      </c>
      <c r="L33" s="9">
        <f>L38+L59</f>
        <v>647.23</v>
      </c>
      <c r="M33" s="9">
        <f>M38+M59</f>
        <v>5500.49</v>
      </c>
      <c r="N33" s="9">
        <f>N38+N59</f>
        <v>5500.4874</v>
      </c>
      <c r="O33" s="89"/>
      <c r="P33" s="8">
        <f t="shared" si="3"/>
        <v>7602.18</v>
      </c>
      <c r="Q33" s="9">
        <f t="shared" si="11"/>
        <v>879.31</v>
      </c>
      <c r="R33" s="9">
        <f t="shared" si="11"/>
        <v>2271.21</v>
      </c>
      <c r="S33" s="9">
        <f t="shared" si="11"/>
        <v>4451.66</v>
      </c>
      <c r="T33" s="12"/>
      <c r="U33" s="391">
        <v>0</v>
      </c>
      <c r="V33" s="1">
        <v>0</v>
      </c>
      <c r="W33" s="1">
        <v>0</v>
      </c>
      <c r="X33" s="1">
        <v>0</v>
      </c>
      <c r="Y33" s="391">
        <v>0</v>
      </c>
      <c r="Z33" s="1">
        <v>0</v>
      </c>
      <c r="AA33" s="1">
        <v>0</v>
      </c>
      <c r="AB33" s="1">
        <v>0</v>
      </c>
    </row>
    <row r="34" spans="1:28" ht="25.5" customHeight="1" x14ac:dyDescent="0.25">
      <c r="A34" s="769"/>
      <c r="B34" s="770"/>
      <c r="C34" s="770"/>
      <c r="D34" s="770"/>
      <c r="E34" s="770"/>
      <c r="F34" s="770"/>
      <c r="G34" s="770"/>
      <c r="H34" s="771"/>
      <c r="I34" s="10" t="s">
        <v>13</v>
      </c>
      <c r="J34" s="9">
        <f>J39</f>
        <v>0</v>
      </c>
      <c r="K34" s="30">
        <f t="shared" si="10"/>
        <v>0</v>
      </c>
      <c r="L34" s="9">
        <f t="shared" ref="L34:S35" si="12">L39</f>
        <v>0</v>
      </c>
      <c r="M34" s="9">
        <f t="shared" si="12"/>
        <v>0</v>
      </c>
      <c r="N34" s="9">
        <f t="shared" si="12"/>
        <v>0</v>
      </c>
      <c r="O34" s="89"/>
      <c r="P34" s="8">
        <f t="shared" si="3"/>
        <v>0</v>
      </c>
      <c r="Q34" s="9">
        <f t="shared" si="11"/>
        <v>0</v>
      </c>
      <c r="R34" s="9">
        <f t="shared" si="11"/>
        <v>0</v>
      </c>
      <c r="S34" s="9">
        <f t="shared" si="11"/>
        <v>0</v>
      </c>
      <c r="T34" s="12"/>
      <c r="U34" s="391">
        <v>0</v>
      </c>
      <c r="V34" s="1">
        <v>0</v>
      </c>
      <c r="W34" s="1">
        <v>0</v>
      </c>
      <c r="X34" s="1">
        <v>0</v>
      </c>
      <c r="Y34" s="391">
        <v>0</v>
      </c>
      <c r="Z34" s="1">
        <v>0</v>
      </c>
      <c r="AA34" s="1">
        <v>0</v>
      </c>
      <c r="AB34" s="1">
        <v>0</v>
      </c>
    </row>
    <row r="35" spans="1:28" ht="25.5" x14ac:dyDescent="0.25">
      <c r="A35" s="772"/>
      <c r="B35" s="773"/>
      <c r="C35" s="773"/>
      <c r="D35" s="773"/>
      <c r="E35" s="773"/>
      <c r="F35" s="773"/>
      <c r="G35" s="773"/>
      <c r="H35" s="774"/>
      <c r="I35" s="10" t="s">
        <v>12</v>
      </c>
      <c r="J35" s="9">
        <f>J40</f>
        <v>0</v>
      </c>
      <c r="K35" s="30">
        <f t="shared" si="10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89"/>
      <c r="P35" s="8">
        <f t="shared" si="3"/>
        <v>0</v>
      </c>
      <c r="Q35" s="9">
        <f t="shared" si="12"/>
        <v>0</v>
      </c>
      <c r="R35" s="9">
        <f t="shared" si="12"/>
        <v>0</v>
      </c>
      <c r="S35" s="9">
        <f t="shared" si="12"/>
        <v>0</v>
      </c>
      <c r="T35" s="12"/>
      <c r="U35" s="391">
        <v>0</v>
      </c>
      <c r="V35" s="1">
        <v>0</v>
      </c>
      <c r="W35" s="1">
        <v>0</v>
      </c>
      <c r="X35" s="1">
        <v>0</v>
      </c>
      <c r="Y35" s="391">
        <v>0</v>
      </c>
      <c r="Z35" s="1">
        <v>0</v>
      </c>
      <c r="AA35" s="1">
        <v>0</v>
      </c>
      <c r="AB35" s="1">
        <v>0</v>
      </c>
    </row>
    <row r="36" spans="1:28" ht="23.25" customHeight="1" x14ac:dyDescent="0.25">
      <c r="A36" s="33" t="s">
        <v>44</v>
      </c>
      <c r="B36" s="687" t="s">
        <v>31</v>
      </c>
      <c r="C36" s="688"/>
      <c r="D36" s="688"/>
      <c r="E36" s="688"/>
      <c r="F36" s="688"/>
      <c r="G36" s="688"/>
      <c r="H36" s="689"/>
      <c r="I36" s="352"/>
      <c r="J36" s="14"/>
      <c r="K36" s="30"/>
      <c r="L36" s="14"/>
      <c r="M36" s="14"/>
      <c r="N36" s="14"/>
      <c r="O36" s="85"/>
      <c r="P36" s="8">
        <f t="shared" si="3"/>
        <v>0</v>
      </c>
      <c r="Q36" s="14"/>
      <c r="R36" s="14"/>
      <c r="S36" s="14"/>
      <c r="T36" s="352"/>
      <c r="U36" s="352"/>
      <c r="V36" s="390"/>
      <c r="W36" s="390"/>
      <c r="X36" s="390"/>
      <c r="Y36" s="352"/>
      <c r="Z36" s="390"/>
      <c r="AA36" s="390"/>
      <c r="AB36" s="390"/>
    </row>
    <row r="37" spans="1:28" ht="51" x14ac:dyDescent="0.25">
      <c r="A37" s="789"/>
      <c r="B37" s="776"/>
      <c r="C37" s="777"/>
      <c r="D37" s="777"/>
      <c r="E37" s="777"/>
      <c r="F37" s="777"/>
      <c r="G37" s="777"/>
      <c r="H37" s="778"/>
      <c r="I37" s="10" t="s">
        <v>41</v>
      </c>
      <c r="J37" s="9">
        <v>0</v>
      </c>
      <c r="K37" s="30">
        <f t="shared" si="10"/>
        <v>0</v>
      </c>
      <c r="L37" s="9">
        <v>0</v>
      </c>
      <c r="M37" s="9">
        <v>0</v>
      </c>
      <c r="N37" s="9">
        <v>0</v>
      </c>
      <c r="O37" s="89"/>
      <c r="P37" s="8">
        <f t="shared" si="3"/>
        <v>0</v>
      </c>
      <c r="Q37" s="9">
        <v>0</v>
      </c>
      <c r="R37" s="9">
        <v>0</v>
      </c>
      <c r="S37" s="9">
        <v>0</v>
      </c>
      <c r="T37" s="352"/>
      <c r="U37" s="391">
        <v>0</v>
      </c>
      <c r="V37" s="1">
        <v>0</v>
      </c>
      <c r="W37" s="1">
        <v>0</v>
      </c>
      <c r="X37" s="1">
        <v>0</v>
      </c>
      <c r="Y37" s="391">
        <v>0</v>
      </c>
      <c r="Z37" s="1">
        <v>0</v>
      </c>
      <c r="AA37" s="1">
        <v>0</v>
      </c>
      <c r="AB37" s="1">
        <v>0</v>
      </c>
    </row>
    <row r="38" spans="1:28" ht="38.25" x14ac:dyDescent="0.25">
      <c r="A38" s="789"/>
      <c r="B38" s="779"/>
      <c r="C38" s="780"/>
      <c r="D38" s="780"/>
      <c r="E38" s="780"/>
      <c r="F38" s="780"/>
      <c r="G38" s="780"/>
      <c r="H38" s="781"/>
      <c r="I38" s="10" t="s">
        <v>42</v>
      </c>
      <c r="J38" s="9">
        <f>J41+J43+J49+J52+J54</f>
        <v>11484.187399999999</v>
      </c>
      <c r="K38" s="30">
        <f t="shared" si="10"/>
        <v>11484.187399999999</v>
      </c>
      <c r="L38" s="9">
        <f>L41+L43+L49+L52+L54</f>
        <v>483.21</v>
      </c>
      <c r="M38" s="9">
        <f>M41+M43+M49+M52+M54</f>
        <v>5500.49</v>
      </c>
      <c r="N38" s="9">
        <f>N41+N43+N49+N52+N54</f>
        <v>5500.4874</v>
      </c>
      <c r="O38" s="89"/>
      <c r="P38" s="8">
        <f t="shared" si="3"/>
        <v>7602.18</v>
      </c>
      <c r="Q38" s="9">
        <f>Q49+Q43+Q41+Q52+Q54</f>
        <v>879.31</v>
      </c>
      <c r="R38" s="9">
        <f>R49+R43+R41+R52+R54</f>
        <v>2271.21</v>
      </c>
      <c r="S38" s="9">
        <f>S49+S43+S41+S52+S54</f>
        <v>4451.66</v>
      </c>
      <c r="T38" s="352"/>
      <c r="U38" s="391">
        <v>0</v>
      </c>
      <c r="V38" s="1">
        <v>0</v>
      </c>
      <c r="W38" s="1">
        <v>0</v>
      </c>
      <c r="X38" s="1">
        <v>0</v>
      </c>
      <c r="Y38" s="391">
        <v>0</v>
      </c>
      <c r="Z38" s="1">
        <v>0</v>
      </c>
      <c r="AA38" s="1">
        <v>0</v>
      </c>
      <c r="AB38" s="1">
        <v>0</v>
      </c>
    </row>
    <row r="39" spans="1:28" ht="25.5" x14ac:dyDescent="0.25">
      <c r="A39" s="789"/>
      <c r="B39" s="779"/>
      <c r="C39" s="780"/>
      <c r="D39" s="780"/>
      <c r="E39" s="780"/>
      <c r="F39" s="780"/>
      <c r="G39" s="780"/>
      <c r="H39" s="781"/>
      <c r="I39" s="10" t="s">
        <v>13</v>
      </c>
      <c r="J39" s="9">
        <f>J45</f>
        <v>0</v>
      </c>
      <c r="K39" s="30">
        <f t="shared" si="10"/>
        <v>0</v>
      </c>
      <c r="L39" s="9">
        <f>L45</f>
        <v>0</v>
      </c>
      <c r="M39" s="9">
        <f>M45</f>
        <v>0</v>
      </c>
      <c r="N39" s="9">
        <f>N45</f>
        <v>0</v>
      </c>
      <c r="O39" s="89"/>
      <c r="P39" s="8">
        <f t="shared" si="3"/>
        <v>0</v>
      </c>
      <c r="Q39" s="9">
        <v>0</v>
      </c>
      <c r="R39" s="9">
        <v>0</v>
      </c>
      <c r="S39" s="9">
        <v>0</v>
      </c>
      <c r="T39" s="352"/>
      <c r="U39" s="391">
        <v>0</v>
      </c>
      <c r="V39" s="1">
        <v>0</v>
      </c>
      <c r="W39" s="1">
        <v>0</v>
      </c>
      <c r="X39" s="1">
        <v>0</v>
      </c>
      <c r="Y39" s="391">
        <v>0</v>
      </c>
      <c r="Z39" s="1">
        <v>0</v>
      </c>
      <c r="AA39" s="1">
        <v>0</v>
      </c>
      <c r="AB39" s="1">
        <v>0</v>
      </c>
    </row>
    <row r="40" spans="1:28" ht="25.5" x14ac:dyDescent="0.25">
      <c r="A40" s="789"/>
      <c r="B40" s="782"/>
      <c r="C40" s="783"/>
      <c r="D40" s="783"/>
      <c r="E40" s="783"/>
      <c r="F40" s="783"/>
      <c r="G40" s="783"/>
      <c r="H40" s="784"/>
      <c r="I40" s="10" t="s">
        <v>12</v>
      </c>
      <c r="J40" s="9">
        <v>0</v>
      </c>
      <c r="K40" s="30">
        <f t="shared" si="10"/>
        <v>0</v>
      </c>
      <c r="L40" s="9">
        <v>0</v>
      </c>
      <c r="M40" s="9">
        <v>0</v>
      </c>
      <c r="N40" s="9">
        <v>0</v>
      </c>
      <c r="O40" s="89"/>
      <c r="P40" s="8">
        <f t="shared" si="3"/>
        <v>0</v>
      </c>
      <c r="Q40" s="9">
        <v>0</v>
      </c>
      <c r="R40" s="9">
        <v>0</v>
      </c>
      <c r="S40" s="9">
        <v>0</v>
      </c>
      <c r="T40" s="352"/>
      <c r="U40" s="391">
        <v>0</v>
      </c>
      <c r="V40" s="1">
        <v>0</v>
      </c>
      <c r="W40" s="1">
        <v>0</v>
      </c>
      <c r="X40" s="1">
        <v>0</v>
      </c>
      <c r="Y40" s="391">
        <v>0</v>
      </c>
      <c r="Z40" s="1">
        <v>0</v>
      </c>
      <c r="AA40" s="1">
        <v>0</v>
      </c>
      <c r="AB40" s="1">
        <v>0</v>
      </c>
    </row>
    <row r="41" spans="1:28" ht="27.75" customHeight="1" x14ac:dyDescent="0.25">
      <c r="A41" s="797" t="s">
        <v>45</v>
      </c>
      <c r="B41" s="472" t="s">
        <v>37</v>
      </c>
      <c r="C41" s="668">
        <v>600</v>
      </c>
      <c r="D41" s="668">
        <v>1100</v>
      </c>
      <c r="E41" s="668"/>
      <c r="F41" s="668"/>
      <c r="G41" s="336"/>
      <c r="H41" s="336"/>
      <c r="I41" s="686" t="s">
        <v>42</v>
      </c>
      <c r="J41" s="26">
        <f>L41+M41+N41</f>
        <v>0</v>
      </c>
      <c r="K41" s="30">
        <f t="shared" si="10"/>
        <v>0</v>
      </c>
      <c r="L41" s="26">
        <f>L42</f>
        <v>0</v>
      </c>
      <c r="M41" s="632">
        <f>M42</f>
        <v>0</v>
      </c>
      <c r="N41" s="632">
        <f>N42</f>
        <v>0</v>
      </c>
      <c r="O41" s="632"/>
      <c r="P41" s="632">
        <f t="shared" si="3"/>
        <v>4451.66</v>
      </c>
      <c r="Q41" s="632">
        <f>Q42</f>
        <v>0</v>
      </c>
      <c r="R41" s="632">
        <f>R42</f>
        <v>0</v>
      </c>
      <c r="S41" s="632">
        <f>S42</f>
        <v>4451.66</v>
      </c>
      <c r="T41" s="646"/>
      <c r="U41" s="642">
        <v>0</v>
      </c>
      <c r="V41" s="643">
        <v>0</v>
      </c>
      <c r="W41" s="643">
        <v>0</v>
      </c>
      <c r="X41" s="643">
        <v>0</v>
      </c>
      <c r="Y41" s="642">
        <v>0</v>
      </c>
      <c r="Z41" s="643">
        <v>0</v>
      </c>
      <c r="AA41" s="643">
        <v>0</v>
      </c>
      <c r="AB41" s="643">
        <v>0</v>
      </c>
    </row>
    <row r="42" spans="1:28" ht="15.75" customHeight="1" x14ac:dyDescent="0.25">
      <c r="A42" s="798"/>
      <c r="B42" s="48" t="s">
        <v>27</v>
      </c>
      <c r="C42" s="705"/>
      <c r="D42" s="705"/>
      <c r="E42" s="705"/>
      <c r="F42" s="705"/>
      <c r="G42" s="81">
        <v>2017</v>
      </c>
      <c r="H42" s="81">
        <v>2017</v>
      </c>
      <c r="I42" s="683"/>
      <c r="J42" s="26">
        <f t="shared" ref="J42:J56" si="13">L42+M42+N42</f>
        <v>0</v>
      </c>
      <c r="K42" s="30">
        <f t="shared" si="10"/>
        <v>0</v>
      </c>
      <c r="L42" s="20">
        <v>0</v>
      </c>
      <c r="M42" s="32">
        <v>0</v>
      </c>
      <c r="N42" s="32">
        <v>0</v>
      </c>
      <c r="O42" s="94"/>
      <c r="P42" s="8">
        <f t="shared" si="3"/>
        <v>4451.66</v>
      </c>
      <c r="Q42" s="32"/>
      <c r="R42" s="32"/>
      <c r="S42" s="32">
        <v>4451.66</v>
      </c>
      <c r="T42" s="2"/>
      <c r="U42" s="391"/>
      <c r="V42" s="1"/>
      <c r="W42" s="1"/>
      <c r="X42" s="1"/>
      <c r="Y42" s="391"/>
      <c r="Z42" s="1"/>
      <c r="AA42" s="1"/>
      <c r="AB42" s="1"/>
    </row>
    <row r="43" spans="1:28" ht="27.75" customHeight="1" x14ac:dyDescent="0.25">
      <c r="A43" s="819" t="s">
        <v>67</v>
      </c>
      <c r="B43" s="474" t="s">
        <v>73</v>
      </c>
      <c r="C43" s="821">
        <v>400</v>
      </c>
      <c r="D43" s="823">
        <v>720</v>
      </c>
      <c r="E43" s="716"/>
      <c r="F43" s="716"/>
      <c r="G43" s="336"/>
      <c r="H43" s="336"/>
      <c r="I43" s="686" t="s">
        <v>42</v>
      </c>
      <c r="J43" s="26">
        <f t="shared" si="13"/>
        <v>0</v>
      </c>
      <c r="K43" s="30">
        <f t="shared" si="10"/>
        <v>0</v>
      </c>
      <c r="L43" s="26">
        <f>L44</f>
        <v>0</v>
      </c>
      <c r="M43" s="632">
        <f>M44</f>
        <v>0</v>
      </c>
      <c r="N43" s="32">
        <v>0</v>
      </c>
      <c r="O43" s="94"/>
      <c r="P43" s="8">
        <f t="shared" si="3"/>
        <v>2041.3</v>
      </c>
      <c r="Q43" s="32">
        <v>0</v>
      </c>
      <c r="R43" s="26">
        <f>R44</f>
        <v>2041.3</v>
      </c>
      <c r="S43" s="32">
        <v>0</v>
      </c>
      <c r="T43" s="828" t="s">
        <v>74</v>
      </c>
      <c r="U43" s="642">
        <v>0</v>
      </c>
      <c r="V43" s="643">
        <v>0</v>
      </c>
      <c r="W43" s="643">
        <v>0</v>
      </c>
      <c r="X43" s="643">
        <v>0</v>
      </c>
      <c r="Y43" s="642">
        <v>0</v>
      </c>
      <c r="Z43" s="643">
        <v>0</v>
      </c>
      <c r="AA43" s="643">
        <v>0</v>
      </c>
      <c r="AB43" s="643">
        <v>0</v>
      </c>
    </row>
    <row r="44" spans="1:28" ht="15.75" customHeight="1" x14ac:dyDescent="0.25">
      <c r="A44" s="820"/>
      <c r="B44" s="3" t="s">
        <v>27</v>
      </c>
      <c r="C44" s="822"/>
      <c r="D44" s="824"/>
      <c r="E44" s="717"/>
      <c r="F44" s="727"/>
      <c r="G44" s="81">
        <v>2017</v>
      </c>
      <c r="H44" s="81">
        <v>2017</v>
      </c>
      <c r="I44" s="683"/>
      <c r="J44" s="26">
        <f t="shared" si="13"/>
        <v>0</v>
      </c>
      <c r="K44" s="30">
        <f t="shared" si="10"/>
        <v>0</v>
      </c>
      <c r="L44" s="9">
        <v>0</v>
      </c>
      <c r="M44" s="9">
        <v>0</v>
      </c>
      <c r="N44" s="32">
        <v>0</v>
      </c>
      <c r="O44" s="94"/>
      <c r="P44" s="8">
        <f t="shared" si="3"/>
        <v>2041.3</v>
      </c>
      <c r="Q44" s="32">
        <v>0</v>
      </c>
      <c r="R44" s="32">
        <v>2041.3</v>
      </c>
      <c r="S44" s="32">
        <v>0</v>
      </c>
      <c r="T44" s="830"/>
      <c r="U44" s="391"/>
      <c r="V44" s="1"/>
      <c r="W44" s="1"/>
      <c r="X44" s="1"/>
      <c r="Y44" s="391"/>
      <c r="Z44" s="1"/>
      <c r="AA44" s="1"/>
      <c r="AB44" s="1"/>
    </row>
    <row r="45" spans="1:28" ht="28.5" customHeight="1" x14ac:dyDescent="0.25">
      <c r="A45" s="831" t="s">
        <v>75</v>
      </c>
      <c r="B45" s="475" t="s">
        <v>77</v>
      </c>
      <c r="C45" s="821" t="s">
        <v>78</v>
      </c>
      <c r="D45" s="821">
        <v>12000</v>
      </c>
      <c r="E45" s="716"/>
      <c r="F45" s="716"/>
      <c r="G45" s="837">
        <v>2016</v>
      </c>
      <c r="H45" s="837">
        <v>2017</v>
      </c>
      <c r="I45" s="101" t="s">
        <v>13</v>
      </c>
      <c r="J45" s="102">
        <f t="shared" si="13"/>
        <v>0</v>
      </c>
      <c r="K45" s="30">
        <f t="shared" si="10"/>
        <v>0</v>
      </c>
      <c r="L45" s="102">
        <f>L46+L47+L48</f>
        <v>0</v>
      </c>
      <c r="M45" s="647">
        <f>M46+M47+M48</f>
        <v>0</v>
      </c>
      <c r="N45" s="102">
        <v>0</v>
      </c>
      <c r="O45" s="94"/>
      <c r="P45" s="8">
        <f t="shared" si="3"/>
        <v>0</v>
      </c>
      <c r="Q45" s="32"/>
      <c r="R45" s="32"/>
      <c r="S45" s="32"/>
      <c r="T45" s="828" t="s">
        <v>80</v>
      </c>
      <c r="U45" s="642">
        <v>0</v>
      </c>
      <c r="V45" s="643">
        <v>0</v>
      </c>
      <c r="W45" s="643">
        <v>0</v>
      </c>
      <c r="X45" s="643">
        <v>0</v>
      </c>
      <c r="Y45" s="642">
        <v>0</v>
      </c>
      <c r="Z45" s="643">
        <v>0</v>
      </c>
      <c r="AA45" s="643">
        <v>0</v>
      </c>
      <c r="AB45" s="643">
        <v>0</v>
      </c>
    </row>
    <row r="46" spans="1:28" ht="15.75" customHeight="1" x14ac:dyDescent="0.25">
      <c r="A46" s="832"/>
      <c r="B46" s="825" t="s">
        <v>28</v>
      </c>
      <c r="C46" s="822"/>
      <c r="D46" s="822"/>
      <c r="E46" s="717"/>
      <c r="F46" s="717"/>
      <c r="G46" s="838"/>
      <c r="H46" s="838"/>
      <c r="I46" s="103" t="s">
        <v>79</v>
      </c>
      <c r="J46" s="9">
        <f t="shared" si="13"/>
        <v>0</v>
      </c>
      <c r="K46" s="30">
        <f t="shared" si="10"/>
        <v>0</v>
      </c>
      <c r="L46" s="24">
        <v>0</v>
      </c>
      <c r="M46" s="24">
        <v>0</v>
      </c>
      <c r="N46" s="24">
        <v>0</v>
      </c>
      <c r="O46" s="94"/>
      <c r="P46" s="8">
        <f t="shared" si="3"/>
        <v>0</v>
      </c>
      <c r="Q46" s="32"/>
      <c r="R46" s="32"/>
      <c r="S46" s="32"/>
      <c r="T46" s="829"/>
      <c r="U46" s="392"/>
      <c r="V46" s="390"/>
      <c r="W46" s="390"/>
      <c r="X46" s="390"/>
      <c r="Y46" s="392"/>
      <c r="Z46" s="390"/>
      <c r="AA46" s="390"/>
      <c r="AB46" s="390"/>
    </row>
    <row r="47" spans="1:28" ht="15.75" customHeight="1" x14ac:dyDescent="0.25">
      <c r="A47" s="343"/>
      <c r="B47" s="826"/>
      <c r="C47" s="822"/>
      <c r="D47" s="822"/>
      <c r="E47" s="717"/>
      <c r="F47" s="717"/>
      <c r="G47" s="838"/>
      <c r="H47" s="838"/>
      <c r="I47" s="103" t="s">
        <v>29</v>
      </c>
      <c r="J47" s="9">
        <f t="shared" si="13"/>
        <v>0</v>
      </c>
      <c r="K47" s="30">
        <f t="shared" si="10"/>
        <v>0</v>
      </c>
      <c r="L47" s="24">
        <v>0</v>
      </c>
      <c r="M47" s="24">
        <v>0</v>
      </c>
      <c r="N47" s="24">
        <v>0</v>
      </c>
      <c r="O47" s="94"/>
      <c r="P47" s="8">
        <f t="shared" si="3"/>
        <v>0</v>
      </c>
      <c r="Q47" s="32"/>
      <c r="R47" s="32"/>
      <c r="S47" s="32"/>
      <c r="T47" s="829"/>
      <c r="U47" s="392"/>
      <c r="V47" s="390"/>
      <c r="W47" s="390"/>
      <c r="X47" s="390"/>
      <c r="Y47" s="392"/>
      <c r="Z47" s="390"/>
      <c r="AA47" s="390"/>
      <c r="AB47" s="390"/>
    </row>
    <row r="48" spans="1:28" ht="15.75" customHeight="1" x14ac:dyDescent="0.25">
      <c r="A48" s="343"/>
      <c r="B48" s="827"/>
      <c r="C48" s="836"/>
      <c r="D48" s="836"/>
      <c r="E48" s="718"/>
      <c r="F48" s="718"/>
      <c r="G48" s="839"/>
      <c r="H48" s="839"/>
      <c r="I48" s="103" t="s">
        <v>30</v>
      </c>
      <c r="J48" s="9">
        <f t="shared" si="13"/>
        <v>0</v>
      </c>
      <c r="K48" s="30">
        <f t="shared" si="10"/>
        <v>0</v>
      </c>
      <c r="L48" s="24">
        <v>0</v>
      </c>
      <c r="M48" s="24">
        <v>0</v>
      </c>
      <c r="N48" s="24">
        <v>0</v>
      </c>
      <c r="O48" s="94"/>
      <c r="P48" s="8">
        <f t="shared" si="3"/>
        <v>0</v>
      </c>
      <c r="Q48" s="32"/>
      <c r="R48" s="32"/>
      <c r="S48" s="32"/>
      <c r="T48" s="830"/>
      <c r="U48" s="392"/>
      <c r="V48" s="390"/>
      <c r="W48" s="390"/>
      <c r="X48" s="390"/>
      <c r="Y48" s="392"/>
      <c r="Z48" s="390"/>
      <c r="AA48" s="390"/>
      <c r="AB48" s="390"/>
    </row>
    <row r="49" spans="1:28" ht="28.5" customHeight="1" x14ac:dyDescent="0.25">
      <c r="A49" s="797" t="s">
        <v>76</v>
      </c>
      <c r="B49" s="475" t="s">
        <v>38</v>
      </c>
      <c r="C49" s="757">
        <v>110</v>
      </c>
      <c r="D49" s="757">
        <v>285</v>
      </c>
      <c r="E49" s="668"/>
      <c r="F49" s="668"/>
      <c r="G49" s="337">
        <v>2016</v>
      </c>
      <c r="H49" s="337">
        <v>2018</v>
      </c>
      <c r="I49" s="686" t="s">
        <v>42</v>
      </c>
      <c r="J49" s="26">
        <f t="shared" si="13"/>
        <v>11484.187399999999</v>
      </c>
      <c r="K49" s="30">
        <f t="shared" si="10"/>
        <v>11484.187399999999</v>
      </c>
      <c r="L49" s="26">
        <f>L50+L51</f>
        <v>483.21</v>
      </c>
      <c r="M49" s="632">
        <f>M50+M51</f>
        <v>5500.49</v>
      </c>
      <c r="N49" s="632">
        <f>N50+N51</f>
        <v>5500.4874</v>
      </c>
      <c r="O49" s="632"/>
      <c r="P49" s="632">
        <f t="shared" si="3"/>
        <v>0</v>
      </c>
      <c r="Q49" s="632">
        <f>Q50+Q51</f>
        <v>0</v>
      </c>
      <c r="R49" s="632">
        <f>R50+R51</f>
        <v>0</v>
      </c>
      <c r="S49" s="632">
        <f>S50+S51</f>
        <v>0</v>
      </c>
      <c r="T49" s="648"/>
      <c r="U49" s="642">
        <v>0</v>
      </c>
      <c r="V49" s="643">
        <v>0</v>
      </c>
      <c r="W49" s="643">
        <v>0</v>
      </c>
      <c r="X49" s="643">
        <v>0</v>
      </c>
      <c r="Y49" s="642">
        <v>0</v>
      </c>
      <c r="Z49" s="643">
        <v>0</v>
      </c>
      <c r="AA49" s="643">
        <v>0</v>
      </c>
      <c r="AB49" s="643">
        <v>0</v>
      </c>
    </row>
    <row r="50" spans="1:28" ht="16.5" customHeight="1" x14ac:dyDescent="0.25">
      <c r="A50" s="798"/>
      <c r="B50" s="48" t="s">
        <v>27</v>
      </c>
      <c r="C50" s="758"/>
      <c r="D50" s="758"/>
      <c r="E50" s="705"/>
      <c r="F50" s="705"/>
      <c r="G50" s="337">
        <v>2016</v>
      </c>
      <c r="H50" s="337">
        <v>2018</v>
      </c>
      <c r="I50" s="682"/>
      <c r="J50" s="20">
        <f t="shared" si="13"/>
        <v>1461.3863999999999</v>
      </c>
      <c r="K50" s="30">
        <f t="shared" si="10"/>
        <v>1461.3863999999999</v>
      </c>
      <c r="L50" s="20">
        <f>409.5*1.18</f>
        <v>483.21</v>
      </c>
      <c r="M50" s="20">
        <v>489.09</v>
      </c>
      <c r="N50" s="20">
        <f>414.48*1.18</f>
        <v>489.08639999999997</v>
      </c>
      <c r="O50" s="89"/>
      <c r="P50" s="8">
        <f t="shared" si="3"/>
        <v>0</v>
      </c>
      <c r="Q50" s="20">
        <v>0</v>
      </c>
      <c r="R50" s="20">
        <v>0</v>
      </c>
      <c r="S50" s="20">
        <v>0</v>
      </c>
      <c r="T50" s="45"/>
      <c r="U50" s="391"/>
      <c r="V50" s="1"/>
      <c r="W50" s="1"/>
      <c r="X50" s="1"/>
      <c r="Y50" s="391"/>
      <c r="Z50" s="1"/>
      <c r="AA50" s="1"/>
      <c r="AB50" s="1"/>
    </row>
    <row r="51" spans="1:28" ht="15.75" x14ac:dyDescent="0.25">
      <c r="A51" s="799"/>
      <c r="B51" s="48" t="s">
        <v>28</v>
      </c>
      <c r="C51" s="759"/>
      <c r="D51" s="759"/>
      <c r="E51" s="669"/>
      <c r="F51" s="669"/>
      <c r="G51" s="337">
        <v>2018</v>
      </c>
      <c r="H51" s="337">
        <v>2018</v>
      </c>
      <c r="I51" s="683"/>
      <c r="J51" s="20">
        <f t="shared" si="13"/>
        <v>10022.800999999999</v>
      </c>
      <c r="K51" s="30">
        <f t="shared" si="10"/>
        <v>10022.800999999999</v>
      </c>
      <c r="L51" s="20">
        <v>0</v>
      </c>
      <c r="M51" s="20">
        <v>5011.3999999999996</v>
      </c>
      <c r="N51" s="20">
        <f>4246.95*1.18</f>
        <v>5011.4009999999998</v>
      </c>
      <c r="O51" s="89"/>
      <c r="P51" s="8">
        <f t="shared" si="3"/>
        <v>0</v>
      </c>
      <c r="Q51" s="20">
        <v>0</v>
      </c>
      <c r="R51" s="20">
        <v>0</v>
      </c>
      <c r="S51" s="20">
        <v>0</v>
      </c>
      <c r="T51" s="45"/>
      <c r="U51" s="391"/>
      <c r="V51" s="1"/>
      <c r="W51" s="1"/>
      <c r="X51" s="1"/>
      <c r="Y51" s="391"/>
      <c r="Z51" s="1"/>
      <c r="AA51" s="1"/>
      <c r="AB51" s="1"/>
    </row>
    <row r="52" spans="1:28" ht="25.5" customHeight="1" x14ac:dyDescent="0.25">
      <c r="A52" s="831" t="s">
        <v>81</v>
      </c>
      <c r="B52" s="473" t="s">
        <v>82</v>
      </c>
      <c r="C52" s="821">
        <v>110</v>
      </c>
      <c r="D52" s="821">
        <v>670</v>
      </c>
      <c r="E52" s="716"/>
      <c r="F52" s="716"/>
      <c r="G52" s="340"/>
      <c r="H52" s="340"/>
      <c r="I52" s="729" t="s">
        <v>42</v>
      </c>
      <c r="J52" s="8">
        <f t="shared" si="13"/>
        <v>0</v>
      </c>
      <c r="K52" s="30">
        <f t="shared" si="10"/>
        <v>0</v>
      </c>
      <c r="L52" s="8">
        <f>L53</f>
        <v>0</v>
      </c>
      <c r="M52" s="632">
        <f>M53</f>
        <v>0</v>
      </c>
      <c r="N52" s="8">
        <f>N53</f>
        <v>0</v>
      </c>
      <c r="O52" s="93"/>
      <c r="P52" s="8">
        <f t="shared" si="3"/>
        <v>879.31</v>
      </c>
      <c r="Q52" s="8">
        <f t="shared" ref="Q52:S54" si="14">Q53</f>
        <v>879.31</v>
      </c>
      <c r="R52" s="8">
        <f t="shared" si="14"/>
        <v>0</v>
      </c>
      <c r="S52" s="8">
        <f t="shared" si="14"/>
        <v>0</v>
      </c>
      <c r="T52" s="828" t="s">
        <v>74</v>
      </c>
      <c r="U52" s="642">
        <v>0</v>
      </c>
      <c r="V52" s="643">
        <v>0</v>
      </c>
      <c r="W52" s="643">
        <v>0</v>
      </c>
      <c r="X52" s="643">
        <v>0</v>
      </c>
      <c r="Y52" s="642">
        <v>0</v>
      </c>
      <c r="Z52" s="643">
        <v>0</v>
      </c>
      <c r="AA52" s="643">
        <v>0</v>
      </c>
      <c r="AB52" s="643">
        <v>0</v>
      </c>
    </row>
    <row r="53" spans="1:28" ht="15" customHeight="1" x14ac:dyDescent="0.25">
      <c r="A53" s="832"/>
      <c r="B53" s="48" t="s">
        <v>27</v>
      </c>
      <c r="C53" s="822"/>
      <c r="D53" s="822"/>
      <c r="E53" s="717"/>
      <c r="F53" s="717"/>
      <c r="G53" s="341">
        <v>2017</v>
      </c>
      <c r="H53" s="341">
        <v>2017</v>
      </c>
      <c r="I53" s="730"/>
      <c r="J53" s="9">
        <f t="shared" si="13"/>
        <v>0</v>
      </c>
      <c r="K53" s="30">
        <f t="shared" si="10"/>
        <v>0</v>
      </c>
      <c r="L53" s="20">
        <v>0</v>
      </c>
      <c r="M53" s="20">
        <v>0</v>
      </c>
      <c r="N53" s="20">
        <v>0</v>
      </c>
      <c r="O53" s="93"/>
      <c r="P53" s="8">
        <f t="shared" si="3"/>
        <v>879.31</v>
      </c>
      <c r="Q53" s="30">
        <v>879.31</v>
      </c>
      <c r="R53" s="30">
        <v>0</v>
      </c>
      <c r="S53" s="30">
        <v>0</v>
      </c>
      <c r="T53" s="830"/>
      <c r="U53" s="392"/>
      <c r="V53" s="390"/>
      <c r="W53" s="390"/>
      <c r="X53" s="390"/>
      <c r="Y53" s="392"/>
      <c r="Z53" s="390"/>
      <c r="AA53" s="390"/>
      <c r="AB53" s="390"/>
    </row>
    <row r="54" spans="1:28" ht="25.5" x14ac:dyDescent="0.25">
      <c r="A54" s="831" t="s">
        <v>83</v>
      </c>
      <c r="B54" s="475" t="s">
        <v>84</v>
      </c>
      <c r="C54" s="757">
        <v>110</v>
      </c>
      <c r="D54" s="757">
        <v>110</v>
      </c>
      <c r="E54" s="668"/>
      <c r="F54" s="757"/>
      <c r="G54" s="336">
        <v>2017</v>
      </c>
      <c r="H54" s="336">
        <v>2018</v>
      </c>
      <c r="I54" s="686" t="s">
        <v>42</v>
      </c>
      <c r="J54" s="26">
        <f t="shared" si="13"/>
        <v>0</v>
      </c>
      <c r="K54" s="30">
        <f t="shared" si="10"/>
        <v>0</v>
      </c>
      <c r="L54" s="26">
        <f>L55+L56</f>
        <v>0</v>
      </c>
      <c r="M54" s="632">
        <f>M55+M56</f>
        <v>0</v>
      </c>
      <c r="N54" s="26">
        <f>N55+N56</f>
        <v>0</v>
      </c>
      <c r="O54" s="93"/>
      <c r="P54" s="8">
        <f t="shared" si="3"/>
        <v>229.91</v>
      </c>
      <c r="Q54" s="8">
        <f t="shared" si="14"/>
        <v>0</v>
      </c>
      <c r="R54" s="8">
        <f t="shared" si="14"/>
        <v>229.91</v>
      </c>
      <c r="S54" s="8">
        <f t="shared" si="14"/>
        <v>0</v>
      </c>
      <c r="T54" s="828" t="s">
        <v>74</v>
      </c>
      <c r="U54" s="642">
        <v>0</v>
      </c>
      <c r="V54" s="643">
        <v>0</v>
      </c>
      <c r="W54" s="643">
        <v>0</v>
      </c>
      <c r="X54" s="643">
        <v>0</v>
      </c>
      <c r="Y54" s="642">
        <v>0</v>
      </c>
      <c r="Z54" s="643">
        <v>0</v>
      </c>
      <c r="AA54" s="643">
        <v>0</v>
      </c>
      <c r="AB54" s="643">
        <v>0</v>
      </c>
    </row>
    <row r="55" spans="1:28" ht="15" customHeight="1" x14ac:dyDescent="0.25">
      <c r="A55" s="832"/>
      <c r="B55" s="48" t="s">
        <v>27</v>
      </c>
      <c r="C55" s="758"/>
      <c r="D55" s="758"/>
      <c r="E55" s="705"/>
      <c r="F55" s="834"/>
      <c r="G55" s="81">
        <v>2017</v>
      </c>
      <c r="H55" s="81">
        <v>2017</v>
      </c>
      <c r="I55" s="682"/>
      <c r="J55" s="20">
        <f t="shared" si="13"/>
        <v>0</v>
      </c>
      <c r="K55" s="30">
        <f t="shared" si="10"/>
        <v>0</v>
      </c>
      <c r="L55" s="20">
        <v>0</v>
      </c>
      <c r="M55" s="20">
        <v>0</v>
      </c>
      <c r="N55" s="20">
        <v>0</v>
      </c>
      <c r="O55" s="93"/>
      <c r="P55" s="8">
        <f t="shared" si="3"/>
        <v>229.91</v>
      </c>
      <c r="Q55" s="30">
        <v>0</v>
      </c>
      <c r="R55" s="30">
        <v>229.91</v>
      </c>
      <c r="S55" s="30">
        <v>0</v>
      </c>
      <c r="T55" s="829"/>
      <c r="U55" s="1"/>
      <c r="V55" s="390"/>
      <c r="W55" s="390"/>
      <c r="X55" s="390"/>
      <c r="Y55" s="1"/>
      <c r="Z55" s="390"/>
      <c r="AA55" s="390"/>
      <c r="AB55" s="390"/>
    </row>
    <row r="56" spans="1:28" ht="16.5" customHeight="1" x14ac:dyDescent="0.25">
      <c r="A56" s="833"/>
      <c r="B56" s="48" t="s">
        <v>28</v>
      </c>
      <c r="C56" s="759"/>
      <c r="D56" s="759"/>
      <c r="E56" s="669"/>
      <c r="F56" s="835"/>
      <c r="G56" s="81">
        <v>2018</v>
      </c>
      <c r="H56" s="81">
        <v>2018</v>
      </c>
      <c r="I56" s="683"/>
      <c r="J56" s="20">
        <f t="shared" si="13"/>
        <v>0</v>
      </c>
      <c r="K56" s="30">
        <f t="shared" si="10"/>
        <v>0</v>
      </c>
      <c r="L56" s="20">
        <v>0</v>
      </c>
      <c r="M56" s="20">
        <v>0</v>
      </c>
      <c r="N56" s="20">
        <v>0</v>
      </c>
      <c r="O56" s="93"/>
      <c r="P56" s="8">
        <f t="shared" si="3"/>
        <v>384.06</v>
      </c>
      <c r="Q56" s="30">
        <v>0</v>
      </c>
      <c r="R56" s="30">
        <v>0</v>
      </c>
      <c r="S56" s="30">
        <v>384.06</v>
      </c>
      <c r="T56" s="830"/>
      <c r="U56" s="393"/>
      <c r="V56" s="390"/>
      <c r="W56" s="390"/>
      <c r="X56" s="390"/>
      <c r="Y56" s="393"/>
      <c r="Z56" s="390"/>
      <c r="AA56" s="390"/>
      <c r="AB56" s="390"/>
    </row>
    <row r="57" spans="1:28" ht="9" hidden="1" customHeight="1" x14ac:dyDescent="0.25">
      <c r="A57" s="786" t="s">
        <v>54</v>
      </c>
      <c r="B57" s="840" t="s">
        <v>85</v>
      </c>
      <c r="C57" s="841"/>
      <c r="D57" s="841"/>
      <c r="E57" s="841"/>
      <c r="F57" s="841"/>
      <c r="G57" s="841"/>
      <c r="H57" s="842"/>
      <c r="I57" s="352"/>
      <c r="J57" s="14"/>
      <c r="K57" s="30">
        <f t="shared" si="10"/>
        <v>0</v>
      </c>
      <c r="L57" s="14"/>
      <c r="M57" s="14"/>
      <c r="N57" s="14"/>
      <c r="O57" s="93"/>
      <c r="P57" s="8"/>
      <c r="Q57" s="30"/>
      <c r="R57" s="30"/>
      <c r="S57" s="30"/>
      <c r="T57" s="339"/>
      <c r="U57" s="352"/>
      <c r="V57" s="390"/>
      <c r="W57" s="390"/>
      <c r="X57" s="390"/>
      <c r="Y57" s="352"/>
      <c r="Z57" s="390"/>
      <c r="AA57" s="390"/>
      <c r="AB57" s="390"/>
    </row>
    <row r="58" spans="1:28" ht="37.5" customHeight="1" x14ac:dyDescent="0.25">
      <c r="A58" s="787"/>
      <c r="B58" s="843"/>
      <c r="C58" s="844"/>
      <c r="D58" s="844"/>
      <c r="E58" s="844"/>
      <c r="F58" s="844"/>
      <c r="G58" s="844"/>
      <c r="H58" s="845"/>
      <c r="I58" s="10" t="s">
        <v>41</v>
      </c>
      <c r="J58" s="24">
        <v>0</v>
      </c>
      <c r="K58" s="24">
        <f t="shared" si="10"/>
        <v>0</v>
      </c>
      <c r="L58" s="24">
        <v>0</v>
      </c>
      <c r="M58" s="9">
        <v>0</v>
      </c>
      <c r="N58" s="24">
        <v>0</v>
      </c>
      <c r="O58" s="93"/>
      <c r="P58" s="8">
        <f t="shared" si="3"/>
        <v>0</v>
      </c>
      <c r="Q58" s="30"/>
      <c r="R58" s="30"/>
      <c r="S58" s="30"/>
      <c r="T58" s="828" t="s">
        <v>74</v>
      </c>
      <c r="U58" s="391">
        <v>0</v>
      </c>
      <c r="V58" s="1">
        <v>0</v>
      </c>
      <c r="W58" s="1">
        <v>0</v>
      </c>
      <c r="X58" s="1">
        <v>0</v>
      </c>
      <c r="Y58" s="391">
        <v>0</v>
      </c>
      <c r="Z58" s="1">
        <v>0</v>
      </c>
      <c r="AA58" s="1">
        <v>0</v>
      </c>
      <c r="AB58" s="1">
        <v>0</v>
      </c>
    </row>
    <row r="59" spans="1:28" ht="36.75" customHeight="1" x14ac:dyDescent="0.25">
      <c r="A59" s="787"/>
      <c r="B59" s="843"/>
      <c r="C59" s="844"/>
      <c r="D59" s="844"/>
      <c r="E59" s="844"/>
      <c r="F59" s="844"/>
      <c r="G59" s="844"/>
      <c r="H59" s="845"/>
      <c r="I59" s="10" t="s">
        <v>42</v>
      </c>
      <c r="J59" s="9">
        <f>J62</f>
        <v>164.01999999999998</v>
      </c>
      <c r="K59" s="30">
        <f t="shared" si="10"/>
        <v>164.01999999999998</v>
      </c>
      <c r="L59" s="9">
        <f>L62</f>
        <v>164.01999999999998</v>
      </c>
      <c r="M59" s="9">
        <f>M62</f>
        <v>0</v>
      </c>
      <c r="N59" s="9">
        <f>N62</f>
        <v>0</v>
      </c>
      <c r="O59" s="93"/>
      <c r="P59" s="8">
        <f t="shared" si="3"/>
        <v>0</v>
      </c>
      <c r="Q59" s="30"/>
      <c r="R59" s="30"/>
      <c r="S59" s="30"/>
      <c r="T59" s="829"/>
      <c r="U59" s="391">
        <v>0</v>
      </c>
      <c r="V59" s="1">
        <v>0</v>
      </c>
      <c r="W59" s="1">
        <v>0</v>
      </c>
      <c r="X59" s="1">
        <v>0</v>
      </c>
      <c r="Y59" s="391">
        <v>0</v>
      </c>
      <c r="Z59" s="1">
        <v>0</v>
      </c>
      <c r="AA59" s="1">
        <v>0</v>
      </c>
      <c r="AB59" s="1">
        <v>0</v>
      </c>
    </row>
    <row r="60" spans="1:28" ht="34.5" customHeight="1" x14ac:dyDescent="0.25">
      <c r="A60" s="787"/>
      <c r="B60" s="843"/>
      <c r="C60" s="844"/>
      <c r="D60" s="844"/>
      <c r="E60" s="844"/>
      <c r="F60" s="844"/>
      <c r="G60" s="844"/>
      <c r="H60" s="845"/>
      <c r="I60" s="10" t="s">
        <v>13</v>
      </c>
      <c r="J60" s="24">
        <v>0</v>
      </c>
      <c r="K60" s="30">
        <f t="shared" si="10"/>
        <v>0</v>
      </c>
      <c r="L60" s="24">
        <v>0</v>
      </c>
      <c r="M60" s="24">
        <v>0</v>
      </c>
      <c r="N60" s="24">
        <v>0</v>
      </c>
      <c r="O60" s="93"/>
      <c r="P60" s="8">
        <f t="shared" si="3"/>
        <v>0</v>
      </c>
      <c r="Q60" s="30"/>
      <c r="R60" s="30"/>
      <c r="S60" s="30"/>
      <c r="T60" s="829"/>
      <c r="U60" s="391">
        <v>0</v>
      </c>
      <c r="V60" s="1">
        <v>0</v>
      </c>
      <c r="W60" s="1">
        <v>0</v>
      </c>
      <c r="X60" s="1">
        <v>0</v>
      </c>
      <c r="Y60" s="391">
        <v>0</v>
      </c>
      <c r="Z60" s="1">
        <v>0</v>
      </c>
      <c r="AA60" s="1">
        <v>0</v>
      </c>
      <c r="AB60" s="1">
        <v>0</v>
      </c>
    </row>
    <row r="61" spans="1:28" ht="34.5" customHeight="1" x14ac:dyDescent="0.25">
      <c r="A61" s="788"/>
      <c r="B61" s="846"/>
      <c r="C61" s="847"/>
      <c r="D61" s="847"/>
      <c r="E61" s="847"/>
      <c r="F61" s="847"/>
      <c r="G61" s="847"/>
      <c r="H61" s="848"/>
      <c r="I61" s="10" t="s">
        <v>12</v>
      </c>
      <c r="J61" s="24">
        <v>0</v>
      </c>
      <c r="K61" s="30">
        <f t="shared" si="10"/>
        <v>0</v>
      </c>
      <c r="L61" s="24">
        <v>0</v>
      </c>
      <c r="M61" s="24">
        <v>0</v>
      </c>
      <c r="N61" s="24">
        <v>0</v>
      </c>
      <c r="O61" s="93"/>
      <c r="P61" s="8">
        <f t="shared" si="3"/>
        <v>0</v>
      </c>
      <c r="Q61" s="30"/>
      <c r="R61" s="30"/>
      <c r="S61" s="30"/>
      <c r="T61" s="829"/>
      <c r="U61" s="391">
        <v>0</v>
      </c>
      <c r="V61" s="1">
        <v>0</v>
      </c>
      <c r="W61" s="1">
        <v>0</v>
      </c>
      <c r="X61" s="1">
        <v>0</v>
      </c>
      <c r="Y61" s="391">
        <v>0</v>
      </c>
      <c r="Z61" s="1">
        <v>0</v>
      </c>
      <c r="AA61" s="1">
        <v>0</v>
      </c>
      <c r="AB61" s="1">
        <v>0</v>
      </c>
    </row>
    <row r="62" spans="1:28" ht="42.75" customHeight="1" x14ac:dyDescent="0.25">
      <c r="A62" s="793" t="s">
        <v>62</v>
      </c>
      <c r="B62" s="476" t="s">
        <v>86</v>
      </c>
      <c r="C62" s="794"/>
      <c r="D62" s="719"/>
      <c r="E62" s="719"/>
      <c r="F62" s="719"/>
      <c r="G62" s="719">
        <v>2016</v>
      </c>
      <c r="H62" s="719">
        <v>2016</v>
      </c>
      <c r="I62" s="729" t="s">
        <v>42</v>
      </c>
      <c r="J62" s="8">
        <f>J63</f>
        <v>164.01999999999998</v>
      </c>
      <c r="K62" s="30">
        <f t="shared" si="10"/>
        <v>164.01999999999998</v>
      </c>
      <c r="L62" s="8">
        <f>L63</f>
        <v>164.01999999999998</v>
      </c>
      <c r="M62" s="632">
        <f>M63</f>
        <v>0</v>
      </c>
      <c r="N62" s="8">
        <f>N63</f>
        <v>0</v>
      </c>
      <c r="O62" s="93"/>
      <c r="P62" s="8">
        <f t="shared" si="3"/>
        <v>0</v>
      </c>
      <c r="Q62" s="30"/>
      <c r="R62" s="30"/>
      <c r="S62" s="30"/>
      <c r="T62" s="829"/>
      <c r="U62" s="642">
        <v>0</v>
      </c>
      <c r="V62" s="643">
        <v>0</v>
      </c>
      <c r="W62" s="643">
        <v>0</v>
      </c>
      <c r="X62" s="643">
        <v>0</v>
      </c>
      <c r="Y62" s="642">
        <v>0</v>
      </c>
      <c r="Z62" s="643">
        <v>0</v>
      </c>
      <c r="AA62" s="643">
        <v>0</v>
      </c>
      <c r="AB62" s="643">
        <v>0</v>
      </c>
    </row>
    <row r="63" spans="1:28" ht="15" customHeight="1" x14ac:dyDescent="0.25">
      <c r="A63" s="712"/>
      <c r="B63" s="348" t="s">
        <v>27</v>
      </c>
      <c r="C63" s="727"/>
      <c r="D63" s="727"/>
      <c r="E63" s="720"/>
      <c r="F63" s="727"/>
      <c r="G63" s="721"/>
      <c r="H63" s="721"/>
      <c r="I63" s="731"/>
      <c r="J63" s="9">
        <f>L63+M63+N63</f>
        <v>164.01999999999998</v>
      </c>
      <c r="K63" s="30">
        <f t="shared" si="10"/>
        <v>164.01999999999998</v>
      </c>
      <c r="L63" s="9">
        <f>139*1.18</f>
        <v>164.01999999999998</v>
      </c>
      <c r="M63" s="9"/>
      <c r="N63" s="9">
        <v>0</v>
      </c>
      <c r="O63" s="93"/>
      <c r="P63" s="8">
        <f t="shared" si="3"/>
        <v>0</v>
      </c>
      <c r="Q63" s="30"/>
      <c r="R63" s="30"/>
      <c r="S63" s="30"/>
      <c r="T63" s="830"/>
      <c r="U63" s="7"/>
      <c r="V63" s="145"/>
      <c r="W63" s="145"/>
      <c r="X63" s="145"/>
      <c r="Y63" s="7"/>
      <c r="Z63" s="145"/>
      <c r="AA63" s="145"/>
      <c r="AB63" s="145"/>
    </row>
    <row r="64" spans="1:28" ht="36.75" customHeight="1" x14ac:dyDescent="0.25">
      <c r="A64" s="33"/>
      <c r="B64" s="687" t="s">
        <v>20</v>
      </c>
      <c r="C64" s="688"/>
      <c r="D64" s="688"/>
      <c r="E64" s="688"/>
      <c r="F64" s="688"/>
      <c r="G64" s="688"/>
      <c r="H64" s="689"/>
      <c r="I64" s="358"/>
      <c r="J64" s="30"/>
      <c r="K64" s="30"/>
      <c r="L64" s="30"/>
      <c r="M64" s="30"/>
      <c r="N64" s="30"/>
      <c r="O64" s="93"/>
      <c r="P64" s="8">
        <f t="shared" si="3"/>
        <v>0</v>
      </c>
      <c r="Q64" s="11"/>
      <c r="R64" s="11"/>
      <c r="S64" s="11"/>
      <c r="T64" s="12"/>
      <c r="U64" s="12"/>
      <c r="V64" s="145"/>
      <c r="W64" s="145"/>
      <c r="X64" s="145"/>
      <c r="Y64" s="12"/>
      <c r="Z64" s="145"/>
      <c r="AA64" s="145"/>
      <c r="AB64" s="145"/>
    </row>
    <row r="65" spans="1:28" ht="51" x14ac:dyDescent="0.25">
      <c r="A65" s="690"/>
      <c r="B65" s="691"/>
      <c r="C65" s="691"/>
      <c r="D65" s="691"/>
      <c r="E65" s="691"/>
      <c r="F65" s="691"/>
      <c r="G65" s="691"/>
      <c r="H65" s="692"/>
      <c r="I65" s="10" t="s">
        <v>41</v>
      </c>
      <c r="J65" s="9">
        <f t="shared" ref="J65:N68" si="15">J70+J83</f>
        <v>0</v>
      </c>
      <c r="K65" s="30">
        <f t="shared" si="10"/>
        <v>0</v>
      </c>
      <c r="L65" s="9">
        <f t="shared" si="15"/>
        <v>0</v>
      </c>
      <c r="M65" s="9">
        <f t="shared" si="15"/>
        <v>0</v>
      </c>
      <c r="N65" s="9">
        <f t="shared" si="15"/>
        <v>0</v>
      </c>
      <c r="O65" s="89"/>
      <c r="P65" s="8">
        <f t="shared" si="3"/>
        <v>0</v>
      </c>
      <c r="Q65" s="9">
        <f t="shared" ref="Q65:S68" si="16">Q70+Q83</f>
        <v>0</v>
      </c>
      <c r="R65" s="9">
        <f t="shared" si="16"/>
        <v>0</v>
      </c>
      <c r="S65" s="9">
        <f t="shared" si="16"/>
        <v>0</v>
      </c>
      <c r="T65" s="12"/>
      <c r="U65" s="391">
        <v>0</v>
      </c>
      <c r="V65" s="1">
        <v>0</v>
      </c>
      <c r="W65" s="1">
        <v>0</v>
      </c>
      <c r="X65" s="1">
        <v>0</v>
      </c>
      <c r="Y65" s="391">
        <v>0</v>
      </c>
      <c r="Z65" s="1">
        <v>0</v>
      </c>
      <c r="AA65" s="1">
        <v>0</v>
      </c>
      <c r="AB65" s="1">
        <v>0</v>
      </c>
    </row>
    <row r="66" spans="1:28" ht="39.75" customHeight="1" x14ac:dyDescent="0.25">
      <c r="A66" s="693"/>
      <c r="B66" s="694"/>
      <c r="C66" s="694"/>
      <c r="D66" s="694"/>
      <c r="E66" s="694"/>
      <c r="F66" s="694"/>
      <c r="G66" s="694"/>
      <c r="H66" s="695"/>
      <c r="I66" s="10" t="s">
        <v>42</v>
      </c>
      <c r="J66" s="9">
        <f t="shared" si="15"/>
        <v>49392.277399999992</v>
      </c>
      <c r="K66" s="30">
        <f t="shared" si="10"/>
        <v>49392.277399999999</v>
      </c>
      <c r="L66" s="9">
        <f t="shared" si="15"/>
        <v>32547.94</v>
      </c>
      <c r="M66" s="9">
        <f>M71+M84</f>
        <v>8422.17</v>
      </c>
      <c r="N66" s="9">
        <f t="shared" si="15"/>
        <v>8422.1674000000003</v>
      </c>
      <c r="O66" s="89"/>
      <c r="P66" s="8">
        <f t="shared" si="3"/>
        <v>1013.63</v>
      </c>
      <c r="Q66" s="9">
        <f t="shared" si="16"/>
        <v>0</v>
      </c>
      <c r="R66" s="9">
        <f t="shared" si="16"/>
        <v>0</v>
      </c>
      <c r="S66" s="9">
        <f t="shared" si="16"/>
        <v>1013.63</v>
      </c>
      <c r="T66" s="12"/>
      <c r="U66" s="391">
        <v>0</v>
      </c>
      <c r="V66" s="1">
        <v>0</v>
      </c>
      <c r="W66" s="1">
        <v>0</v>
      </c>
      <c r="X66" s="1">
        <v>0</v>
      </c>
      <c r="Y66" s="391">
        <v>0</v>
      </c>
      <c r="Z66" s="1">
        <v>0</v>
      </c>
      <c r="AA66" s="1">
        <v>0</v>
      </c>
      <c r="AB66" s="1">
        <v>0</v>
      </c>
    </row>
    <row r="67" spans="1:28" ht="28.5" customHeight="1" x14ac:dyDescent="0.25">
      <c r="A67" s="693"/>
      <c r="B67" s="694"/>
      <c r="C67" s="694"/>
      <c r="D67" s="694"/>
      <c r="E67" s="694"/>
      <c r="F67" s="694"/>
      <c r="G67" s="694"/>
      <c r="H67" s="695"/>
      <c r="I67" s="10" t="s">
        <v>13</v>
      </c>
      <c r="J67" s="9">
        <f t="shared" si="15"/>
        <v>0</v>
      </c>
      <c r="K67" s="30">
        <f t="shared" si="10"/>
        <v>0</v>
      </c>
      <c r="L67" s="9">
        <f t="shared" si="15"/>
        <v>0</v>
      </c>
      <c r="M67" s="9">
        <f t="shared" si="15"/>
        <v>0</v>
      </c>
      <c r="N67" s="9">
        <f t="shared" si="15"/>
        <v>0</v>
      </c>
      <c r="O67" s="89"/>
      <c r="P67" s="8">
        <f t="shared" si="3"/>
        <v>0</v>
      </c>
      <c r="Q67" s="9">
        <f t="shared" si="16"/>
        <v>0</v>
      </c>
      <c r="R67" s="9">
        <f t="shared" si="16"/>
        <v>0</v>
      </c>
      <c r="S67" s="9">
        <f t="shared" si="16"/>
        <v>0</v>
      </c>
      <c r="T67" s="12"/>
      <c r="U67" s="391">
        <v>0</v>
      </c>
      <c r="V67" s="1">
        <v>0</v>
      </c>
      <c r="W67" s="1">
        <v>0</v>
      </c>
      <c r="X67" s="1">
        <v>0</v>
      </c>
      <c r="Y67" s="391">
        <v>0</v>
      </c>
      <c r="Z67" s="1">
        <v>0</v>
      </c>
      <c r="AA67" s="1">
        <v>0</v>
      </c>
      <c r="AB67" s="1">
        <v>0</v>
      </c>
    </row>
    <row r="68" spans="1:28" ht="12.75" customHeight="1" x14ac:dyDescent="0.25">
      <c r="A68" s="696"/>
      <c r="B68" s="697"/>
      <c r="C68" s="697"/>
      <c r="D68" s="697"/>
      <c r="E68" s="697"/>
      <c r="F68" s="697"/>
      <c r="G68" s="697"/>
      <c r="H68" s="698"/>
      <c r="I68" s="10" t="s">
        <v>12</v>
      </c>
      <c r="J68" s="9">
        <f t="shared" si="15"/>
        <v>0</v>
      </c>
      <c r="K68" s="30">
        <f t="shared" si="10"/>
        <v>0</v>
      </c>
      <c r="L68" s="9">
        <f t="shared" si="15"/>
        <v>0</v>
      </c>
      <c r="M68" s="9">
        <f t="shared" si="15"/>
        <v>0</v>
      </c>
      <c r="N68" s="9">
        <f t="shared" si="15"/>
        <v>0</v>
      </c>
      <c r="O68" s="89"/>
      <c r="P68" s="8">
        <f t="shared" si="3"/>
        <v>0</v>
      </c>
      <c r="Q68" s="9">
        <f t="shared" si="16"/>
        <v>0</v>
      </c>
      <c r="R68" s="9">
        <f t="shared" si="16"/>
        <v>0</v>
      </c>
      <c r="S68" s="9">
        <f t="shared" si="16"/>
        <v>0</v>
      </c>
      <c r="T68" s="12"/>
      <c r="U68" s="391">
        <v>0</v>
      </c>
      <c r="V68" s="1">
        <v>0</v>
      </c>
      <c r="W68" s="1">
        <v>0</v>
      </c>
      <c r="X68" s="1">
        <v>0</v>
      </c>
      <c r="Y68" s="391">
        <v>0</v>
      </c>
      <c r="Z68" s="1">
        <v>0</v>
      </c>
      <c r="AA68" s="1">
        <v>0</v>
      </c>
      <c r="AB68" s="1">
        <v>0</v>
      </c>
    </row>
    <row r="69" spans="1:28" ht="19.5" customHeight="1" x14ac:dyDescent="0.25">
      <c r="A69" s="33" t="s">
        <v>18</v>
      </c>
      <c r="B69" s="687" t="s">
        <v>21</v>
      </c>
      <c r="C69" s="688"/>
      <c r="D69" s="688"/>
      <c r="E69" s="688"/>
      <c r="F69" s="688"/>
      <c r="G69" s="688"/>
      <c r="H69" s="689"/>
      <c r="I69" s="352"/>
      <c r="J69" s="14"/>
      <c r="K69" s="30"/>
      <c r="L69" s="14"/>
      <c r="M69" s="14"/>
      <c r="N69" s="14"/>
      <c r="O69" s="85"/>
      <c r="P69" s="8">
        <f t="shared" si="3"/>
        <v>0</v>
      </c>
      <c r="Q69" s="14"/>
      <c r="R69" s="14"/>
      <c r="S69" s="14"/>
      <c r="T69" s="352"/>
      <c r="U69" s="352"/>
      <c r="V69" s="145"/>
      <c r="W69" s="145"/>
      <c r="X69" s="145"/>
      <c r="Y69" s="352"/>
      <c r="Z69" s="145"/>
      <c r="AA69" s="145"/>
      <c r="AB69" s="145"/>
    </row>
    <row r="70" spans="1:28" ht="51" x14ac:dyDescent="0.25">
      <c r="A70" s="690"/>
      <c r="B70" s="691"/>
      <c r="C70" s="691"/>
      <c r="D70" s="691"/>
      <c r="E70" s="691"/>
      <c r="F70" s="691"/>
      <c r="G70" s="691"/>
      <c r="H70" s="692"/>
      <c r="I70" s="10" t="s">
        <v>41</v>
      </c>
      <c r="J70" s="9">
        <v>0</v>
      </c>
      <c r="K70" s="30">
        <f t="shared" si="10"/>
        <v>0</v>
      </c>
      <c r="L70" s="9">
        <f>L78</f>
        <v>0</v>
      </c>
      <c r="M70" s="9">
        <v>0</v>
      </c>
      <c r="N70" s="9">
        <v>0</v>
      </c>
      <c r="O70" s="89"/>
      <c r="P70" s="8">
        <f t="shared" si="3"/>
        <v>0</v>
      </c>
      <c r="Q70" s="9">
        <v>0</v>
      </c>
      <c r="R70" s="9">
        <v>0</v>
      </c>
      <c r="S70" s="9">
        <v>0</v>
      </c>
      <c r="T70" s="12"/>
      <c r="U70" s="391">
        <v>0</v>
      </c>
      <c r="V70" s="1">
        <v>0</v>
      </c>
      <c r="W70" s="1">
        <v>0</v>
      </c>
      <c r="X70" s="1">
        <v>0</v>
      </c>
      <c r="Y70" s="391">
        <v>0</v>
      </c>
      <c r="Z70" s="1">
        <v>0</v>
      </c>
      <c r="AA70" s="1">
        <v>0</v>
      </c>
      <c r="AB70" s="1">
        <v>0</v>
      </c>
    </row>
    <row r="71" spans="1:28" ht="54" customHeight="1" x14ac:dyDescent="0.25">
      <c r="A71" s="693"/>
      <c r="B71" s="694"/>
      <c r="C71" s="694"/>
      <c r="D71" s="694"/>
      <c r="E71" s="694"/>
      <c r="F71" s="694"/>
      <c r="G71" s="694"/>
      <c r="H71" s="695"/>
      <c r="I71" s="10" t="s">
        <v>42</v>
      </c>
      <c r="J71" s="9">
        <f>J74+J76+J78</f>
        <v>0</v>
      </c>
      <c r="K71" s="30">
        <f t="shared" si="10"/>
        <v>0</v>
      </c>
      <c r="L71" s="9">
        <f>L74+L76+L78</f>
        <v>0</v>
      </c>
      <c r="M71" s="9">
        <f>M74+M76+M78</f>
        <v>0</v>
      </c>
      <c r="N71" s="9">
        <f>N74+N76+N78</f>
        <v>0</v>
      </c>
      <c r="O71" s="89"/>
      <c r="P71" s="8">
        <f t="shared" si="3"/>
        <v>1013.63</v>
      </c>
      <c r="Q71" s="9">
        <f>Q78</f>
        <v>0</v>
      </c>
      <c r="R71" s="9">
        <f>R78</f>
        <v>0</v>
      </c>
      <c r="S71" s="9">
        <f>S78</f>
        <v>1013.63</v>
      </c>
      <c r="T71" s="12"/>
      <c r="U71" s="391">
        <v>0</v>
      </c>
      <c r="V71" s="1">
        <v>0</v>
      </c>
      <c r="W71" s="1">
        <v>0</v>
      </c>
      <c r="X71" s="1">
        <v>0</v>
      </c>
      <c r="Y71" s="391">
        <v>0</v>
      </c>
      <c r="Z71" s="1">
        <v>0</v>
      </c>
      <c r="AA71" s="1">
        <v>0</v>
      </c>
      <c r="AB71" s="1">
        <v>0</v>
      </c>
    </row>
    <row r="72" spans="1:28" ht="25.5" x14ac:dyDescent="0.25">
      <c r="A72" s="693"/>
      <c r="B72" s="694"/>
      <c r="C72" s="694"/>
      <c r="D72" s="694"/>
      <c r="E72" s="694"/>
      <c r="F72" s="694"/>
      <c r="G72" s="694"/>
      <c r="H72" s="695"/>
      <c r="I72" s="10" t="s">
        <v>13</v>
      </c>
      <c r="J72" s="9">
        <f>J81</f>
        <v>0</v>
      </c>
      <c r="K72" s="30">
        <f t="shared" si="10"/>
        <v>0</v>
      </c>
      <c r="L72" s="9">
        <f>L81</f>
        <v>0</v>
      </c>
      <c r="M72" s="9">
        <f t="shared" ref="M72:S72" si="17">M81</f>
        <v>0</v>
      </c>
      <c r="N72" s="9">
        <f t="shared" si="17"/>
        <v>0</v>
      </c>
      <c r="O72" s="89"/>
      <c r="P72" s="8">
        <f t="shared" si="3"/>
        <v>0</v>
      </c>
      <c r="Q72" s="9">
        <f t="shared" si="17"/>
        <v>0</v>
      </c>
      <c r="R72" s="9">
        <f t="shared" si="17"/>
        <v>0</v>
      </c>
      <c r="S72" s="9">
        <f t="shared" si="17"/>
        <v>0</v>
      </c>
      <c r="T72" s="12"/>
      <c r="U72" s="391">
        <v>0</v>
      </c>
      <c r="V72" s="1">
        <v>0</v>
      </c>
      <c r="W72" s="1">
        <v>0</v>
      </c>
      <c r="X72" s="1">
        <v>0</v>
      </c>
      <c r="Y72" s="391">
        <v>0</v>
      </c>
      <c r="Z72" s="1">
        <v>0</v>
      </c>
      <c r="AA72" s="1">
        <v>0</v>
      </c>
      <c r="AB72" s="1">
        <v>0</v>
      </c>
    </row>
    <row r="73" spans="1:28" ht="25.5" x14ac:dyDescent="0.25">
      <c r="A73" s="696"/>
      <c r="B73" s="697"/>
      <c r="C73" s="697"/>
      <c r="D73" s="697"/>
      <c r="E73" s="697"/>
      <c r="F73" s="697"/>
      <c r="G73" s="697"/>
      <c r="H73" s="698"/>
      <c r="I73" s="10" t="s">
        <v>12</v>
      </c>
      <c r="J73" s="9">
        <v>0</v>
      </c>
      <c r="K73" s="30">
        <f t="shared" si="10"/>
        <v>0</v>
      </c>
      <c r="L73" s="9">
        <v>0</v>
      </c>
      <c r="M73" s="9">
        <v>0</v>
      </c>
      <c r="N73" s="9">
        <v>0</v>
      </c>
      <c r="O73" s="89"/>
      <c r="P73" s="8">
        <f t="shared" si="3"/>
        <v>0</v>
      </c>
      <c r="Q73" s="9">
        <v>0</v>
      </c>
      <c r="R73" s="9">
        <v>0</v>
      </c>
      <c r="S73" s="9">
        <v>0</v>
      </c>
      <c r="T73" s="12"/>
      <c r="U73" s="391">
        <v>0</v>
      </c>
      <c r="V73" s="1">
        <v>0</v>
      </c>
      <c r="W73" s="1">
        <v>0</v>
      </c>
      <c r="X73" s="1">
        <v>0</v>
      </c>
      <c r="Y73" s="391">
        <v>0</v>
      </c>
      <c r="Z73" s="1">
        <v>0</v>
      </c>
      <c r="AA73" s="1">
        <v>0</v>
      </c>
      <c r="AB73" s="1">
        <v>0</v>
      </c>
    </row>
    <row r="74" spans="1:28" ht="42.75" customHeight="1" x14ac:dyDescent="0.25">
      <c r="A74" s="711" t="s">
        <v>63</v>
      </c>
      <c r="B74" s="475" t="s">
        <v>87</v>
      </c>
      <c r="C74" s="716" t="s">
        <v>88</v>
      </c>
      <c r="D74" s="716">
        <v>800</v>
      </c>
      <c r="E74" s="719"/>
      <c r="F74" s="719"/>
      <c r="G74" s="837">
        <v>2018</v>
      </c>
      <c r="H74" s="837">
        <v>2018</v>
      </c>
      <c r="I74" s="837" t="s">
        <v>42</v>
      </c>
      <c r="J74" s="8">
        <f>J75</f>
        <v>0</v>
      </c>
      <c r="K74" s="30">
        <f t="shared" si="10"/>
        <v>0</v>
      </c>
      <c r="L74" s="8">
        <f>L75</f>
        <v>0</v>
      </c>
      <c r="M74" s="632">
        <f>M75</f>
        <v>0</v>
      </c>
      <c r="N74" s="8">
        <f>N75</f>
        <v>0</v>
      </c>
      <c r="O74" s="93"/>
      <c r="P74" s="8">
        <f t="shared" si="3"/>
        <v>2359.2199999999998</v>
      </c>
      <c r="Q74" s="8">
        <f>Q75</f>
        <v>2359.2199999999998</v>
      </c>
      <c r="R74" s="8">
        <f>R75</f>
        <v>0</v>
      </c>
      <c r="S74" s="8">
        <f>S75</f>
        <v>0</v>
      </c>
      <c r="T74" s="828" t="s">
        <v>74</v>
      </c>
      <c r="U74" s="642">
        <v>0</v>
      </c>
      <c r="V74" s="643">
        <v>0</v>
      </c>
      <c r="W74" s="643">
        <v>0</v>
      </c>
      <c r="X74" s="643">
        <v>0</v>
      </c>
      <c r="Y74" s="642">
        <v>0</v>
      </c>
      <c r="Z74" s="643">
        <v>0</v>
      </c>
      <c r="AA74" s="643">
        <v>0</v>
      </c>
      <c r="AB74" s="643">
        <v>0</v>
      </c>
    </row>
    <row r="75" spans="1:28" ht="15.75" customHeight="1" x14ac:dyDescent="0.25">
      <c r="A75" s="712"/>
      <c r="B75" s="48" t="s">
        <v>27</v>
      </c>
      <c r="C75" s="717"/>
      <c r="D75" s="717"/>
      <c r="E75" s="720"/>
      <c r="F75" s="727"/>
      <c r="G75" s="838"/>
      <c r="H75" s="838"/>
      <c r="I75" s="838"/>
      <c r="J75" s="9">
        <f>L75+M75+N75</f>
        <v>0</v>
      </c>
      <c r="K75" s="30">
        <f t="shared" si="10"/>
        <v>0</v>
      </c>
      <c r="L75" s="9">
        <v>0</v>
      </c>
      <c r="M75" s="9">
        <v>0</v>
      </c>
      <c r="N75" s="9">
        <v>0</v>
      </c>
      <c r="O75" s="93"/>
      <c r="P75" s="8">
        <f t="shared" si="3"/>
        <v>2359.2199999999998</v>
      </c>
      <c r="Q75" s="11">
        <v>2359.2199999999998</v>
      </c>
      <c r="R75" s="11">
        <v>0</v>
      </c>
      <c r="S75" s="11">
        <v>0</v>
      </c>
      <c r="T75" s="830"/>
      <c r="U75" s="391"/>
      <c r="V75" s="1"/>
      <c r="W75" s="1"/>
      <c r="X75" s="1"/>
      <c r="Y75" s="391"/>
      <c r="Z75" s="1"/>
      <c r="AA75" s="1"/>
      <c r="AB75" s="1"/>
    </row>
    <row r="76" spans="1:28" ht="33" customHeight="1" x14ac:dyDescent="0.25">
      <c r="A76" s="711" t="s">
        <v>89</v>
      </c>
      <c r="B76" s="475" t="s">
        <v>90</v>
      </c>
      <c r="C76" s="716">
        <v>400</v>
      </c>
      <c r="D76" s="716">
        <v>200</v>
      </c>
      <c r="E76" s="849"/>
      <c r="F76" s="739"/>
      <c r="G76" s="837">
        <v>2018</v>
      </c>
      <c r="H76" s="837">
        <v>2018</v>
      </c>
      <c r="I76" s="837" t="s">
        <v>42</v>
      </c>
      <c r="J76" s="25">
        <f>J77</f>
        <v>0</v>
      </c>
      <c r="K76" s="30">
        <f t="shared" si="10"/>
        <v>0</v>
      </c>
      <c r="L76" s="25">
        <f>L77</f>
        <v>0</v>
      </c>
      <c r="M76" s="644">
        <f>M77</f>
        <v>0</v>
      </c>
      <c r="N76" s="25">
        <f>N77</f>
        <v>0</v>
      </c>
      <c r="O76" s="93"/>
      <c r="P76" s="8">
        <f t="shared" ref="P76:P139" si="18">Q76+R76+S76</f>
        <v>2151.33</v>
      </c>
      <c r="Q76" s="25">
        <f>Q77</f>
        <v>0</v>
      </c>
      <c r="R76" s="25">
        <f>R77</f>
        <v>2151.33</v>
      </c>
      <c r="S76" s="25">
        <f>S77</f>
        <v>0</v>
      </c>
      <c r="T76" s="828" t="s">
        <v>74</v>
      </c>
      <c r="U76" s="642">
        <v>0</v>
      </c>
      <c r="V76" s="643">
        <v>0</v>
      </c>
      <c r="W76" s="643">
        <v>0</v>
      </c>
      <c r="X76" s="643">
        <v>0</v>
      </c>
      <c r="Y76" s="642">
        <v>0</v>
      </c>
      <c r="Z76" s="643">
        <v>0</v>
      </c>
      <c r="AA76" s="643">
        <v>0</v>
      </c>
      <c r="AB76" s="643">
        <v>0</v>
      </c>
    </row>
    <row r="77" spans="1:28" ht="15.75" customHeight="1" x14ac:dyDescent="0.25">
      <c r="A77" s="712"/>
      <c r="B77" s="3" t="s">
        <v>27</v>
      </c>
      <c r="C77" s="727"/>
      <c r="D77" s="727"/>
      <c r="E77" s="849"/>
      <c r="F77" s="739"/>
      <c r="G77" s="838"/>
      <c r="H77" s="838"/>
      <c r="I77" s="838"/>
      <c r="J77" s="11">
        <f>L77+M77+N77</f>
        <v>0</v>
      </c>
      <c r="K77" s="30">
        <f t="shared" si="10"/>
        <v>0</v>
      </c>
      <c r="L77" s="11">
        <v>0</v>
      </c>
      <c r="M77" s="11">
        <v>0</v>
      </c>
      <c r="N77" s="11">
        <v>0</v>
      </c>
      <c r="O77" s="93"/>
      <c r="P77" s="8">
        <f t="shared" si="18"/>
        <v>2151.33</v>
      </c>
      <c r="Q77" s="11">
        <v>0</v>
      </c>
      <c r="R77" s="11">
        <v>2151.33</v>
      </c>
      <c r="S77" s="11"/>
      <c r="T77" s="830"/>
      <c r="U77" s="391"/>
      <c r="V77" s="1"/>
      <c r="W77" s="1"/>
      <c r="X77" s="1"/>
      <c r="Y77" s="391"/>
      <c r="Z77" s="1"/>
      <c r="AA77" s="1"/>
      <c r="AB77" s="1"/>
    </row>
    <row r="78" spans="1:28" ht="30" customHeight="1" x14ac:dyDescent="0.25">
      <c r="A78" s="817" t="s">
        <v>91</v>
      </c>
      <c r="B78" s="475" t="s">
        <v>17</v>
      </c>
      <c r="C78" s="668">
        <v>160</v>
      </c>
      <c r="D78" s="668">
        <v>280</v>
      </c>
      <c r="E78" s="668"/>
      <c r="F78" s="818"/>
      <c r="G78" s="337"/>
      <c r="H78" s="337"/>
      <c r="I78" s="686" t="s">
        <v>42</v>
      </c>
      <c r="J78" s="29">
        <f>L78+M78+N78</f>
        <v>0</v>
      </c>
      <c r="K78" s="30">
        <f t="shared" si="10"/>
        <v>0</v>
      </c>
      <c r="L78" s="29">
        <f>L79</f>
        <v>0</v>
      </c>
      <c r="M78" s="644">
        <f t="shared" ref="M78:S78" si="19">M79</f>
        <v>0</v>
      </c>
      <c r="N78" s="29">
        <f t="shared" si="19"/>
        <v>0</v>
      </c>
      <c r="O78" s="92"/>
      <c r="P78" s="8">
        <f t="shared" si="18"/>
        <v>1013.63</v>
      </c>
      <c r="Q78" s="29">
        <f t="shared" si="19"/>
        <v>0</v>
      </c>
      <c r="R78" s="29">
        <f t="shared" si="19"/>
        <v>0</v>
      </c>
      <c r="S78" s="29">
        <f t="shared" si="19"/>
        <v>1013.63</v>
      </c>
      <c r="T78" s="49"/>
      <c r="U78" s="642">
        <v>0</v>
      </c>
      <c r="V78" s="643">
        <v>0</v>
      </c>
      <c r="W78" s="643">
        <v>0</v>
      </c>
      <c r="X78" s="643">
        <v>0</v>
      </c>
      <c r="Y78" s="642">
        <v>0</v>
      </c>
      <c r="Z78" s="643">
        <v>0</v>
      </c>
      <c r="AA78" s="643">
        <v>0</v>
      </c>
      <c r="AB78" s="643">
        <v>0</v>
      </c>
    </row>
    <row r="79" spans="1:28" ht="21.75" customHeight="1" x14ac:dyDescent="0.25">
      <c r="A79" s="817"/>
      <c r="B79" s="48" t="s">
        <v>27</v>
      </c>
      <c r="C79" s="705"/>
      <c r="D79" s="705"/>
      <c r="E79" s="705"/>
      <c r="F79" s="706"/>
      <c r="G79" s="337">
        <v>2017</v>
      </c>
      <c r="H79" s="337">
        <v>2017</v>
      </c>
      <c r="I79" s="682"/>
      <c r="J79" s="30">
        <f>L79+M79+N79</f>
        <v>0</v>
      </c>
      <c r="K79" s="30">
        <f t="shared" si="10"/>
        <v>0</v>
      </c>
      <c r="L79" s="30">
        <v>0</v>
      </c>
      <c r="M79" s="30">
        <v>0</v>
      </c>
      <c r="N79" s="30">
        <v>0</v>
      </c>
      <c r="O79" s="93"/>
      <c r="P79" s="8">
        <f t="shared" si="18"/>
        <v>1013.63</v>
      </c>
      <c r="Q79" s="30">
        <v>0</v>
      </c>
      <c r="R79" s="30">
        <v>0</v>
      </c>
      <c r="S79" s="30">
        <v>1013.63</v>
      </c>
      <c r="T79" s="49"/>
      <c r="U79" s="12"/>
      <c r="V79" s="145"/>
      <c r="W79" s="145"/>
      <c r="X79" s="145"/>
      <c r="Y79" s="12"/>
      <c r="Z79" s="145"/>
      <c r="AA79" s="145"/>
      <c r="AB79" s="145"/>
    </row>
    <row r="80" spans="1:28" ht="63.75" customHeight="1" x14ac:dyDescent="0.25">
      <c r="A80" s="107" t="s">
        <v>92</v>
      </c>
      <c r="B80" s="475" t="s">
        <v>55</v>
      </c>
      <c r="C80" s="357">
        <v>900</v>
      </c>
      <c r="D80" s="357">
        <v>28000</v>
      </c>
      <c r="E80" s="357"/>
      <c r="F80" s="70"/>
      <c r="G80" s="337"/>
      <c r="H80" s="337"/>
      <c r="I80" s="686" t="s">
        <v>13</v>
      </c>
      <c r="J80" s="58"/>
      <c r="K80" s="30">
        <f t="shared" si="10"/>
        <v>0</v>
      </c>
      <c r="L80" s="30"/>
      <c r="M80" s="644">
        <v>0</v>
      </c>
      <c r="N80" s="30"/>
      <c r="O80" s="93"/>
      <c r="P80" s="8">
        <f t="shared" si="18"/>
        <v>0</v>
      </c>
      <c r="Q80" s="30"/>
      <c r="R80" s="30"/>
      <c r="S80" s="30"/>
      <c r="T80" s="49" t="s">
        <v>26</v>
      </c>
      <c r="U80" s="642">
        <v>0</v>
      </c>
      <c r="V80" s="643">
        <v>0</v>
      </c>
      <c r="W80" s="643">
        <v>0</v>
      </c>
      <c r="X80" s="643">
        <v>0</v>
      </c>
      <c r="Y80" s="642">
        <v>0</v>
      </c>
      <c r="Z80" s="643">
        <v>0</v>
      </c>
      <c r="AA80" s="643">
        <v>0</v>
      </c>
      <c r="AB80" s="643">
        <v>0</v>
      </c>
    </row>
    <row r="81" spans="1:28" ht="19.5" customHeight="1" x14ac:dyDescent="0.25">
      <c r="A81" s="353"/>
      <c r="B81" s="71" t="s">
        <v>27</v>
      </c>
      <c r="C81" s="357"/>
      <c r="D81" s="357"/>
      <c r="E81" s="357"/>
      <c r="F81" s="70"/>
      <c r="G81" s="337">
        <v>2017</v>
      </c>
      <c r="H81" s="337">
        <v>2017</v>
      </c>
      <c r="I81" s="683"/>
      <c r="J81" s="30">
        <f>L81+M81+N81</f>
        <v>0</v>
      </c>
      <c r="K81" s="30">
        <f t="shared" si="10"/>
        <v>0</v>
      </c>
      <c r="L81" s="30">
        <v>0</v>
      </c>
      <c r="M81" s="30">
        <v>0</v>
      </c>
      <c r="N81" s="30">
        <v>0</v>
      </c>
      <c r="O81" s="93"/>
      <c r="P81" s="8">
        <f t="shared" si="18"/>
        <v>0</v>
      </c>
      <c r="Q81" s="30">
        <v>0</v>
      </c>
      <c r="R81" s="30">
        <v>0</v>
      </c>
      <c r="S81" s="30">
        <v>0</v>
      </c>
      <c r="T81" s="49"/>
      <c r="U81" s="352"/>
      <c r="V81" s="145"/>
      <c r="W81" s="145"/>
      <c r="X81" s="145"/>
      <c r="Y81" s="352"/>
      <c r="Z81" s="145"/>
      <c r="AA81" s="145"/>
      <c r="AB81" s="145"/>
    </row>
    <row r="82" spans="1:28" ht="15.75" x14ac:dyDescent="0.25">
      <c r="A82" s="33" t="s">
        <v>93</v>
      </c>
      <c r="B82" s="687" t="s">
        <v>22</v>
      </c>
      <c r="C82" s="688"/>
      <c r="D82" s="688"/>
      <c r="E82" s="688"/>
      <c r="F82" s="688"/>
      <c r="G82" s="688"/>
      <c r="H82" s="689"/>
      <c r="I82" s="352"/>
      <c r="J82" s="14"/>
      <c r="K82" s="30"/>
      <c r="L82" s="14"/>
      <c r="M82" s="14"/>
      <c r="N82" s="14"/>
      <c r="O82" s="85"/>
      <c r="P82" s="8">
        <f t="shared" si="18"/>
        <v>0</v>
      </c>
      <c r="Q82" s="14"/>
      <c r="R82" s="14"/>
      <c r="S82" s="14"/>
      <c r="T82" s="352"/>
      <c r="U82" s="391">
        <v>0</v>
      </c>
      <c r="V82" s="1">
        <v>0</v>
      </c>
      <c r="W82" s="1">
        <v>0</v>
      </c>
      <c r="X82" s="1">
        <v>0</v>
      </c>
      <c r="Y82" s="391">
        <v>0</v>
      </c>
      <c r="Z82" s="1">
        <v>0</v>
      </c>
      <c r="AA82" s="1">
        <v>0</v>
      </c>
      <c r="AB82" s="1">
        <v>0</v>
      </c>
    </row>
    <row r="83" spans="1:28" ht="57.75" customHeight="1" x14ac:dyDescent="0.25">
      <c r="A83" s="702"/>
      <c r="B83" s="673"/>
      <c r="C83" s="674"/>
      <c r="D83" s="674"/>
      <c r="E83" s="674"/>
      <c r="F83" s="674"/>
      <c r="G83" s="674"/>
      <c r="H83" s="675"/>
      <c r="I83" s="10" t="s">
        <v>41</v>
      </c>
      <c r="J83" s="9">
        <v>0</v>
      </c>
      <c r="K83" s="30">
        <f t="shared" si="10"/>
        <v>0</v>
      </c>
      <c r="L83" s="9">
        <v>0</v>
      </c>
      <c r="M83" s="9">
        <v>0</v>
      </c>
      <c r="N83" s="9">
        <v>0</v>
      </c>
      <c r="O83" s="89"/>
      <c r="P83" s="8">
        <f t="shared" si="18"/>
        <v>0</v>
      </c>
      <c r="Q83" s="9">
        <v>0</v>
      </c>
      <c r="R83" s="9">
        <v>0</v>
      </c>
      <c r="S83" s="9">
        <f>S29</f>
        <v>0</v>
      </c>
      <c r="T83" s="352"/>
      <c r="U83" s="391">
        <v>0</v>
      </c>
      <c r="V83" s="1">
        <v>0</v>
      </c>
      <c r="W83" s="1">
        <v>0</v>
      </c>
      <c r="X83" s="1">
        <v>0</v>
      </c>
      <c r="Y83" s="391">
        <v>0</v>
      </c>
      <c r="Z83" s="1">
        <v>0</v>
      </c>
      <c r="AA83" s="1">
        <v>0</v>
      </c>
      <c r="AB83" s="1">
        <v>0</v>
      </c>
    </row>
    <row r="84" spans="1:28" ht="42.75" customHeight="1" x14ac:dyDescent="0.25">
      <c r="A84" s="703"/>
      <c r="B84" s="676"/>
      <c r="C84" s="677"/>
      <c r="D84" s="677"/>
      <c r="E84" s="677"/>
      <c r="F84" s="677"/>
      <c r="G84" s="677"/>
      <c r="H84" s="678"/>
      <c r="I84" s="10" t="s">
        <v>42</v>
      </c>
      <c r="J84" s="9">
        <f>J87+J89</f>
        <v>49392.277399999992</v>
      </c>
      <c r="K84" s="30">
        <f t="shared" si="10"/>
        <v>49392.277399999999</v>
      </c>
      <c r="L84" s="9">
        <f>L87+L89</f>
        <v>32547.94</v>
      </c>
      <c r="M84" s="9">
        <f>M87+M89</f>
        <v>8422.17</v>
      </c>
      <c r="N84" s="9">
        <f>N87+N89</f>
        <v>8422.1674000000003</v>
      </c>
      <c r="O84" s="89"/>
      <c r="P84" s="8">
        <f t="shared" si="18"/>
        <v>0</v>
      </c>
      <c r="Q84" s="9">
        <f>Q87+Q89</f>
        <v>0</v>
      </c>
      <c r="R84" s="9">
        <f>R87+R89</f>
        <v>0</v>
      </c>
      <c r="S84" s="9">
        <f>S87+S89</f>
        <v>0</v>
      </c>
      <c r="T84" s="352"/>
      <c r="U84" s="391">
        <v>0</v>
      </c>
      <c r="V84" s="1">
        <v>0</v>
      </c>
      <c r="W84" s="1">
        <v>0</v>
      </c>
      <c r="X84" s="1">
        <v>0</v>
      </c>
      <c r="Y84" s="391">
        <v>0</v>
      </c>
      <c r="Z84" s="1">
        <v>0</v>
      </c>
      <c r="AA84" s="1">
        <v>0</v>
      </c>
      <c r="AB84" s="1">
        <v>0</v>
      </c>
    </row>
    <row r="85" spans="1:28" ht="25.5" x14ac:dyDescent="0.25">
      <c r="A85" s="703"/>
      <c r="B85" s="676"/>
      <c r="C85" s="677"/>
      <c r="D85" s="677"/>
      <c r="E85" s="677"/>
      <c r="F85" s="677"/>
      <c r="G85" s="677"/>
      <c r="H85" s="678"/>
      <c r="I85" s="10" t="s">
        <v>13</v>
      </c>
      <c r="J85" s="9">
        <v>0</v>
      </c>
      <c r="K85" s="30">
        <f t="shared" si="10"/>
        <v>0</v>
      </c>
      <c r="L85" s="9">
        <v>0</v>
      </c>
      <c r="M85" s="9">
        <v>0</v>
      </c>
      <c r="N85" s="9">
        <v>0</v>
      </c>
      <c r="O85" s="89"/>
      <c r="P85" s="8">
        <f t="shared" si="18"/>
        <v>0</v>
      </c>
      <c r="Q85" s="9">
        <v>0</v>
      </c>
      <c r="R85" s="9">
        <v>0</v>
      </c>
      <c r="S85" s="9">
        <v>0</v>
      </c>
      <c r="T85" s="352"/>
      <c r="U85" s="391">
        <v>0</v>
      </c>
      <c r="V85" s="1">
        <v>0</v>
      </c>
      <c r="W85" s="1">
        <v>0</v>
      </c>
      <c r="X85" s="1">
        <v>0</v>
      </c>
      <c r="Y85" s="391">
        <v>0</v>
      </c>
      <c r="Z85" s="1">
        <v>0</v>
      </c>
      <c r="AA85" s="1">
        <v>0</v>
      </c>
      <c r="AB85" s="1">
        <v>0</v>
      </c>
    </row>
    <row r="86" spans="1:28" ht="25.5" x14ac:dyDescent="0.25">
      <c r="A86" s="704"/>
      <c r="B86" s="679"/>
      <c r="C86" s="680"/>
      <c r="D86" s="680"/>
      <c r="E86" s="680"/>
      <c r="F86" s="680"/>
      <c r="G86" s="680"/>
      <c r="H86" s="681"/>
      <c r="I86" s="10" t="s">
        <v>12</v>
      </c>
      <c r="J86" s="9">
        <v>0</v>
      </c>
      <c r="K86" s="30">
        <f t="shared" si="10"/>
        <v>0</v>
      </c>
      <c r="L86" s="9">
        <v>0</v>
      </c>
      <c r="M86" s="9">
        <v>0</v>
      </c>
      <c r="N86" s="9">
        <v>0</v>
      </c>
      <c r="O86" s="89"/>
      <c r="P86" s="8">
        <f t="shared" si="18"/>
        <v>0</v>
      </c>
      <c r="Q86" s="9">
        <v>0</v>
      </c>
      <c r="R86" s="9">
        <v>0</v>
      </c>
      <c r="S86" s="9">
        <v>0</v>
      </c>
      <c r="T86" s="352"/>
      <c r="U86" s="388">
        <v>0</v>
      </c>
      <c r="V86" s="389">
        <v>0</v>
      </c>
      <c r="W86" s="389">
        <v>0</v>
      </c>
      <c r="X86" s="389">
        <v>0</v>
      </c>
      <c r="Y86" s="388">
        <v>0</v>
      </c>
      <c r="Z86" s="389">
        <v>0</v>
      </c>
      <c r="AA86" s="389">
        <v>0</v>
      </c>
      <c r="AB86" s="389">
        <v>0</v>
      </c>
    </row>
    <row r="87" spans="1:28" ht="38.25" x14ac:dyDescent="0.25">
      <c r="A87" s="700" t="s">
        <v>100</v>
      </c>
      <c r="B87" s="475" t="s">
        <v>39</v>
      </c>
      <c r="C87" s="668"/>
      <c r="D87" s="668"/>
      <c r="E87" s="668"/>
      <c r="F87" s="668"/>
      <c r="G87" s="686">
        <v>2016</v>
      </c>
      <c r="H87" s="686">
        <v>2016</v>
      </c>
      <c r="I87" s="686" t="s">
        <v>42</v>
      </c>
      <c r="J87" s="26">
        <f>L87+M87+N87</f>
        <v>521.2414</v>
      </c>
      <c r="K87" s="30">
        <f t="shared" si="10"/>
        <v>521.2414</v>
      </c>
      <c r="L87" s="26">
        <f>L88</f>
        <v>214.44139999999999</v>
      </c>
      <c r="M87" s="632">
        <f t="shared" ref="M87:S87" si="20">M88</f>
        <v>153.4</v>
      </c>
      <c r="N87" s="632">
        <f t="shared" si="20"/>
        <v>153.4</v>
      </c>
      <c r="O87" s="632"/>
      <c r="P87" s="632">
        <f t="shared" si="18"/>
        <v>0</v>
      </c>
      <c r="Q87" s="632">
        <f t="shared" si="20"/>
        <v>0</v>
      </c>
      <c r="R87" s="632">
        <f t="shared" si="20"/>
        <v>0</v>
      </c>
      <c r="S87" s="632">
        <f t="shared" si="20"/>
        <v>0</v>
      </c>
      <c r="T87" s="646"/>
      <c r="U87" s="642">
        <v>0</v>
      </c>
      <c r="V87" s="643">
        <v>0</v>
      </c>
      <c r="W87" s="643">
        <v>0</v>
      </c>
      <c r="X87" s="643">
        <v>0</v>
      </c>
      <c r="Y87" s="642">
        <v>0</v>
      </c>
      <c r="Z87" s="643">
        <v>0</v>
      </c>
      <c r="AA87" s="643">
        <v>0</v>
      </c>
      <c r="AB87" s="643">
        <v>0</v>
      </c>
    </row>
    <row r="88" spans="1:28" ht="15.75" x14ac:dyDescent="0.25">
      <c r="A88" s="800"/>
      <c r="B88" s="3" t="s">
        <v>27</v>
      </c>
      <c r="C88" s="669"/>
      <c r="D88" s="669"/>
      <c r="E88" s="669"/>
      <c r="F88" s="669"/>
      <c r="G88" s="683"/>
      <c r="H88" s="683"/>
      <c r="I88" s="683"/>
      <c r="J88" s="20">
        <f>L88+M88+N88</f>
        <v>521.2414</v>
      </c>
      <c r="K88" s="30">
        <f t="shared" si="10"/>
        <v>521.2414</v>
      </c>
      <c r="L88" s="20">
        <f>181.73*1.18</f>
        <v>214.44139999999999</v>
      </c>
      <c r="M88" s="20">
        <v>153.4</v>
      </c>
      <c r="N88" s="26">
        <f>130*1.18</f>
        <v>153.4</v>
      </c>
      <c r="O88" s="89"/>
      <c r="P88" s="8">
        <f t="shared" si="18"/>
        <v>0</v>
      </c>
      <c r="Q88" s="20">
        <v>0</v>
      </c>
      <c r="R88" s="20">
        <v>0</v>
      </c>
      <c r="S88" s="20">
        <v>0</v>
      </c>
      <c r="T88" s="45"/>
      <c r="U88" s="388"/>
      <c r="V88" s="389"/>
      <c r="W88" s="389"/>
      <c r="X88" s="389"/>
      <c r="Y88" s="388"/>
      <c r="Z88" s="389"/>
      <c r="AA88" s="389"/>
      <c r="AB88" s="389"/>
    </row>
    <row r="89" spans="1:28" ht="38.25" x14ac:dyDescent="0.25">
      <c r="A89" s="795" t="s">
        <v>101</v>
      </c>
      <c r="B89" s="473" t="s">
        <v>64</v>
      </c>
      <c r="C89" s="790"/>
      <c r="D89" s="790"/>
      <c r="E89" s="790"/>
      <c r="F89" s="757">
        <v>100000</v>
      </c>
      <c r="G89" s="791">
        <v>2016</v>
      </c>
      <c r="H89" s="791">
        <v>2016</v>
      </c>
      <c r="I89" s="686" t="s">
        <v>42</v>
      </c>
      <c r="J89" s="29">
        <f>L89+M89+N89</f>
        <v>48871.035999999993</v>
      </c>
      <c r="K89" s="30">
        <f t="shared" si="10"/>
        <v>48871.035999999993</v>
      </c>
      <c r="L89" s="29">
        <f t="shared" ref="L89:S89" si="21">L90</f>
        <v>32333.498599999999</v>
      </c>
      <c r="M89" s="644">
        <f t="shared" si="21"/>
        <v>8268.77</v>
      </c>
      <c r="N89" s="644">
        <f t="shared" si="21"/>
        <v>8268.7674000000006</v>
      </c>
      <c r="O89" s="644"/>
      <c r="P89" s="632">
        <f t="shared" si="18"/>
        <v>0</v>
      </c>
      <c r="Q89" s="644">
        <f t="shared" si="21"/>
        <v>0</v>
      </c>
      <c r="R89" s="644">
        <f t="shared" si="21"/>
        <v>0</v>
      </c>
      <c r="S89" s="644">
        <f t="shared" si="21"/>
        <v>0</v>
      </c>
      <c r="T89" s="649"/>
      <c r="U89" s="642">
        <v>0</v>
      </c>
      <c r="V89" s="643">
        <v>0</v>
      </c>
      <c r="W89" s="643">
        <v>0</v>
      </c>
      <c r="X89" s="643">
        <v>0</v>
      </c>
      <c r="Y89" s="642">
        <v>0</v>
      </c>
      <c r="Z89" s="643">
        <v>0</v>
      </c>
      <c r="AA89" s="643">
        <v>0</v>
      </c>
      <c r="AB89" s="643">
        <v>0</v>
      </c>
    </row>
    <row r="90" spans="1:28" ht="15.75" x14ac:dyDescent="0.25">
      <c r="A90" s="796"/>
      <c r="B90" s="346" t="s">
        <v>27</v>
      </c>
      <c r="C90" s="775"/>
      <c r="D90" s="775"/>
      <c r="E90" s="775"/>
      <c r="F90" s="759"/>
      <c r="G90" s="792"/>
      <c r="H90" s="792"/>
      <c r="I90" s="682"/>
      <c r="J90" s="30">
        <f>L90+M90+N90</f>
        <v>48871.035999999993</v>
      </c>
      <c r="K90" s="30">
        <f t="shared" si="10"/>
        <v>48871.035999999993</v>
      </c>
      <c r="L90" s="11">
        <f>27401.27*1.18</f>
        <v>32333.498599999999</v>
      </c>
      <c r="M90" s="30">
        <v>8268.77</v>
      </c>
      <c r="N90" s="30">
        <f>7007.43*1.18</f>
        <v>8268.7674000000006</v>
      </c>
      <c r="O90" s="93"/>
      <c r="P90" s="8">
        <f t="shared" si="18"/>
        <v>0</v>
      </c>
      <c r="Q90" s="30">
        <v>0</v>
      </c>
      <c r="R90" s="30">
        <v>0</v>
      </c>
      <c r="S90" s="30">
        <v>0</v>
      </c>
      <c r="T90" s="56"/>
      <c r="U90" s="145"/>
      <c r="V90" s="145"/>
      <c r="W90" s="145"/>
      <c r="X90" s="145"/>
      <c r="Y90" s="145"/>
      <c r="Z90" s="145"/>
      <c r="AA90" s="145"/>
      <c r="AB90" s="145"/>
    </row>
    <row r="91" spans="1:28" ht="15.75" x14ac:dyDescent="0.25">
      <c r="A91" s="82" t="s">
        <v>23</v>
      </c>
      <c r="B91" s="350" t="s">
        <v>8</v>
      </c>
      <c r="C91" s="351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  <c r="O91" s="17"/>
      <c r="P91" s="17"/>
      <c r="Q91" s="17"/>
      <c r="R91" s="17"/>
      <c r="S91" s="17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5.75" x14ac:dyDescent="0.25">
      <c r="A92" s="690"/>
      <c r="B92" s="691"/>
      <c r="C92" s="691"/>
      <c r="D92" s="691"/>
      <c r="E92" s="691"/>
      <c r="F92" s="691"/>
      <c r="G92" s="691"/>
      <c r="H92" s="692"/>
      <c r="I92" s="35" t="s">
        <v>43</v>
      </c>
      <c r="J92" s="36">
        <f>J93+J94+J95+J96</f>
        <v>882848.75339999993</v>
      </c>
      <c r="K92" s="36">
        <f>K93+K94+K95+K96</f>
        <v>863034.39329999988</v>
      </c>
      <c r="L92" s="36">
        <f t="shared" ref="L92:S92" si="22">L93+L94+L95+L96</f>
        <v>267852.596876</v>
      </c>
      <c r="M92" s="36">
        <f t="shared" si="22"/>
        <v>295817.05000000005</v>
      </c>
      <c r="N92" s="36">
        <f t="shared" si="22"/>
        <v>299364.74642399995</v>
      </c>
      <c r="O92" s="95"/>
      <c r="P92" s="8">
        <f t="shared" si="18"/>
        <v>250456.17</v>
      </c>
      <c r="Q92" s="36">
        <f t="shared" si="22"/>
        <v>187099.40000000002</v>
      </c>
      <c r="R92" s="36">
        <f t="shared" si="22"/>
        <v>28076.3</v>
      </c>
      <c r="S92" s="36">
        <f t="shared" si="22"/>
        <v>35280.47</v>
      </c>
      <c r="T92" s="35"/>
      <c r="U92" s="391">
        <v>0</v>
      </c>
      <c r="V92" s="1">
        <v>0</v>
      </c>
      <c r="W92" s="1">
        <v>0</v>
      </c>
      <c r="X92" s="1">
        <v>0</v>
      </c>
      <c r="Y92" s="391">
        <v>0</v>
      </c>
      <c r="Z92" s="1">
        <v>0</v>
      </c>
      <c r="AA92" s="1">
        <v>0</v>
      </c>
      <c r="AB92" s="1">
        <v>0</v>
      </c>
    </row>
    <row r="93" spans="1:28" ht="58.5" customHeight="1" x14ac:dyDescent="0.25">
      <c r="A93" s="693"/>
      <c r="B93" s="694"/>
      <c r="C93" s="694"/>
      <c r="D93" s="694"/>
      <c r="E93" s="694"/>
      <c r="F93" s="694"/>
      <c r="G93" s="694"/>
      <c r="H93" s="695"/>
      <c r="I93" s="358" t="s">
        <v>41</v>
      </c>
      <c r="J93" s="26">
        <f t="shared" ref="J93:N94" si="23">J98+J112+J136</f>
        <v>105840.8572</v>
      </c>
      <c r="K93" s="26">
        <f t="shared" si="23"/>
        <v>86026.497099999993</v>
      </c>
      <c r="L93" s="26">
        <f t="shared" si="23"/>
        <v>6560.1488759999993</v>
      </c>
      <c r="M93" s="26">
        <f t="shared" si="23"/>
        <v>37959.319999999992</v>
      </c>
      <c r="N93" s="26">
        <f t="shared" si="23"/>
        <v>41507.028223999994</v>
      </c>
      <c r="O93" s="86"/>
      <c r="P93" s="8">
        <f t="shared" si="18"/>
        <v>49527</v>
      </c>
      <c r="Q93" s="26">
        <f t="shared" ref="Q93:S94" si="24">Q98+Q112+Q136</f>
        <v>16509</v>
      </c>
      <c r="R93" s="26">
        <f t="shared" si="24"/>
        <v>16509</v>
      </c>
      <c r="S93" s="26">
        <f t="shared" si="24"/>
        <v>16509</v>
      </c>
      <c r="T93" s="12"/>
      <c r="U93" s="391">
        <v>0</v>
      </c>
      <c r="V93" s="1">
        <v>0</v>
      </c>
      <c r="W93" s="1">
        <v>0</v>
      </c>
      <c r="X93" s="1">
        <v>0</v>
      </c>
      <c r="Y93" s="391">
        <v>0</v>
      </c>
      <c r="Z93" s="1">
        <v>0</v>
      </c>
      <c r="AA93" s="1">
        <v>0</v>
      </c>
      <c r="AB93" s="1">
        <v>0</v>
      </c>
    </row>
    <row r="94" spans="1:28" ht="38.25" x14ac:dyDescent="0.25">
      <c r="A94" s="693"/>
      <c r="B94" s="694"/>
      <c r="C94" s="694"/>
      <c r="D94" s="694"/>
      <c r="E94" s="694"/>
      <c r="F94" s="694"/>
      <c r="G94" s="694"/>
      <c r="H94" s="695"/>
      <c r="I94" s="10" t="s">
        <v>42</v>
      </c>
      <c r="J94" s="8">
        <f t="shared" si="23"/>
        <v>126892.8438</v>
      </c>
      <c r="K94" s="8">
        <f t="shared" si="23"/>
        <v>126892.8438</v>
      </c>
      <c r="L94" s="8">
        <f t="shared" si="23"/>
        <v>6451.6736000000001</v>
      </c>
      <c r="M94" s="8">
        <f>M99+M113+M137</f>
        <v>60220.590000000004</v>
      </c>
      <c r="N94" s="8">
        <f t="shared" si="23"/>
        <v>60220.580199999997</v>
      </c>
      <c r="O94" s="86"/>
      <c r="P94" s="8">
        <f t="shared" si="18"/>
        <v>56218.57</v>
      </c>
      <c r="Q94" s="8">
        <f t="shared" si="24"/>
        <v>25879.8</v>
      </c>
      <c r="R94" s="8">
        <f t="shared" si="24"/>
        <v>11567.3</v>
      </c>
      <c r="S94" s="8">
        <f t="shared" si="24"/>
        <v>18771.47</v>
      </c>
      <c r="T94" s="12"/>
      <c r="U94" s="391">
        <v>0</v>
      </c>
      <c r="V94" s="1">
        <v>0</v>
      </c>
      <c r="W94" s="1">
        <v>0</v>
      </c>
      <c r="X94" s="1">
        <v>0</v>
      </c>
      <c r="Y94" s="391">
        <v>0</v>
      </c>
      <c r="Z94" s="1">
        <v>0</v>
      </c>
      <c r="AA94" s="1">
        <v>0</v>
      </c>
      <c r="AB94" s="1">
        <v>0</v>
      </c>
    </row>
    <row r="95" spans="1:28" ht="34.5" customHeight="1" x14ac:dyDescent="0.25">
      <c r="A95" s="693"/>
      <c r="B95" s="694"/>
      <c r="C95" s="694"/>
      <c r="D95" s="694"/>
      <c r="E95" s="694"/>
      <c r="F95" s="694"/>
      <c r="G95" s="694"/>
      <c r="H95" s="695"/>
      <c r="I95" s="10" t="s">
        <v>13</v>
      </c>
      <c r="J95" s="8">
        <f>J114+J100+J138</f>
        <v>650115.05239999993</v>
      </c>
      <c r="K95" s="8">
        <f>K114+K100+K138</f>
        <v>650115.05239999993</v>
      </c>
      <c r="L95" s="8">
        <f>L114+L100+L138</f>
        <v>254840.77439999999</v>
      </c>
      <c r="M95" s="26">
        <f>M114+M100+M138</f>
        <v>197637.14</v>
      </c>
      <c r="N95" s="8">
        <f>N114+N100+N138</f>
        <v>197637.13799999998</v>
      </c>
      <c r="O95" s="86"/>
      <c r="P95" s="8">
        <f t="shared" si="18"/>
        <v>144710.6</v>
      </c>
      <c r="Q95" s="8">
        <f>Q114+Q100+Q138</f>
        <v>144710.6</v>
      </c>
      <c r="R95" s="8">
        <f>R114+R100+R138</f>
        <v>0</v>
      </c>
      <c r="S95" s="8">
        <f>S114+S100+S138</f>
        <v>0</v>
      </c>
      <c r="T95" s="12"/>
      <c r="U95" s="391">
        <v>0</v>
      </c>
      <c r="V95" s="1">
        <v>0</v>
      </c>
      <c r="W95" s="1">
        <v>0</v>
      </c>
      <c r="X95" s="1">
        <v>0</v>
      </c>
      <c r="Y95" s="391">
        <v>0</v>
      </c>
      <c r="Z95" s="1">
        <v>0</v>
      </c>
      <c r="AA95" s="1">
        <v>0</v>
      </c>
      <c r="AB95" s="1">
        <v>0</v>
      </c>
    </row>
    <row r="96" spans="1:28" ht="25.5" x14ac:dyDescent="0.25">
      <c r="A96" s="696"/>
      <c r="B96" s="697"/>
      <c r="C96" s="697"/>
      <c r="D96" s="697"/>
      <c r="E96" s="697"/>
      <c r="F96" s="697"/>
      <c r="G96" s="697"/>
      <c r="H96" s="698"/>
      <c r="I96" s="10" t="s">
        <v>12</v>
      </c>
      <c r="J96" s="8">
        <f>J115+J139+J101</f>
        <v>0</v>
      </c>
      <c r="K96" s="8">
        <f>K115+K139+K101</f>
        <v>0</v>
      </c>
      <c r="L96" s="8">
        <f>L115+L139+L101</f>
        <v>0</v>
      </c>
      <c r="M96" s="8">
        <f>M115+M139+M101</f>
        <v>0</v>
      </c>
      <c r="N96" s="8">
        <f>N115+N139+N101</f>
        <v>0</v>
      </c>
      <c r="O96" s="86"/>
      <c r="P96" s="8">
        <f t="shared" si="18"/>
        <v>0</v>
      </c>
      <c r="Q96" s="8">
        <f>Q115+Q139+Q101</f>
        <v>0</v>
      </c>
      <c r="R96" s="8">
        <f>R115+R139+R101</f>
        <v>0</v>
      </c>
      <c r="S96" s="8">
        <f>S115+S139+S101</f>
        <v>0</v>
      </c>
      <c r="T96" s="12"/>
      <c r="U96" s="352"/>
      <c r="V96" s="145"/>
      <c r="W96" s="145"/>
      <c r="X96" s="145"/>
      <c r="Y96" s="352"/>
      <c r="Z96" s="145"/>
      <c r="AA96" s="145"/>
      <c r="AB96" s="145"/>
    </row>
    <row r="97" spans="1:28" ht="32.25" customHeight="1" x14ac:dyDescent="0.25">
      <c r="A97" s="6" t="s">
        <v>51</v>
      </c>
      <c r="B97" s="754" t="s">
        <v>35</v>
      </c>
      <c r="C97" s="755"/>
      <c r="D97" s="755"/>
      <c r="E97" s="755"/>
      <c r="F97" s="755"/>
      <c r="G97" s="755"/>
      <c r="H97" s="756"/>
      <c r="I97" s="352"/>
      <c r="J97" s="8"/>
      <c r="K97" s="30"/>
      <c r="L97" s="8"/>
      <c r="M97" s="8"/>
      <c r="N97" s="8"/>
      <c r="O97" s="86"/>
      <c r="P97" s="8"/>
      <c r="Q97" s="8"/>
      <c r="R97" s="8"/>
      <c r="S97" s="8"/>
      <c r="T97" s="12"/>
      <c r="U97" s="391"/>
      <c r="V97" s="1"/>
      <c r="W97" s="1"/>
      <c r="X97" s="1"/>
      <c r="Y97" s="391"/>
      <c r="Z97" s="1"/>
      <c r="AA97" s="1"/>
      <c r="AB97" s="1"/>
    </row>
    <row r="98" spans="1:28" ht="60.75" customHeight="1" x14ac:dyDescent="0.25">
      <c r="A98" s="786"/>
      <c r="B98" s="766"/>
      <c r="C98" s="767"/>
      <c r="D98" s="767"/>
      <c r="E98" s="767"/>
      <c r="F98" s="767"/>
      <c r="G98" s="767"/>
      <c r="H98" s="768"/>
      <c r="I98" s="10" t="s">
        <v>41</v>
      </c>
      <c r="J98" s="8">
        <f>J102+J104+J106+J108</f>
        <v>105840.8572</v>
      </c>
      <c r="K98" s="8">
        <f>K102+K104+K106+K108</f>
        <v>86026.497099999993</v>
      </c>
      <c r="L98" s="8">
        <f>L102+L104+L106+L108</f>
        <v>6560.1488759999993</v>
      </c>
      <c r="M98" s="8">
        <f>M102+M104+M106+M108</f>
        <v>37959.319999999992</v>
      </c>
      <c r="N98" s="8">
        <f>N102+N104+N106+N108</f>
        <v>41507.028223999994</v>
      </c>
      <c r="O98" s="86"/>
      <c r="P98" s="8">
        <f t="shared" si="18"/>
        <v>49527</v>
      </c>
      <c r="Q98" s="8">
        <f>Q102</f>
        <v>16509</v>
      </c>
      <c r="R98" s="8">
        <f>R102</f>
        <v>16509</v>
      </c>
      <c r="S98" s="8">
        <f>S102</f>
        <v>16509</v>
      </c>
      <c r="T98" s="12"/>
      <c r="U98" s="391">
        <v>0</v>
      </c>
      <c r="V98" s="1">
        <v>0</v>
      </c>
      <c r="W98" s="1">
        <v>0</v>
      </c>
      <c r="X98" s="1">
        <v>0</v>
      </c>
      <c r="Y98" s="391">
        <v>0</v>
      </c>
      <c r="Z98" s="1">
        <v>0</v>
      </c>
      <c r="AA98" s="1">
        <v>0</v>
      </c>
      <c r="AB98" s="1">
        <v>0</v>
      </c>
    </row>
    <row r="99" spans="1:28" ht="51.75" customHeight="1" x14ac:dyDescent="0.25">
      <c r="A99" s="787"/>
      <c r="B99" s="769"/>
      <c r="C99" s="770"/>
      <c r="D99" s="770"/>
      <c r="E99" s="770"/>
      <c r="F99" s="770"/>
      <c r="G99" s="770"/>
      <c r="H99" s="771"/>
      <c r="I99" s="10" t="s">
        <v>42</v>
      </c>
      <c r="J99" s="8">
        <v>0</v>
      </c>
      <c r="K99" s="30">
        <f t="shared" ref="K99:K158" si="25">L99+M99+N99</f>
        <v>0</v>
      </c>
      <c r="L99" s="8">
        <v>0</v>
      </c>
      <c r="M99" s="8">
        <v>0</v>
      </c>
      <c r="N99" s="8">
        <v>0</v>
      </c>
      <c r="O99" s="86"/>
      <c r="P99" s="8">
        <f t="shared" si="18"/>
        <v>0</v>
      </c>
      <c r="Q99" s="8">
        <v>0</v>
      </c>
      <c r="R99" s="8">
        <v>0</v>
      </c>
      <c r="S99" s="8">
        <v>0</v>
      </c>
      <c r="T99" s="12"/>
      <c r="U99" s="391">
        <v>0</v>
      </c>
      <c r="V99" s="1">
        <v>0</v>
      </c>
      <c r="W99" s="1">
        <v>0</v>
      </c>
      <c r="X99" s="1">
        <v>0</v>
      </c>
      <c r="Y99" s="391">
        <v>0</v>
      </c>
      <c r="Z99" s="1">
        <v>0</v>
      </c>
      <c r="AA99" s="1">
        <v>0</v>
      </c>
      <c r="AB99" s="1">
        <v>0</v>
      </c>
    </row>
    <row r="100" spans="1:28" ht="33.75" customHeight="1" x14ac:dyDescent="0.25">
      <c r="A100" s="787"/>
      <c r="B100" s="769"/>
      <c r="C100" s="770"/>
      <c r="D100" s="770"/>
      <c r="E100" s="770"/>
      <c r="F100" s="770"/>
      <c r="G100" s="770"/>
      <c r="H100" s="771"/>
      <c r="I100" s="10" t="s">
        <v>13</v>
      </c>
      <c r="J100" s="8">
        <v>0</v>
      </c>
      <c r="K100" s="30">
        <f t="shared" si="25"/>
        <v>0</v>
      </c>
      <c r="L100" s="8">
        <v>0</v>
      </c>
      <c r="M100" s="8">
        <v>0</v>
      </c>
      <c r="N100" s="8">
        <v>0</v>
      </c>
      <c r="O100" s="86"/>
      <c r="P100" s="8">
        <f t="shared" si="18"/>
        <v>0</v>
      </c>
      <c r="Q100" s="8">
        <v>0</v>
      </c>
      <c r="R100" s="8">
        <v>0</v>
      </c>
      <c r="S100" s="8">
        <v>0</v>
      </c>
      <c r="T100" s="12"/>
      <c r="U100" s="391">
        <v>0</v>
      </c>
      <c r="V100" s="1">
        <v>0</v>
      </c>
      <c r="W100" s="1">
        <v>0</v>
      </c>
      <c r="X100" s="1">
        <v>0</v>
      </c>
      <c r="Y100" s="391">
        <v>0</v>
      </c>
      <c r="Z100" s="1">
        <v>0</v>
      </c>
      <c r="AA100" s="1">
        <v>0</v>
      </c>
      <c r="AB100" s="1">
        <v>0</v>
      </c>
    </row>
    <row r="101" spans="1:28" ht="28.5" customHeight="1" x14ac:dyDescent="0.25">
      <c r="A101" s="788"/>
      <c r="B101" s="772"/>
      <c r="C101" s="773"/>
      <c r="D101" s="773"/>
      <c r="E101" s="773"/>
      <c r="F101" s="773"/>
      <c r="G101" s="773"/>
      <c r="H101" s="774"/>
      <c r="I101" s="10" t="s">
        <v>12</v>
      </c>
      <c r="J101" s="8">
        <v>0</v>
      </c>
      <c r="K101" s="30">
        <f t="shared" si="25"/>
        <v>0</v>
      </c>
      <c r="L101" s="8">
        <v>0</v>
      </c>
      <c r="M101" s="8">
        <v>0</v>
      </c>
      <c r="N101" s="8">
        <v>0</v>
      </c>
      <c r="O101" s="86"/>
      <c r="P101" s="8">
        <f t="shared" si="18"/>
        <v>0</v>
      </c>
      <c r="Q101" s="8">
        <v>0</v>
      </c>
      <c r="R101" s="8">
        <v>0</v>
      </c>
      <c r="S101" s="8">
        <v>0</v>
      </c>
      <c r="T101" s="12"/>
      <c r="U101" s="391"/>
      <c r="V101" s="1"/>
      <c r="W101" s="1"/>
      <c r="X101" s="1"/>
      <c r="Y101" s="391"/>
      <c r="Z101" s="1"/>
      <c r="AA101" s="1"/>
      <c r="AB101" s="1"/>
    </row>
    <row r="102" spans="1:28" ht="25.5" customHeight="1" x14ac:dyDescent="0.25">
      <c r="A102" s="850" t="s">
        <v>72</v>
      </c>
      <c r="B102" s="1103" t="s">
        <v>70</v>
      </c>
      <c r="C102" s="702"/>
      <c r="D102" s="702"/>
      <c r="E102" s="702"/>
      <c r="F102" s="668">
        <v>220000</v>
      </c>
      <c r="G102" s="702"/>
      <c r="H102" s="702"/>
      <c r="I102" s="10"/>
      <c r="J102" s="8">
        <f>J103</f>
        <v>66036</v>
      </c>
      <c r="K102" s="30">
        <f t="shared" si="25"/>
        <v>38961.24</v>
      </c>
      <c r="L102" s="8">
        <f t="shared" ref="L102:S102" si="26">L103</f>
        <v>0</v>
      </c>
      <c r="M102" s="632">
        <f t="shared" si="26"/>
        <v>19480.62</v>
      </c>
      <c r="N102" s="8">
        <f t="shared" si="26"/>
        <v>19480.62</v>
      </c>
      <c r="O102" s="86"/>
      <c r="P102" s="8">
        <f t="shared" si="18"/>
        <v>49527</v>
      </c>
      <c r="Q102" s="8">
        <f t="shared" si="26"/>
        <v>16509</v>
      </c>
      <c r="R102" s="8">
        <f t="shared" si="26"/>
        <v>16509</v>
      </c>
      <c r="S102" s="8">
        <f t="shared" si="26"/>
        <v>16509</v>
      </c>
      <c r="T102" s="854" t="s">
        <v>119</v>
      </c>
      <c r="U102" s="645">
        <v>0</v>
      </c>
      <c r="V102" s="641">
        <v>0</v>
      </c>
      <c r="W102" s="641">
        <v>0</v>
      </c>
      <c r="X102" s="641">
        <v>0</v>
      </c>
      <c r="Y102" s="645">
        <v>0</v>
      </c>
      <c r="Z102" s="641">
        <v>0</v>
      </c>
      <c r="AA102" s="641">
        <v>0</v>
      </c>
      <c r="AB102" s="641">
        <v>0</v>
      </c>
    </row>
    <row r="103" spans="1:28" ht="41.25" customHeight="1" x14ac:dyDescent="0.25">
      <c r="A103" s="851"/>
      <c r="B103" s="1104"/>
      <c r="C103" s="704"/>
      <c r="D103" s="704"/>
      <c r="E103" s="704"/>
      <c r="F103" s="852"/>
      <c r="G103" s="704"/>
      <c r="H103" s="704"/>
      <c r="I103" s="10" t="s">
        <v>41</v>
      </c>
      <c r="J103" s="32">
        <v>66036</v>
      </c>
      <c r="K103" s="30">
        <f t="shared" si="25"/>
        <v>38961.24</v>
      </c>
      <c r="L103" s="32">
        <v>0</v>
      </c>
      <c r="M103" s="32">
        <v>19480.62</v>
      </c>
      <c r="N103" s="32">
        <f>16509*1.18</f>
        <v>19480.62</v>
      </c>
      <c r="O103" s="94"/>
      <c r="P103" s="8">
        <f t="shared" si="18"/>
        <v>49527</v>
      </c>
      <c r="Q103" s="32">
        <v>16509</v>
      </c>
      <c r="R103" s="32">
        <v>16509</v>
      </c>
      <c r="S103" s="32">
        <v>16509</v>
      </c>
      <c r="T103" s="855"/>
      <c r="U103" s="391">
        <v>0</v>
      </c>
      <c r="V103" s="1">
        <v>0</v>
      </c>
      <c r="W103" s="1">
        <v>0</v>
      </c>
      <c r="X103" s="1">
        <v>0</v>
      </c>
      <c r="Y103" s="391">
        <v>0</v>
      </c>
      <c r="Z103" s="1">
        <v>0</v>
      </c>
      <c r="AA103" s="1">
        <v>0</v>
      </c>
      <c r="AB103" s="1">
        <v>0</v>
      </c>
    </row>
    <row r="104" spans="1:28" ht="25.5" x14ac:dyDescent="0.25">
      <c r="A104" s="850" t="s">
        <v>115</v>
      </c>
      <c r="B104" s="475" t="s">
        <v>65</v>
      </c>
      <c r="C104" s="668"/>
      <c r="D104" s="668"/>
      <c r="E104" s="668"/>
      <c r="F104" s="668">
        <v>46000</v>
      </c>
      <c r="G104" s="686">
        <v>2016</v>
      </c>
      <c r="H104" s="686">
        <v>2018</v>
      </c>
      <c r="I104" s="860" t="s">
        <v>41</v>
      </c>
      <c r="J104" s="8">
        <f>J105</f>
        <v>10639.918399999999</v>
      </c>
      <c r="K104" s="30">
        <f t="shared" si="25"/>
        <v>10639.918399999999</v>
      </c>
      <c r="L104" s="8">
        <f t="shared" ref="L104:S104" si="27">L105</f>
        <v>6560.1488759999993</v>
      </c>
      <c r="M104" s="632">
        <f t="shared" si="27"/>
        <v>266.02999999999997</v>
      </c>
      <c r="N104" s="8">
        <f t="shared" si="27"/>
        <v>3813.7395239999996</v>
      </c>
      <c r="O104" s="86"/>
      <c r="P104" s="8">
        <f t="shared" si="18"/>
        <v>0</v>
      </c>
      <c r="Q104" s="8">
        <f t="shared" si="27"/>
        <v>0</v>
      </c>
      <c r="R104" s="8">
        <f t="shared" si="27"/>
        <v>0</v>
      </c>
      <c r="S104" s="8">
        <f t="shared" si="27"/>
        <v>0</v>
      </c>
      <c r="T104" s="4"/>
      <c r="U104" s="645">
        <v>0</v>
      </c>
      <c r="V104" s="641">
        <v>0</v>
      </c>
      <c r="W104" s="641">
        <v>0</v>
      </c>
      <c r="X104" s="641">
        <v>0</v>
      </c>
      <c r="Y104" s="645">
        <v>0</v>
      </c>
      <c r="Z104" s="641">
        <v>0</v>
      </c>
      <c r="AA104" s="641">
        <v>0</v>
      </c>
      <c r="AB104" s="641">
        <v>0</v>
      </c>
    </row>
    <row r="105" spans="1:28" ht="21.75" customHeight="1" x14ac:dyDescent="0.25">
      <c r="A105" s="851"/>
      <c r="B105" s="3" t="s">
        <v>27</v>
      </c>
      <c r="C105" s="707"/>
      <c r="D105" s="707"/>
      <c r="E105" s="669"/>
      <c r="F105" s="852"/>
      <c r="G105" s="683"/>
      <c r="H105" s="683"/>
      <c r="I105" s="861"/>
      <c r="J105" s="9">
        <f>L105+M105+N105</f>
        <v>10639.918399999999</v>
      </c>
      <c r="K105" s="30">
        <f t="shared" si="25"/>
        <v>10639.918399999999</v>
      </c>
      <c r="L105" s="9">
        <f>5559.4482*1.18</f>
        <v>6560.1488759999993</v>
      </c>
      <c r="M105" s="9">
        <v>266.02999999999997</v>
      </c>
      <c r="N105" s="8">
        <f>9016.88*1.18-L105-M105</f>
        <v>3813.7395239999996</v>
      </c>
      <c r="O105" s="89"/>
      <c r="P105" s="8">
        <f t="shared" si="18"/>
        <v>0</v>
      </c>
      <c r="Q105" s="9">
        <v>0</v>
      </c>
      <c r="R105" s="9">
        <v>0</v>
      </c>
      <c r="S105" s="9">
        <v>0</v>
      </c>
      <c r="T105" s="7"/>
      <c r="U105" s="391">
        <v>0</v>
      </c>
      <c r="V105" s="1">
        <v>0</v>
      </c>
      <c r="W105" s="1">
        <v>0</v>
      </c>
      <c r="X105" s="1">
        <v>0</v>
      </c>
      <c r="Y105" s="391">
        <v>0</v>
      </c>
      <c r="Z105" s="1">
        <v>0</v>
      </c>
      <c r="AA105" s="1">
        <v>0</v>
      </c>
      <c r="AB105" s="1">
        <v>0</v>
      </c>
    </row>
    <row r="106" spans="1:28" ht="64.5" customHeight="1" x14ac:dyDescent="0.25">
      <c r="A106" s="850" t="s">
        <v>116</v>
      </c>
      <c r="B106" s="475" t="s">
        <v>52</v>
      </c>
      <c r="C106" s="862"/>
      <c r="D106" s="862"/>
      <c r="E106" s="862"/>
      <c r="F106" s="668">
        <v>55200</v>
      </c>
      <c r="G106" s="81"/>
      <c r="H106" s="81"/>
      <c r="I106" s="686" t="s">
        <v>41</v>
      </c>
      <c r="J106" s="25">
        <v>9089.3700000000008</v>
      </c>
      <c r="K106" s="30">
        <f t="shared" si="25"/>
        <v>15550.9166</v>
      </c>
      <c r="L106" s="8">
        <f>L107</f>
        <v>0</v>
      </c>
      <c r="M106" s="632">
        <f>M107</f>
        <v>7775.46</v>
      </c>
      <c r="N106" s="8">
        <f>N107</f>
        <v>7775.4565999999995</v>
      </c>
      <c r="O106" s="86"/>
      <c r="P106" s="8">
        <f t="shared" si="18"/>
        <v>2500</v>
      </c>
      <c r="Q106" s="8">
        <f>Q107</f>
        <v>1000</v>
      </c>
      <c r="R106" s="8">
        <f>R107</f>
        <v>1000</v>
      </c>
      <c r="S106" s="8">
        <f>S107</f>
        <v>500</v>
      </c>
      <c r="T106" s="854" t="s">
        <v>119</v>
      </c>
      <c r="U106" s="642">
        <v>0</v>
      </c>
      <c r="V106" s="643">
        <v>0</v>
      </c>
      <c r="W106" s="643">
        <v>0</v>
      </c>
      <c r="X106" s="643">
        <v>0</v>
      </c>
      <c r="Y106" s="642">
        <v>0</v>
      </c>
      <c r="Z106" s="643">
        <v>0</v>
      </c>
      <c r="AA106" s="643">
        <v>0</v>
      </c>
      <c r="AB106" s="643">
        <v>0</v>
      </c>
    </row>
    <row r="107" spans="1:28" ht="21.75" customHeight="1" x14ac:dyDescent="0.25">
      <c r="A107" s="851"/>
      <c r="B107" s="3" t="s">
        <v>27</v>
      </c>
      <c r="C107" s="863"/>
      <c r="D107" s="863"/>
      <c r="E107" s="863"/>
      <c r="F107" s="852"/>
      <c r="G107" s="81">
        <v>2018</v>
      </c>
      <c r="H107" s="81">
        <v>2018</v>
      </c>
      <c r="I107" s="683"/>
      <c r="J107" s="9"/>
      <c r="K107" s="30">
        <f t="shared" si="25"/>
        <v>15550.9166</v>
      </c>
      <c r="L107" s="9">
        <v>0</v>
      </c>
      <c r="M107" s="9">
        <v>7775.46</v>
      </c>
      <c r="N107" s="9">
        <f>6589.37*1.18</f>
        <v>7775.4565999999995</v>
      </c>
      <c r="O107" s="89"/>
      <c r="P107" s="8">
        <f t="shared" si="18"/>
        <v>2500</v>
      </c>
      <c r="Q107" s="9">
        <v>1000</v>
      </c>
      <c r="R107" s="9">
        <v>1000</v>
      </c>
      <c r="S107" s="9">
        <v>500</v>
      </c>
      <c r="T107" s="855"/>
      <c r="U107" s="7"/>
      <c r="V107" s="145"/>
      <c r="W107" s="145"/>
      <c r="X107" s="145"/>
      <c r="Y107" s="7"/>
      <c r="Z107" s="145"/>
      <c r="AA107" s="145"/>
      <c r="AB107" s="145"/>
    </row>
    <row r="108" spans="1:28" ht="33" customHeight="1" x14ac:dyDescent="0.25">
      <c r="A108" s="850" t="s">
        <v>117</v>
      </c>
      <c r="B108" s="475" t="s">
        <v>114</v>
      </c>
      <c r="C108" s="44"/>
      <c r="D108" s="44"/>
      <c r="E108" s="44"/>
      <c r="F108" s="668">
        <v>2400</v>
      </c>
      <c r="G108" s="44"/>
      <c r="H108" s="44"/>
      <c r="I108" s="686" t="s">
        <v>41</v>
      </c>
      <c r="J108" s="8">
        <f>J109+J110</f>
        <v>20075.568800000001</v>
      </c>
      <c r="K108" s="30">
        <f t="shared" si="25"/>
        <v>20874.4221</v>
      </c>
      <c r="L108" s="8">
        <f>L109+L110</f>
        <v>0</v>
      </c>
      <c r="M108" s="632">
        <f>M109+M110</f>
        <v>10437.209999999999</v>
      </c>
      <c r="N108" s="8">
        <f>N109+N110</f>
        <v>10437.212100000001</v>
      </c>
      <c r="O108" s="86"/>
      <c r="P108" s="8">
        <f t="shared" si="18"/>
        <v>4901.49</v>
      </c>
      <c r="Q108" s="8">
        <f>Q109+Q110</f>
        <v>3095.2</v>
      </c>
      <c r="R108" s="8">
        <f>R109+R110</f>
        <v>1806.29</v>
      </c>
      <c r="S108" s="8">
        <f>S109+S110</f>
        <v>0</v>
      </c>
      <c r="T108" s="857" t="s">
        <v>119</v>
      </c>
      <c r="U108" s="642">
        <v>0</v>
      </c>
      <c r="V108" s="643">
        <v>0</v>
      </c>
      <c r="W108" s="643">
        <v>0</v>
      </c>
      <c r="X108" s="643">
        <v>0</v>
      </c>
      <c r="Y108" s="642">
        <v>0</v>
      </c>
      <c r="Z108" s="643">
        <v>0</v>
      </c>
      <c r="AA108" s="643">
        <v>0</v>
      </c>
      <c r="AB108" s="643">
        <v>0</v>
      </c>
    </row>
    <row r="109" spans="1:28" ht="21.75" customHeight="1" x14ac:dyDescent="0.25">
      <c r="A109" s="856"/>
      <c r="B109" s="3" t="s">
        <v>27</v>
      </c>
      <c r="C109" s="44"/>
      <c r="D109" s="44"/>
      <c r="E109" s="44"/>
      <c r="F109" s="705"/>
      <c r="G109" s="81">
        <v>2018</v>
      </c>
      <c r="H109" s="81">
        <v>2018</v>
      </c>
      <c r="I109" s="682"/>
      <c r="J109" s="8">
        <f>L109+M109+N109</f>
        <v>10982.638799999999</v>
      </c>
      <c r="K109" s="30">
        <f t="shared" si="25"/>
        <v>10982.638799999999</v>
      </c>
      <c r="L109" s="9">
        <v>0</v>
      </c>
      <c r="M109" s="9">
        <v>5491.32</v>
      </c>
      <c r="N109" s="9">
        <f>4653.66*1.18</f>
        <v>5491.3187999999991</v>
      </c>
      <c r="O109" s="89"/>
      <c r="P109" s="8">
        <f t="shared" si="18"/>
        <v>0</v>
      </c>
      <c r="Q109" s="9">
        <v>0</v>
      </c>
      <c r="R109" s="9">
        <v>0</v>
      </c>
      <c r="S109" s="9">
        <v>0</v>
      </c>
      <c r="T109" s="858"/>
      <c r="U109" s="2"/>
      <c r="V109" s="145"/>
      <c r="W109" s="145"/>
      <c r="X109" s="145"/>
      <c r="Y109" s="2"/>
      <c r="Z109" s="145"/>
      <c r="AA109" s="145"/>
      <c r="AB109" s="145"/>
    </row>
    <row r="110" spans="1:28" ht="21.75" customHeight="1" x14ac:dyDescent="0.25">
      <c r="A110" s="851"/>
      <c r="B110" s="3" t="s">
        <v>59</v>
      </c>
      <c r="C110" s="44"/>
      <c r="D110" s="44"/>
      <c r="E110" s="44"/>
      <c r="F110" s="669"/>
      <c r="G110" s="81">
        <v>2018</v>
      </c>
      <c r="H110" s="81">
        <v>2020</v>
      </c>
      <c r="I110" s="683"/>
      <c r="J110" s="8">
        <v>9092.93</v>
      </c>
      <c r="K110" s="30">
        <f t="shared" si="25"/>
        <v>9891.783300000001</v>
      </c>
      <c r="L110" s="9">
        <v>0</v>
      </c>
      <c r="M110" s="9">
        <v>4945.8900000000003</v>
      </c>
      <c r="N110" s="9">
        <f>4191.435*1.18</f>
        <v>4945.8933000000006</v>
      </c>
      <c r="O110" s="89"/>
      <c r="P110" s="8">
        <f t="shared" si="18"/>
        <v>4901.49</v>
      </c>
      <c r="Q110" s="9">
        <v>3095.2</v>
      </c>
      <c r="R110" s="9">
        <v>1806.29</v>
      </c>
      <c r="S110" s="9">
        <v>0</v>
      </c>
      <c r="T110" s="859"/>
      <c r="U110" s="2"/>
      <c r="V110" s="145"/>
      <c r="W110" s="145"/>
      <c r="X110" s="145"/>
      <c r="Y110" s="2"/>
      <c r="Z110" s="145"/>
      <c r="AA110" s="145"/>
      <c r="AB110" s="145"/>
    </row>
    <row r="111" spans="1:28" ht="15.75" x14ac:dyDescent="0.25">
      <c r="A111" s="687" t="s">
        <v>48</v>
      </c>
      <c r="B111" s="724"/>
      <c r="C111" s="724"/>
      <c r="D111" s="724"/>
      <c r="E111" s="724"/>
      <c r="F111" s="724"/>
      <c r="G111" s="724"/>
      <c r="H111" s="725"/>
      <c r="I111" s="352"/>
      <c r="J111" s="14"/>
      <c r="K111" s="30"/>
      <c r="L111" s="14"/>
      <c r="M111" s="14"/>
      <c r="N111" s="14"/>
      <c r="O111" s="85"/>
      <c r="P111" s="8"/>
      <c r="Q111" s="14"/>
      <c r="R111" s="14"/>
      <c r="S111" s="14"/>
      <c r="T111" s="352"/>
      <c r="U111" s="393"/>
      <c r="V111" s="145"/>
      <c r="W111" s="145"/>
      <c r="X111" s="145"/>
      <c r="Y111" s="393"/>
      <c r="Z111" s="145"/>
      <c r="AA111" s="145"/>
      <c r="AB111" s="145"/>
    </row>
    <row r="112" spans="1:28" s="403" customFormat="1" ht="59.25" customHeight="1" x14ac:dyDescent="0.25">
      <c r="A112" s="1105"/>
      <c r="B112" s="1106"/>
      <c r="C112" s="1106"/>
      <c r="D112" s="1106"/>
      <c r="E112" s="1106"/>
      <c r="F112" s="1106"/>
      <c r="G112" s="1106"/>
      <c r="H112" s="1107"/>
      <c r="I112" s="358" t="s">
        <v>41</v>
      </c>
      <c r="J112" s="20">
        <f>J117</f>
        <v>0</v>
      </c>
      <c r="K112" s="30">
        <f t="shared" si="25"/>
        <v>0</v>
      </c>
      <c r="L112" s="20">
        <f t="shared" ref="L112:S115" si="28">L117</f>
        <v>0</v>
      </c>
      <c r="M112" s="20">
        <f t="shared" si="28"/>
        <v>0</v>
      </c>
      <c r="N112" s="20">
        <f t="shared" si="28"/>
        <v>0</v>
      </c>
      <c r="O112" s="89"/>
      <c r="P112" s="9">
        <f t="shared" si="18"/>
        <v>0</v>
      </c>
      <c r="Q112" s="20">
        <f t="shared" si="28"/>
        <v>0</v>
      </c>
      <c r="R112" s="20">
        <f t="shared" si="28"/>
        <v>0</v>
      </c>
      <c r="S112" s="20">
        <f t="shared" si="28"/>
        <v>0</v>
      </c>
      <c r="T112" s="401"/>
      <c r="U112" s="402">
        <v>0</v>
      </c>
      <c r="V112" s="186">
        <v>0</v>
      </c>
      <c r="W112" s="186">
        <v>0</v>
      </c>
      <c r="X112" s="186">
        <v>0</v>
      </c>
      <c r="Y112" s="402">
        <v>0</v>
      </c>
      <c r="Z112" s="186">
        <v>0</v>
      </c>
      <c r="AA112" s="186">
        <v>0</v>
      </c>
      <c r="AB112" s="186">
        <v>0</v>
      </c>
    </row>
    <row r="113" spans="1:28" s="404" customFormat="1" ht="38.25" x14ac:dyDescent="0.25">
      <c r="A113" s="1108"/>
      <c r="B113" s="1109"/>
      <c r="C113" s="1109"/>
      <c r="D113" s="1109"/>
      <c r="E113" s="1109"/>
      <c r="F113" s="1109"/>
      <c r="G113" s="1109"/>
      <c r="H113" s="1110"/>
      <c r="I113" s="10" t="s">
        <v>42</v>
      </c>
      <c r="J113" s="9">
        <f>J118</f>
        <v>21036.43</v>
      </c>
      <c r="K113" s="30">
        <f t="shared" si="25"/>
        <v>21036.43</v>
      </c>
      <c r="L113" s="9">
        <f t="shared" si="28"/>
        <v>6451.6736000000001</v>
      </c>
      <c r="M113" s="9">
        <f>M118</f>
        <v>7292.38</v>
      </c>
      <c r="N113" s="9">
        <f t="shared" si="28"/>
        <v>7292.3763999999992</v>
      </c>
      <c r="O113" s="89"/>
      <c r="P113" s="9">
        <f t="shared" si="28"/>
        <v>0</v>
      </c>
      <c r="Q113" s="9">
        <f t="shared" si="28"/>
        <v>0</v>
      </c>
      <c r="R113" s="9">
        <f t="shared" si="28"/>
        <v>0</v>
      </c>
      <c r="S113" s="9">
        <f t="shared" si="28"/>
        <v>0</v>
      </c>
      <c r="T113" s="401"/>
      <c r="U113" s="402">
        <v>0</v>
      </c>
      <c r="V113" s="186">
        <v>0</v>
      </c>
      <c r="W113" s="186">
        <v>0</v>
      </c>
      <c r="X113" s="186">
        <v>0</v>
      </c>
      <c r="Y113" s="402">
        <v>0</v>
      </c>
      <c r="Z113" s="186">
        <v>0</v>
      </c>
      <c r="AA113" s="186">
        <v>0</v>
      </c>
      <c r="AB113" s="186">
        <v>0</v>
      </c>
    </row>
    <row r="114" spans="1:28" s="404" customFormat="1" ht="27" customHeight="1" x14ac:dyDescent="0.25">
      <c r="A114" s="1108"/>
      <c r="B114" s="1109"/>
      <c r="C114" s="1109"/>
      <c r="D114" s="1109"/>
      <c r="E114" s="1109"/>
      <c r="F114" s="1109"/>
      <c r="G114" s="1109"/>
      <c r="H114" s="1110"/>
      <c r="I114" s="10" t="s">
        <v>13</v>
      </c>
      <c r="J114" s="9">
        <f>J119</f>
        <v>0</v>
      </c>
      <c r="K114" s="30">
        <f t="shared" si="25"/>
        <v>0</v>
      </c>
      <c r="L114" s="9">
        <f t="shared" si="28"/>
        <v>0</v>
      </c>
      <c r="M114" s="9">
        <f t="shared" si="28"/>
        <v>0</v>
      </c>
      <c r="N114" s="9">
        <f t="shared" si="28"/>
        <v>0</v>
      </c>
      <c r="O114" s="89"/>
      <c r="P114" s="9">
        <f t="shared" si="28"/>
        <v>0</v>
      </c>
      <c r="Q114" s="9">
        <f t="shared" si="28"/>
        <v>0</v>
      </c>
      <c r="R114" s="9">
        <f t="shared" si="28"/>
        <v>0</v>
      </c>
      <c r="S114" s="9">
        <f t="shared" si="28"/>
        <v>0</v>
      </c>
      <c r="T114" s="401"/>
      <c r="U114" s="402">
        <v>0</v>
      </c>
      <c r="V114" s="186">
        <v>0</v>
      </c>
      <c r="W114" s="186">
        <v>0</v>
      </c>
      <c r="X114" s="186">
        <v>0</v>
      </c>
      <c r="Y114" s="402">
        <v>0</v>
      </c>
      <c r="Z114" s="186">
        <v>0</v>
      </c>
      <c r="AA114" s="186">
        <v>0</v>
      </c>
      <c r="AB114" s="186">
        <v>0</v>
      </c>
    </row>
    <row r="115" spans="1:28" s="404" customFormat="1" ht="28.5" customHeight="1" x14ac:dyDescent="0.25">
      <c r="A115" s="1111"/>
      <c r="B115" s="1112"/>
      <c r="C115" s="1112"/>
      <c r="D115" s="1112"/>
      <c r="E115" s="1112"/>
      <c r="F115" s="1112"/>
      <c r="G115" s="1112"/>
      <c r="H115" s="1113"/>
      <c r="I115" s="10" t="s">
        <v>12</v>
      </c>
      <c r="J115" s="9">
        <f>J120</f>
        <v>0</v>
      </c>
      <c r="K115" s="30">
        <f t="shared" si="25"/>
        <v>0</v>
      </c>
      <c r="L115" s="9">
        <f t="shared" si="28"/>
        <v>0</v>
      </c>
      <c r="M115" s="9">
        <f t="shared" si="28"/>
        <v>0</v>
      </c>
      <c r="N115" s="9">
        <f t="shared" si="28"/>
        <v>0</v>
      </c>
      <c r="O115" s="89"/>
      <c r="P115" s="9">
        <f t="shared" si="28"/>
        <v>0</v>
      </c>
      <c r="Q115" s="9">
        <f t="shared" si="28"/>
        <v>0</v>
      </c>
      <c r="R115" s="9">
        <f t="shared" si="28"/>
        <v>0</v>
      </c>
      <c r="S115" s="9">
        <f t="shared" si="28"/>
        <v>0</v>
      </c>
      <c r="T115" s="401"/>
      <c r="U115" s="402">
        <v>0</v>
      </c>
      <c r="V115" s="186">
        <v>0</v>
      </c>
      <c r="W115" s="186">
        <v>0</v>
      </c>
      <c r="X115" s="186">
        <v>0</v>
      </c>
      <c r="Y115" s="402">
        <v>0</v>
      </c>
      <c r="Z115" s="186">
        <v>0</v>
      </c>
      <c r="AA115" s="186">
        <v>0</v>
      </c>
      <c r="AB115" s="186">
        <v>0</v>
      </c>
    </row>
    <row r="116" spans="1:28" ht="17.25" customHeight="1" x14ac:dyDescent="0.25">
      <c r="A116" s="33" t="s">
        <v>46</v>
      </c>
      <c r="B116" s="687" t="s">
        <v>47</v>
      </c>
      <c r="C116" s="688"/>
      <c r="D116" s="688"/>
      <c r="E116" s="688"/>
      <c r="F116" s="688"/>
      <c r="G116" s="688"/>
      <c r="H116" s="689"/>
      <c r="I116" s="352"/>
      <c r="J116" s="14"/>
      <c r="K116" s="30"/>
      <c r="L116" s="14"/>
      <c r="M116" s="14"/>
      <c r="N116" s="14"/>
      <c r="O116" s="85"/>
      <c r="P116" s="8">
        <f t="shared" si="18"/>
        <v>0</v>
      </c>
      <c r="Q116" s="14"/>
      <c r="R116" s="14"/>
      <c r="S116" s="14"/>
      <c r="T116" s="352"/>
      <c r="U116" s="12"/>
      <c r="V116" s="145"/>
      <c r="W116" s="145"/>
      <c r="X116" s="145"/>
      <c r="Y116" s="12"/>
      <c r="Z116" s="145"/>
      <c r="AA116" s="145"/>
      <c r="AB116" s="145"/>
    </row>
    <row r="117" spans="1:28" ht="59.25" customHeight="1" x14ac:dyDescent="0.25">
      <c r="A117" s="853"/>
      <c r="B117" s="673"/>
      <c r="C117" s="674"/>
      <c r="D117" s="674"/>
      <c r="E117" s="674"/>
      <c r="F117" s="674"/>
      <c r="G117" s="674"/>
      <c r="H117" s="675"/>
      <c r="I117" s="358" t="s">
        <v>41</v>
      </c>
      <c r="J117" s="20">
        <v>0</v>
      </c>
      <c r="K117" s="30">
        <f t="shared" si="25"/>
        <v>0</v>
      </c>
      <c r="L117" s="20">
        <v>0</v>
      </c>
      <c r="M117" s="20">
        <v>0</v>
      </c>
      <c r="N117" s="20">
        <v>0</v>
      </c>
      <c r="O117" s="89"/>
      <c r="P117" s="8">
        <f t="shared" si="18"/>
        <v>0</v>
      </c>
      <c r="Q117" s="20">
        <v>0</v>
      </c>
      <c r="R117" s="20">
        <v>0</v>
      </c>
      <c r="S117" s="20">
        <v>0</v>
      </c>
      <c r="T117" s="352"/>
      <c r="U117" s="391">
        <v>0</v>
      </c>
      <c r="V117" s="1">
        <v>0</v>
      </c>
      <c r="W117" s="1">
        <v>0</v>
      </c>
      <c r="X117" s="1">
        <v>0</v>
      </c>
      <c r="Y117" s="391">
        <v>0</v>
      </c>
      <c r="Z117" s="1">
        <v>0</v>
      </c>
      <c r="AA117" s="1">
        <v>0</v>
      </c>
      <c r="AB117" s="1">
        <v>0</v>
      </c>
    </row>
    <row r="118" spans="1:28" ht="50.25" customHeight="1" x14ac:dyDescent="0.25">
      <c r="A118" s="853"/>
      <c r="B118" s="676"/>
      <c r="C118" s="677"/>
      <c r="D118" s="677"/>
      <c r="E118" s="677"/>
      <c r="F118" s="677"/>
      <c r="G118" s="677"/>
      <c r="H118" s="678"/>
      <c r="I118" s="358" t="s">
        <v>42</v>
      </c>
      <c r="J118" s="20">
        <f>J121+J131</f>
        <v>21036.43</v>
      </c>
      <c r="K118" s="30">
        <f t="shared" si="25"/>
        <v>21036.43</v>
      </c>
      <c r="L118" s="20">
        <f>L121+L131</f>
        <v>6451.6736000000001</v>
      </c>
      <c r="M118" s="20">
        <f>M121+M131</f>
        <v>7292.38</v>
      </c>
      <c r="N118" s="20">
        <f>N121+N131</f>
        <v>7292.3763999999992</v>
      </c>
      <c r="O118" s="89"/>
      <c r="P118" s="8">
        <f t="shared" si="18"/>
        <v>0</v>
      </c>
      <c r="Q118" s="20">
        <f>Q122+Q131</f>
        <v>0</v>
      </c>
      <c r="R118" s="20">
        <f>R122+R131</f>
        <v>0</v>
      </c>
      <c r="S118" s="20">
        <f>S122+S131</f>
        <v>0</v>
      </c>
      <c r="T118" s="352"/>
      <c r="U118" s="391">
        <v>0</v>
      </c>
      <c r="V118" s="1">
        <v>0</v>
      </c>
      <c r="W118" s="1">
        <v>0</v>
      </c>
      <c r="X118" s="1">
        <v>0</v>
      </c>
      <c r="Y118" s="391">
        <v>0</v>
      </c>
      <c r="Z118" s="1">
        <v>0</v>
      </c>
      <c r="AA118" s="1">
        <v>0</v>
      </c>
      <c r="AB118" s="1">
        <v>0</v>
      </c>
    </row>
    <row r="119" spans="1:28" ht="29.25" customHeight="1" x14ac:dyDescent="0.25">
      <c r="A119" s="853"/>
      <c r="B119" s="676"/>
      <c r="C119" s="677"/>
      <c r="D119" s="677"/>
      <c r="E119" s="677"/>
      <c r="F119" s="677"/>
      <c r="G119" s="677"/>
      <c r="H119" s="678"/>
      <c r="I119" s="10" t="s">
        <v>13</v>
      </c>
      <c r="J119" s="9">
        <f>J123+J127+J133</f>
        <v>0</v>
      </c>
      <c r="K119" s="30">
        <f t="shared" si="25"/>
        <v>0</v>
      </c>
      <c r="L119" s="9">
        <f>L123+L127+L133</f>
        <v>0</v>
      </c>
      <c r="M119" s="9">
        <f>M123+M127+M133</f>
        <v>0</v>
      </c>
      <c r="N119" s="9">
        <f>N123+N127+N133</f>
        <v>0</v>
      </c>
      <c r="O119" s="89"/>
      <c r="P119" s="8">
        <f t="shared" si="18"/>
        <v>0</v>
      </c>
      <c r="Q119" s="9">
        <f>Q133</f>
        <v>0</v>
      </c>
      <c r="R119" s="9">
        <f>R133</f>
        <v>0</v>
      </c>
      <c r="S119" s="9">
        <f>S133</f>
        <v>0</v>
      </c>
      <c r="T119" s="352"/>
      <c r="U119" s="391">
        <v>0</v>
      </c>
      <c r="V119" s="1">
        <v>0</v>
      </c>
      <c r="W119" s="1">
        <v>0</v>
      </c>
      <c r="X119" s="1">
        <v>0</v>
      </c>
      <c r="Y119" s="391">
        <v>0</v>
      </c>
      <c r="Z119" s="1">
        <v>0</v>
      </c>
      <c r="AA119" s="1">
        <v>0</v>
      </c>
      <c r="AB119" s="1">
        <v>0</v>
      </c>
    </row>
    <row r="120" spans="1:28" ht="40.5" customHeight="1" x14ac:dyDescent="0.25">
      <c r="A120" s="853"/>
      <c r="B120" s="679"/>
      <c r="C120" s="680"/>
      <c r="D120" s="680"/>
      <c r="E120" s="680"/>
      <c r="F120" s="680"/>
      <c r="G120" s="680"/>
      <c r="H120" s="681"/>
      <c r="I120" s="10" t="s">
        <v>12</v>
      </c>
      <c r="J120" s="9">
        <v>0</v>
      </c>
      <c r="K120" s="30">
        <f t="shared" si="25"/>
        <v>0</v>
      </c>
      <c r="L120" s="9">
        <v>0</v>
      </c>
      <c r="M120" s="9">
        <v>0</v>
      </c>
      <c r="N120" s="9">
        <v>0</v>
      </c>
      <c r="O120" s="89"/>
      <c r="P120" s="8">
        <f t="shared" si="18"/>
        <v>0</v>
      </c>
      <c r="Q120" s="9">
        <v>0</v>
      </c>
      <c r="R120" s="9">
        <v>0</v>
      </c>
      <c r="S120" s="9">
        <v>0</v>
      </c>
      <c r="T120" s="352"/>
      <c r="U120" s="391">
        <v>0</v>
      </c>
      <c r="V120" s="1">
        <v>0</v>
      </c>
      <c r="W120" s="1">
        <v>0</v>
      </c>
      <c r="X120" s="1">
        <v>0</v>
      </c>
      <c r="Y120" s="391">
        <v>0</v>
      </c>
      <c r="Z120" s="1">
        <v>0</v>
      </c>
      <c r="AA120" s="1">
        <v>0</v>
      </c>
      <c r="AB120" s="1">
        <v>0</v>
      </c>
    </row>
    <row r="121" spans="1:28" ht="30" customHeight="1" x14ac:dyDescent="0.25">
      <c r="A121" s="714" t="s">
        <v>56</v>
      </c>
      <c r="B121" s="475" t="s">
        <v>33</v>
      </c>
      <c r="C121" s="668">
        <v>1000</v>
      </c>
      <c r="D121" s="668" t="s">
        <v>24</v>
      </c>
      <c r="E121" s="668"/>
      <c r="F121" s="668"/>
      <c r="G121" s="686">
        <v>2016</v>
      </c>
      <c r="H121" s="686">
        <v>2018</v>
      </c>
      <c r="I121" s="686" t="s">
        <v>42</v>
      </c>
      <c r="J121" s="26">
        <f>J122</f>
        <v>7979.8708000000006</v>
      </c>
      <c r="K121" s="30">
        <f t="shared" si="25"/>
        <v>7979.8708000000006</v>
      </c>
      <c r="L121" s="26">
        <f t="shared" ref="L121:S121" si="29">L122</f>
        <v>6451.6736000000001</v>
      </c>
      <c r="M121" s="632">
        <f t="shared" si="29"/>
        <v>764.1</v>
      </c>
      <c r="N121" s="632">
        <f t="shared" si="29"/>
        <v>764.09719999999993</v>
      </c>
      <c r="O121" s="632"/>
      <c r="P121" s="632">
        <f t="shared" si="18"/>
        <v>0</v>
      </c>
      <c r="Q121" s="632">
        <f t="shared" si="29"/>
        <v>0</v>
      </c>
      <c r="R121" s="632">
        <f t="shared" si="29"/>
        <v>0</v>
      </c>
      <c r="S121" s="632">
        <f t="shared" si="29"/>
        <v>0</v>
      </c>
      <c r="T121" s="650"/>
      <c r="U121" s="651">
        <v>0</v>
      </c>
      <c r="V121" s="643">
        <v>0</v>
      </c>
      <c r="W121" s="643">
        <v>0</v>
      </c>
      <c r="X121" s="643">
        <v>0</v>
      </c>
      <c r="Y121" s="651">
        <v>0</v>
      </c>
      <c r="Z121" s="643">
        <v>0</v>
      </c>
      <c r="AA121" s="643">
        <v>0</v>
      </c>
      <c r="AB121" s="643">
        <v>0</v>
      </c>
    </row>
    <row r="122" spans="1:28" ht="15.75" x14ac:dyDescent="0.25">
      <c r="A122" s="715"/>
      <c r="B122" s="3" t="s">
        <v>27</v>
      </c>
      <c r="C122" s="706"/>
      <c r="D122" s="706"/>
      <c r="E122" s="705"/>
      <c r="F122" s="706"/>
      <c r="G122" s="682"/>
      <c r="H122" s="682"/>
      <c r="I122" s="683"/>
      <c r="J122" s="20">
        <f t="shared" ref="J122:J130" si="30">L122+M122+N122</f>
        <v>7979.8708000000006</v>
      </c>
      <c r="K122" s="30">
        <f t="shared" si="25"/>
        <v>7979.8708000000006</v>
      </c>
      <c r="L122" s="20">
        <f>5467.52*1.18</f>
        <v>6451.6736000000001</v>
      </c>
      <c r="M122" s="32">
        <v>764.1</v>
      </c>
      <c r="N122" s="32">
        <f>647.54*1.18</f>
        <v>764.09719999999993</v>
      </c>
      <c r="O122" s="94"/>
      <c r="P122" s="8">
        <f t="shared" si="18"/>
        <v>0</v>
      </c>
      <c r="Q122" s="32">
        <v>0</v>
      </c>
      <c r="R122" s="32">
        <v>0</v>
      </c>
      <c r="S122" s="32">
        <v>0</v>
      </c>
      <c r="T122" s="7"/>
      <c r="U122" s="391">
        <v>0</v>
      </c>
      <c r="V122" s="1">
        <v>0</v>
      </c>
      <c r="W122" s="1">
        <v>0</v>
      </c>
      <c r="X122" s="1">
        <v>0</v>
      </c>
      <c r="Y122" s="391">
        <v>0</v>
      </c>
      <c r="Z122" s="1">
        <v>0</v>
      </c>
      <c r="AA122" s="1">
        <v>0</v>
      </c>
      <c r="AB122" s="1">
        <v>0</v>
      </c>
    </row>
    <row r="123" spans="1:28" ht="25.5" customHeight="1" x14ac:dyDescent="0.25">
      <c r="A123" s="801" t="s">
        <v>71</v>
      </c>
      <c r="B123" s="1114" t="s">
        <v>94</v>
      </c>
      <c r="C123" s="716" t="s">
        <v>95</v>
      </c>
      <c r="D123" s="807">
        <v>8350</v>
      </c>
      <c r="E123" s="716"/>
      <c r="F123" s="810"/>
      <c r="G123" s="708">
        <v>2016</v>
      </c>
      <c r="H123" s="708">
        <v>2017</v>
      </c>
      <c r="I123" s="10" t="s">
        <v>13</v>
      </c>
      <c r="J123" s="8">
        <f t="shared" si="30"/>
        <v>0</v>
      </c>
      <c r="K123" s="30">
        <f t="shared" si="25"/>
        <v>0</v>
      </c>
      <c r="L123" s="8">
        <f>L124+L125+L126</f>
        <v>0</v>
      </c>
      <c r="M123" s="632">
        <f>M124+M125+M126</f>
        <v>0</v>
      </c>
      <c r="N123" s="8">
        <f>N124+N125+N126</f>
        <v>0</v>
      </c>
      <c r="O123" s="735"/>
      <c r="P123" s="8">
        <f t="shared" si="18"/>
        <v>0</v>
      </c>
      <c r="Q123" s="32"/>
      <c r="R123" s="32"/>
      <c r="S123" s="32"/>
      <c r="T123" s="828" t="s">
        <v>80</v>
      </c>
      <c r="U123" s="645">
        <v>0</v>
      </c>
      <c r="V123" s="641">
        <v>0</v>
      </c>
      <c r="W123" s="641">
        <v>0</v>
      </c>
      <c r="X123" s="641">
        <v>0</v>
      </c>
      <c r="Y123" s="645">
        <v>0</v>
      </c>
      <c r="Z123" s="641">
        <v>0</v>
      </c>
      <c r="AA123" s="641">
        <v>0</v>
      </c>
      <c r="AB123" s="641">
        <v>0</v>
      </c>
    </row>
    <row r="124" spans="1:28" ht="15" customHeight="1" x14ac:dyDescent="0.25">
      <c r="A124" s="802"/>
      <c r="B124" s="1115"/>
      <c r="C124" s="717"/>
      <c r="D124" s="808"/>
      <c r="E124" s="717"/>
      <c r="F124" s="811"/>
      <c r="G124" s="709"/>
      <c r="H124" s="709"/>
      <c r="I124" s="10" t="s">
        <v>79</v>
      </c>
      <c r="J124" s="8">
        <f t="shared" si="30"/>
        <v>0</v>
      </c>
      <c r="K124" s="30">
        <f t="shared" si="25"/>
        <v>0</v>
      </c>
      <c r="L124" s="9">
        <v>0</v>
      </c>
      <c r="M124" s="9">
        <v>0</v>
      </c>
      <c r="N124" s="9">
        <v>0</v>
      </c>
      <c r="O124" s="736"/>
      <c r="P124" s="8">
        <f t="shared" si="18"/>
        <v>0</v>
      </c>
      <c r="Q124" s="32"/>
      <c r="R124" s="32"/>
      <c r="S124" s="32"/>
      <c r="T124" s="829"/>
      <c r="U124" s="391">
        <v>0</v>
      </c>
      <c r="V124" s="1">
        <v>0</v>
      </c>
      <c r="W124" s="1">
        <v>0</v>
      </c>
      <c r="X124" s="1">
        <v>0</v>
      </c>
      <c r="Y124" s="391">
        <v>0</v>
      </c>
      <c r="Z124" s="1">
        <v>0</v>
      </c>
      <c r="AA124" s="1">
        <v>0</v>
      </c>
      <c r="AB124" s="1">
        <v>0</v>
      </c>
    </row>
    <row r="125" spans="1:28" ht="15" customHeight="1" x14ac:dyDescent="0.25">
      <c r="A125" s="802"/>
      <c r="B125" s="1115"/>
      <c r="C125" s="717"/>
      <c r="D125" s="808"/>
      <c r="E125" s="717"/>
      <c r="F125" s="811"/>
      <c r="G125" s="709"/>
      <c r="H125" s="709"/>
      <c r="I125" s="10" t="s">
        <v>29</v>
      </c>
      <c r="J125" s="8">
        <f t="shared" si="30"/>
        <v>0</v>
      </c>
      <c r="K125" s="30">
        <f t="shared" si="25"/>
        <v>0</v>
      </c>
      <c r="L125" s="9">
        <v>0</v>
      </c>
      <c r="M125" s="9">
        <v>0</v>
      </c>
      <c r="N125" s="9">
        <v>0</v>
      </c>
      <c r="O125" s="736"/>
      <c r="P125" s="8">
        <f t="shared" si="18"/>
        <v>0</v>
      </c>
      <c r="Q125" s="32"/>
      <c r="R125" s="32"/>
      <c r="S125" s="32"/>
      <c r="T125" s="829"/>
      <c r="U125" s="391">
        <v>0</v>
      </c>
      <c r="V125" s="1">
        <v>0</v>
      </c>
      <c r="W125" s="1">
        <v>0</v>
      </c>
      <c r="X125" s="1">
        <v>0</v>
      </c>
      <c r="Y125" s="391">
        <v>0</v>
      </c>
      <c r="Z125" s="1">
        <v>0</v>
      </c>
      <c r="AA125" s="1">
        <v>0</v>
      </c>
      <c r="AB125" s="1">
        <v>0</v>
      </c>
    </row>
    <row r="126" spans="1:28" ht="15" customHeight="1" x14ac:dyDescent="0.25">
      <c r="A126" s="803"/>
      <c r="B126" s="1116"/>
      <c r="C126" s="718"/>
      <c r="D126" s="809"/>
      <c r="E126" s="718"/>
      <c r="F126" s="749"/>
      <c r="G126" s="710"/>
      <c r="H126" s="710"/>
      <c r="I126" s="344" t="s">
        <v>30</v>
      </c>
      <c r="J126" s="8">
        <f t="shared" si="30"/>
        <v>0</v>
      </c>
      <c r="K126" s="30">
        <f t="shared" si="25"/>
        <v>0</v>
      </c>
      <c r="L126" s="9">
        <v>0</v>
      </c>
      <c r="M126" s="9">
        <v>0</v>
      </c>
      <c r="N126" s="9">
        <v>0</v>
      </c>
      <c r="O126" s="737"/>
      <c r="P126" s="8">
        <f t="shared" si="18"/>
        <v>0</v>
      </c>
      <c r="Q126" s="32"/>
      <c r="R126" s="32"/>
      <c r="S126" s="32"/>
      <c r="T126" s="830"/>
      <c r="U126" s="391">
        <v>0</v>
      </c>
      <c r="V126" s="1">
        <v>0</v>
      </c>
      <c r="W126" s="1">
        <v>0</v>
      </c>
      <c r="X126" s="1">
        <v>0</v>
      </c>
      <c r="Y126" s="391">
        <v>0</v>
      </c>
      <c r="Z126" s="1">
        <v>0</v>
      </c>
      <c r="AA126" s="1">
        <v>0</v>
      </c>
      <c r="AB126" s="1">
        <v>0</v>
      </c>
    </row>
    <row r="127" spans="1:28" ht="38.25" x14ac:dyDescent="0.25">
      <c r="A127" s="711" t="s">
        <v>97</v>
      </c>
      <c r="B127" s="475" t="s">
        <v>96</v>
      </c>
      <c r="C127" s="716">
        <v>600</v>
      </c>
      <c r="D127" s="716">
        <v>1036</v>
      </c>
      <c r="E127" s="719"/>
      <c r="F127" s="719"/>
      <c r="G127" s="729">
        <v>2016</v>
      </c>
      <c r="H127" s="729">
        <v>2016</v>
      </c>
      <c r="I127" s="10" t="s">
        <v>13</v>
      </c>
      <c r="J127" s="8">
        <f t="shared" si="30"/>
        <v>0</v>
      </c>
      <c r="K127" s="30">
        <f t="shared" si="25"/>
        <v>0</v>
      </c>
      <c r="L127" s="8">
        <f>L128+L129+L130</f>
        <v>0</v>
      </c>
      <c r="M127" s="632">
        <f>M128+M129+M130</f>
        <v>0</v>
      </c>
      <c r="N127" s="8">
        <f>N128+N129+N130</f>
        <v>0</v>
      </c>
      <c r="O127" s="735"/>
      <c r="P127" s="8">
        <f t="shared" si="18"/>
        <v>0</v>
      </c>
      <c r="Q127" s="32"/>
      <c r="R127" s="32"/>
      <c r="S127" s="32"/>
      <c r="T127" s="828" t="s">
        <v>80</v>
      </c>
      <c r="U127" s="642">
        <v>0</v>
      </c>
      <c r="V127" s="643">
        <v>0</v>
      </c>
      <c r="W127" s="643">
        <v>0</v>
      </c>
      <c r="X127" s="643">
        <v>0</v>
      </c>
      <c r="Y127" s="642">
        <v>0</v>
      </c>
      <c r="Z127" s="643">
        <v>0</v>
      </c>
      <c r="AA127" s="643">
        <v>0</v>
      </c>
      <c r="AB127" s="643">
        <v>0</v>
      </c>
    </row>
    <row r="128" spans="1:28" ht="15" customHeight="1" x14ac:dyDescent="0.25">
      <c r="A128" s="712"/>
      <c r="B128" s="732" t="s">
        <v>28</v>
      </c>
      <c r="C128" s="717"/>
      <c r="D128" s="717"/>
      <c r="E128" s="720"/>
      <c r="F128" s="727"/>
      <c r="G128" s="730"/>
      <c r="H128" s="730"/>
      <c r="I128" s="10" t="s">
        <v>79</v>
      </c>
      <c r="J128" s="9">
        <f t="shared" si="30"/>
        <v>0</v>
      </c>
      <c r="K128" s="30">
        <f t="shared" si="25"/>
        <v>0</v>
      </c>
      <c r="L128" s="9">
        <v>0</v>
      </c>
      <c r="M128" s="9">
        <v>0</v>
      </c>
      <c r="N128" s="11">
        <v>0</v>
      </c>
      <c r="O128" s="736"/>
      <c r="P128" s="8">
        <f t="shared" si="18"/>
        <v>0</v>
      </c>
      <c r="Q128" s="32"/>
      <c r="R128" s="32"/>
      <c r="S128" s="32"/>
      <c r="T128" s="829"/>
      <c r="U128" s="23"/>
      <c r="V128" s="145"/>
      <c r="W128" s="145"/>
      <c r="X128" s="145"/>
      <c r="Y128" s="38"/>
      <c r="Z128" s="38"/>
      <c r="AA128" s="38"/>
      <c r="AB128" s="38"/>
    </row>
    <row r="129" spans="1:28" ht="15" customHeight="1" x14ac:dyDescent="0.25">
      <c r="A129" s="712"/>
      <c r="B129" s="733"/>
      <c r="C129" s="717"/>
      <c r="D129" s="717"/>
      <c r="E129" s="720"/>
      <c r="F129" s="727"/>
      <c r="G129" s="730"/>
      <c r="H129" s="730"/>
      <c r="I129" s="10" t="s">
        <v>29</v>
      </c>
      <c r="J129" s="9">
        <f t="shared" si="30"/>
        <v>0</v>
      </c>
      <c r="K129" s="30">
        <f t="shared" si="25"/>
        <v>0</v>
      </c>
      <c r="L129" s="11">
        <v>0</v>
      </c>
      <c r="M129" s="11">
        <v>0</v>
      </c>
      <c r="N129" s="11">
        <v>0</v>
      </c>
      <c r="O129" s="736"/>
      <c r="P129" s="8">
        <f t="shared" si="18"/>
        <v>0</v>
      </c>
      <c r="Q129" s="32"/>
      <c r="R129" s="32"/>
      <c r="S129" s="32"/>
      <c r="T129" s="829"/>
      <c r="U129" s="12"/>
      <c r="V129" s="145"/>
      <c r="W129" s="145"/>
      <c r="X129" s="145"/>
      <c r="Y129" s="38"/>
      <c r="Z129" s="38"/>
      <c r="AA129" s="38"/>
      <c r="AB129" s="38"/>
    </row>
    <row r="130" spans="1:28" ht="15" customHeight="1" x14ac:dyDescent="0.25">
      <c r="A130" s="713"/>
      <c r="B130" s="734"/>
      <c r="C130" s="718"/>
      <c r="D130" s="718"/>
      <c r="E130" s="721"/>
      <c r="F130" s="728"/>
      <c r="G130" s="731"/>
      <c r="H130" s="731"/>
      <c r="I130" s="344" t="s">
        <v>30</v>
      </c>
      <c r="J130" s="9">
        <f t="shared" si="30"/>
        <v>0</v>
      </c>
      <c r="K130" s="30">
        <f t="shared" si="25"/>
        <v>0</v>
      </c>
      <c r="L130" s="11">
        <v>0</v>
      </c>
      <c r="M130" s="11">
        <v>0</v>
      </c>
      <c r="N130" s="11">
        <v>0</v>
      </c>
      <c r="O130" s="737"/>
      <c r="P130" s="8">
        <f t="shared" si="18"/>
        <v>0</v>
      </c>
      <c r="Q130" s="32"/>
      <c r="R130" s="32"/>
      <c r="S130" s="32"/>
      <c r="T130" s="830"/>
      <c r="U130" s="12"/>
      <c r="V130" s="145"/>
      <c r="W130" s="145"/>
      <c r="X130" s="145"/>
      <c r="Y130" s="38"/>
      <c r="Z130" s="38"/>
      <c r="AA130" s="38"/>
      <c r="AB130" s="38"/>
    </row>
    <row r="131" spans="1:28" ht="38.25" x14ac:dyDescent="0.25">
      <c r="A131" s="714" t="s">
        <v>98</v>
      </c>
      <c r="B131" s="477" t="s">
        <v>60</v>
      </c>
      <c r="C131" s="684" t="s">
        <v>122</v>
      </c>
      <c r="D131" s="684" t="s">
        <v>123</v>
      </c>
      <c r="E131" s="660"/>
      <c r="F131" s="812"/>
      <c r="G131" s="662">
        <v>2018</v>
      </c>
      <c r="H131" s="662">
        <v>2018</v>
      </c>
      <c r="I131" s="349" t="s">
        <v>42</v>
      </c>
      <c r="J131" s="26">
        <f>J132</f>
        <v>13056.5592</v>
      </c>
      <c r="K131" s="30">
        <f t="shared" si="25"/>
        <v>13056.5592</v>
      </c>
      <c r="L131" s="26">
        <f t="shared" ref="L131:S131" si="31">L132</f>
        <v>0</v>
      </c>
      <c r="M131" s="632">
        <f t="shared" si="31"/>
        <v>6528.28</v>
      </c>
      <c r="N131" s="632">
        <f t="shared" si="31"/>
        <v>6528.279199999999</v>
      </c>
      <c r="O131" s="632"/>
      <c r="P131" s="632">
        <f t="shared" si="18"/>
        <v>0</v>
      </c>
      <c r="Q131" s="632">
        <f t="shared" si="31"/>
        <v>0</v>
      </c>
      <c r="R131" s="632">
        <f t="shared" si="31"/>
        <v>0</v>
      </c>
      <c r="S131" s="632">
        <f t="shared" si="31"/>
        <v>0</v>
      </c>
      <c r="T131" s="652"/>
      <c r="U131" s="642">
        <v>0</v>
      </c>
      <c r="V131" s="643">
        <v>0</v>
      </c>
      <c r="W131" s="643">
        <v>0</v>
      </c>
      <c r="X131" s="643">
        <v>0</v>
      </c>
      <c r="Y131" s="642">
        <v>0</v>
      </c>
      <c r="Z131" s="643">
        <v>0</v>
      </c>
      <c r="AA131" s="643">
        <v>0</v>
      </c>
      <c r="AB131" s="643">
        <v>0</v>
      </c>
    </row>
    <row r="132" spans="1:28" ht="15.75" customHeight="1" x14ac:dyDescent="0.25">
      <c r="A132" s="715"/>
      <c r="B132" s="346" t="s">
        <v>27</v>
      </c>
      <c r="C132" s="685"/>
      <c r="D132" s="685"/>
      <c r="E132" s="726"/>
      <c r="F132" s="813"/>
      <c r="G132" s="814"/>
      <c r="H132" s="814"/>
      <c r="I132" s="53"/>
      <c r="J132" s="20">
        <f>L132+M132+N132</f>
        <v>13056.5592</v>
      </c>
      <c r="K132" s="30">
        <f t="shared" si="25"/>
        <v>13056.5592</v>
      </c>
      <c r="L132" s="20">
        <v>0</v>
      </c>
      <c r="M132" s="32">
        <v>6528.28</v>
      </c>
      <c r="N132" s="32">
        <f>5532.44*1.18</f>
        <v>6528.279199999999</v>
      </c>
      <c r="O132" s="94"/>
      <c r="P132" s="8">
        <f t="shared" si="18"/>
        <v>0</v>
      </c>
      <c r="Q132" s="32">
        <v>0</v>
      </c>
      <c r="R132" s="32">
        <v>0</v>
      </c>
      <c r="S132" s="32">
        <v>0</v>
      </c>
      <c r="T132" s="52"/>
      <c r="U132" s="12"/>
      <c r="V132" s="145"/>
      <c r="W132" s="145"/>
      <c r="X132" s="145"/>
      <c r="Y132" s="38"/>
      <c r="Z132" s="38"/>
      <c r="AA132" s="38"/>
      <c r="AB132" s="38"/>
    </row>
    <row r="133" spans="1:28" ht="48" customHeight="1" x14ac:dyDescent="0.25">
      <c r="A133" s="714" t="s">
        <v>99</v>
      </c>
      <c r="B133" s="1103" t="s">
        <v>58</v>
      </c>
      <c r="C133" s="684" t="s">
        <v>124</v>
      </c>
      <c r="D133" s="684">
        <v>1.355</v>
      </c>
      <c r="E133" s="705"/>
      <c r="F133" s="706"/>
      <c r="G133" s="682">
        <v>2017</v>
      </c>
      <c r="H133" s="682">
        <v>2017</v>
      </c>
      <c r="I133" s="358" t="s">
        <v>13</v>
      </c>
      <c r="J133" s="20">
        <f>J134</f>
        <v>0</v>
      </c>
      <c r="K133" s="30">
        <f t="shared" si="25"/>
        <v>0</v>
      </c>
      <c r="L133" s="20">
        <f>L134</f>
        <v>0</v>
      </c>
      <c r="M133" s="632">
        <f>M134</f>
        <v>0</v>
      </c>
      <c r="N133" s="20">
        <f>N134</f>
        <v>0</v>
      </c>
      <c r="O133" s="89"/>
      <c r="P133" s="8">
        <f t="shared" si="18"/>
        <v>0</v>
      </c>
      <c r="Q133" s="20">
        <f>Q134</f>
        <v>0</v>
      </c>
      <c r="R133" s="20">
        <f>R134</f>
        <v>0</v>
      </c>
      <c r="S133" s="20">
        <f>S134</f>
        <v>0</v>
      </c>
      <c r="T133" s="660" t="s">
        <v>26</v>
      </c>
      <c r="U133" s="642">
        <v>0</v>
      </c>
      <c r="V133" s="643">
        <v>0</v>
      </c>
      <c r="W133" s="643">
        <v>0</v>
      </c>
      <c r="X133" s="643">
        <v>0</v>
      </c>
      <c r="Y133" s="642">
        <v>0</v>
      </c>
      <c r="Z133" s="643">
        <v>0</v>
      </c>
      <c r="AA133" s="643">
        <v>0</v>
      </c>
      <c r="AB133" s="643">
        <v>0</v>
      </c>
    </row>
    <row r="134" spans="1:28" ht="19.5" customHeight="1" x14ac:dyDescent="0.25">
      <c r="A134" s="715"/>
      <c r="B134" s="1104"/>
      <c r="C134" s="685"/>
      <c r="D134" s="685"/>
      <c r="E134" s="669"/>
      <c r="F134" s="707"/>
      <c r="G134" s="683"/>
      <c r="H134" s="683"/>
      <c r="I134" s="338" t="s">
        <v>30</v>
      </c>
      <c r="J134" s="20">
        <f>L134+M134+N134+Q134+R134+S134</f>
        <v>0</v>
      </c>
      <c r="K134" s="30">
        <f t="shared" si="25"/>
        <v>0</v>
      </c>
      <c r="L134" s="20">
        <v>0</v>
      </c>
      <c r="M134" s="32">
        <v>0</v>
      </c>
      <c r="N134" s="32">
        <v>0</v>
      </c>
      <c r="O134" s="94"/>
      <c r="P134" s="8">
        <f t="shared" si="18"/>
        <v>0</v>
      </c>
      <c r="Q134" s="32">
        <v>0</v>
      </c>
      <c r="R134" s="32">
        <v>0</v>
      </c>
      <c r="S134" s="32">
        <v>0</v>
      </c>
      <c r="T134" s="726"/>
      <c r="U134" s="12"/>
      <c r="V134" s="145"/>
      <c r="W134" s="145"/>
      <c r="X134" s="145"/>
      <c r="Y134" s="38"/>
      <c r="Z134" s="38"/>
      <c r="AA134" s="38"/>
      <c r="AB134" s="38"/>
    </row>
    <row r="135" spans="1:28" ht="42.75" customHeight="1" x14ac:dyDescent="0.25">
      <c r="A135" s="33"/>
      <c r="B135" s="687" t="s">
        <v>20</v>
      </c>
      <c r="C135" s="688"/>
      <c r="D135" s="688"/>
      <c r="E135" s="688"/>
      <c r="F135" s="688"/>
      <c r="G135" s="688"/>
      <c r="H135" s="689"/>
      <c r="I135" s="344"/>
      <c r="J135" s="11"/>
      <c r="K135" s="30">
        <f t="shared" si="25"/>
        <v>0</v>
      </c>
      <c r="L135" s="11"/>
      <c r="M135" s="11"/>
      <c r="N135" s="11"/>
      <c r="O135" s="93"/>
      <c r="P135" s="8"/>
      <c r="Q135" s="12"/>
      <c r="R135" s="41"/>
      <c r="S135" s="41"/>
      <c r="T135" s="42"/>
      <c r="U135" s="12"/>
      <c r="V135" s="145"/>
      <c r="W135" s="145"/>
      <c r="X135" s="145"/>
      <c r="Y135" s="38"/>
      <c r="Z135" s="38"/>
      <c r="AA135" s="38"/>
      <c r="AB135" s="38"/>
    </row>
    <row r="136" spans="1:28" s="403" customFormat="1" ht="58.5" customHeight="1" x14ac:dyDescent="0.25">
      <c r="A136" s="690"/>
      <c r="B136" s="691"/>
      <c r="C136" s="691"/>
      <c r="D136" s="691"/>
      <c r="E136" s="691"/>
      <c r="F136" s="691"/>
      <c r="G136" s="691"/>
      <c r="H136" s="692"/>
      <c r="I136" s="10" t="s">
        <v>41</v>
      </c>
      <c r="J136" s="9">
        <f>J141</f>
        <v>0</v>
      </c>
      <c r="K136" s="30">
        <f t="shared" si="25"/>
        <v>0</v>
      </c>
      <c r="L136" s="9">
        <f t="shared" ref="L136:S139" si="32">L141</f>
        <v>0</v>
      </c>
      <c r="M136" s="9">
        <f t="shared" si="32"/>
        <v>0</v>
      </c>
      <c r="N136" s="9">
        <f t="shared" si="32"/>
        <v>0</v>
      </c>
      <c r="O136" s="89"/>
      <c r="P136" s="8">
        <f t="shared" si="18"/>
        <v>0</v>
      </c>
      <c r="Q136" s="9">
        <f t="shared" si="32"/>
        <v>0</v>
      </c>
      <c r="R136" s="9">
        <f t="shared" si="32"/>
        <v>0</v>
      </c>
      <c r="S136" s="9">
        <f t="shared" si="32"/>
        <v>0</v>
      </c>
      <c r="T136" s="42"/>
      <c r="U136" s="39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ht="42.75" customHeight="1" x14ac:dyDescent="0.25">
      <c r="A137" s="693"/>
      <c r="B137" s="694"/>
      <c r="C137" s="694"/>
      <c r="D137" s="694"/>
      <c r="E137" s="694"/>
      <c r="F137" s="694"/>
      <c r="G137" s="694"/>
      <c r="H137" s="695"/>
      <c r="I137" s="10" t="s">
        <v>42</v>
      </c>
      <c r="J137" s="9">
        <f>J142</f>
        <v>105856.41380000001</v>
      </c>
      <c r="K137" s="9">
        <f>K142</f>
        <v>105856.41380000001</v>
      </c>
      <c r="L137" s="9">
        <f t="shared" si="32"/>
        <v>0</v>
      </c>
      <c r="M137" s="9">
        <f>M142</f>
        <v>52928.210000000006</v>
      </c>
      <c r="N137" s="9">
        <f t="shared" si="32"/>
        <v>52928.203799999996</v>
      </c>
      <c r="O137" s="89"/>
      <c r="P137" s="8">
        <f t="shared" si="18"/>
        <v>56218.57</v>
      </c>
      <c r="Q137" s="9">
        <f t="shared" si="32"/>
        <v>25879.8</v>
      </c>
      <c r="R137" s="9">
        <f t="shared" si="32"/>
        <v>11567.3</v>
      </c>
      <c r="S137" s="9">
        <f t="shared" si="32"/>
        <v>18771.47</v>
      </c>
      <c r="T137" s="42"/>
      <c r="U137" s="39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ht="32.25" customHeight="1" x14ac:dyDescent="0.25">
      <c r="A138" s="693"/>
      <c r="B138" s="694"/>
      <c r="C138" s="694"/>
      <c r="D138" s="694"/>
      <c r="E138" s="694"/>
      <c r="F138" s="694"/>
      <c r="G138" s="694"/>
      <c r="H138" s="695"/>
      <c r="I138" s="10" t="s">
        <v>13</v>
      </c>
      <c r="J138" s="9">
        <f>J143</f>
        <v>650115.05239999993</v>
      </c>
      <c r="K138" s="9">
        <f>K143</f>
        <v>650115.05239999993</v>
      </c>
      <c r="L138" s="9">
        <f t="shared" si="32"/>
        <v>254840.77439999999</v>
      </c>
      <c r="M138" s="20">
        <f t="shared" si="32"/>
        <v>197637.14</v>
      </c>
      <c r="N138" s="9">
        <f t="shared" si="32"/>
        <v>197637.13799999998</v>
      </c>
      <c r="O138" s="89"/>
      <c r="P138" s="8">
        <f t="shared" si="18"/>
        <v>144710.6</v>
      </c>
      <c r="Q138" s="9">
        <f t="shared" si="32"/>
        <v>144710.6</v>
      </c>
      <c r="R138" s="9">
        <f t="shared" si="32"/>
        <v>0</v>
      </c>
      <c r="S138" s="9">
        <f t="shared" si="32"/>
        <v>0</v>
      </c>
      <c r="T138" s="42"/>
      <c r="U138" s="39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ht="35.25" customHeight="1" x14ac:dyDescent="0.25">
      <c r="A139" s="696"/>
      <c r="B139" s="697"/>
      <c r="C139" s="697"/>
      <c r="D139" s="697"/>
      <c r="E139" s="697"/>
      <c r="F139" s="697"/>
      <c r="G139" s="697"/>
      <c r="H139" s="698"/>
      <c r="I139" s="10" t="s">
        <v>12</v>
      </c>
      <c r="J139" s="9">
        <f>J144</f>
        <v>0</v>
      </c>
      <c r="K139" s="30">
        <f t="shared" si="25"/>
        <v>0</v>
      </c>
      <c r="L139" s="9">
        <f t="shared" si="32"/>
        <v>0</v>
      </c>
      <c r="M139" s="9">
        <f t="shared" si="32"/>
        <v>0</v>
      </c>
      <c r="N139" s="9">
        <f t="shared" si="32"/>
        <v>0</v>
      </c>
      <c r="O139" s="89"/>
      <c r="P139" s="8">
        <f t="shared" si="18"/>
        <v>0</v>
      </c>
      <c r="Q139" s="9">
        <f t="shared" si="32"/>
        <v>0</v>
      </c>
      <c r="R139" s="9">
        <f t="shared" si="32"/>
        <v>0</v>
      </c>
      <c r="S139" s="9">
        <f t="shared" si="32"/>
        <v>0</v>
      </c>
      <c r="T139" s="42"/>
      <c r="U139" s="39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ht="32.25" customHeight="1" x14ac:dyDescent="0.25">
      <c r="A140" s="33" t="s">
        <v>57</v>
      </c>
      <c r="B140" s="687" t="s">
        <v>22</v>
      </c>
      <c r="C140" s="724"/>
      <c r="D140" s="724"/>
      <c r="E140" s="724"/>
      <c r="F140" s="724"/>
      <c r="G140" s="724"/>
      <c r="H140" s="725"/>
      <c r="I140" s="352"/>
      <c r="J140" s="14"/>
      <c r="K140" s="30"/>
      <c r="L140" s="14"/>
      <c r="M140" s="14"/>
      <c r="N140" s="14"/>
      <c r="O140" s="85"/>
      <c r="P140" s="8">
        <f t="shared" ref="P140:P158" si="33">Q140+R140+S140</f>
        <v>0</v>
      </c>
      <c r="Q140" s="352"/>
      <c r="R140" s="41"/>
      <c r="S140" s="41"/>
      <c r="T140" s="42"/>
      <c r="U140" s="12"/>
      <c r="V140" s="145"/>
      <c r="W140" s="145"/>
      <c r="X140" s="145"/>
      <c r="Y140" s="38"/>
      <c r="Z140" s="38"/>
      <c r="AA140" s="38"/>
      <c r="AB140" s="38"/>
    </row>
    <row r="141" spans="1:28" ht="61.5" customHeight="1" x14ac:dyDescent="0.25">
      <c r="A141" s="702"/>
      <c r="B141" s="673"/>
      <c r="C141" s="674"/>
      <c r="D141" s="674"/>
      <c r="E141" s="674"/>
      <c r="F141" s="674"/>
      <c r="G141" s="674"/>
      <c r="H141" s="675"/>
      <c r="I141" s="10" t="s">
        <v>41</v>
      </c>
      <c r="J141" s="9">
        <v>0</v>
      </c>
      <c r="K141" s="30">
        <f t="shared" si="25"/>
        <v>0</v>
      </c>
      <c r="L141" s="9">
        <v>0</v>
      </c>
      <c r="M141" s="9">
        <v>0</v>
      </c>
      <c r="N141" s="9">
        <v>0</v>
      </c>
      <c r="O141" s="89"/>
      <c r="P141" s="8">
        <f t="shared" si="33"/>
        <v>0</v>
      </c>
      <c r="Q141" s="9">
        <v>0</v>
      </c>
      <c r="R141" s="9">
        <v>0</v>
      </c>
      <c r="S141" s="9">
        <v>0</v>
      </c>
      <c r="T141" s="352"/>
      <c r="U141" s="39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</row>
    <row r="142" spans="1:28" ht="45.75" customHeight="1" x14ac:dyDescent="0.25">
      <c r="A142" s="703"/>
      <c r="B142" s="676"/>
      <c r="C142" s="677"/>
      <c r="D142" s="677"/>
      <c r="E142" s="677"/>
      <c r="F142" s="677"/>
      <c r="G142" s="677"/>
      <c r="H142" s="678"/>
      <c r="I142" s="10" t="s">
        <v>42</v>
      </c>
      <c r="J142" s="9">
        <f>J152+J155+J153</f>
        <v>105856.41380000001</v>
      </c>
      <c r="K142" s="30">
        <f t="shared" si="25"/>
        <v>105856.41380000001</v>
      </c>
      <c r="L142" s="9">
        <f>L152+L155+L153</f>
        <v>0</v>
      </c>
      <c r="M142" s="9">
        <f>M152+M155+M153</f>
        <v>52928.210000000006</v>
      </c>
      <c r="N142" s="9">
        <f>N152+N155+N153</f>
        <v>52928.203799999996</v>
      </c>
      <c r="O142" s="89"/>
      <c r="P142" s="8">
        <f>P152+P153+P155+P156+P157+P158</f>
        <v>56218.57</v>
      </c>
      <c r="Q142" s="9">
        <f>Q152+Q153+Q155+Q156+Q157+Q158</f>
        <v>25879.8</v>
      </c>
      <c r="R142" s="9">
        <f>R152+R153+R155+R156+R157+R158</f>
        <v>11567.3</v>
      </c>
      <c r="S142" s="9">
        <f>S152+S153+S155+S156+S157+S158</f>
        <v>18771.47</v>
      </c>
      <c r="T142" s="352"/>
      <c r="U142" s="39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</row>
    <row r="143" spans="1:28" ht="33.75" customHeight="1" x14ac:dyDescent="0.25">
      <c r="A143" s="703"/>
      <c r="B143" s="676"/>
      <c r="C143" s="677"/>
      <c r="D143" s="677"/>
      <c r="E143" s="677"/>
      <c r="F143" s="677"/>
      <c r="G143" s="677"/>
      <c r="H143" s="678"/>
      <c r="I143" s="10" t="s">
        <v>13</v>
      </c>
      <c r="J143" s="9">
        <f>J145+J151</f>
        <v>650115.05239999993</v>
      </c>
      <c r="K143" s="9">
        <f>K145+K151</f>
        <v>650115.05239999993</v>
      </c>
      <c r="L143" s="9">
        <f>L145+L151</f>
        <v>254840.77439999999</v>
      </c>
      <c r="M143" s="20">
        <f>M145+M151</f>
        <v>197637.14</v>
      </c>
      <c r="N143" s="9">
        <f>N145+N151</f>
        <v>197637.13799999998</v>
      </c>
      <c r="O143" s="89"/>
      <c r="P143" s="8">
        <f t="shared" si="33"/>
        <v>144710.6</v>
      </c>
      <c r="Q143" s="9">
        <f>Q145+Q151</f>
        <v>144710.6</v>
      </c>
      <c r="R143" s="9">
        <f>R145+R151</f>
        <v>0</v>
      </c>
      <c r="S143" s="9">
        <f>S145+S151</f>
        <v>0</v>
      </c>
      <c r="T143" s="352"/>
      <c r="U143" s="39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</row>
    <row r="144" spans="1:28" ht="54" customHeight="1" x14ac:dyDescent="0.25">
      <c r="A144" s="704"/>
      <c r="B144" s="679"/>
      <c r="C144" s="680"/>
      <c r="D144" s="680"/>
      <c r="E144" s="680"/>
      <c r="F144" s="680"/>
      <c r="G144" s="680"/>
      <c r="H144" s="681"/>
      <c r="I144" s="10" t="s">
        <v>12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89"/>
      <c r="P144" s="8">
        <f t="shared" si="33"/>
        <v>0</v>
      </c>
      <c r="Q144" s="9">
        <v>0</v>
      </c>
      <c r="R144" s="9">
        <v>0</v>
      </c>
      <c r="S144" s="9">
        <v>0</v>
      </c>
      <c r="T144" s="352"/>
      <c r="U144" s="39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ht="29.25" customHeight="1" x14ac:dyDescent="0.25">
      <c r="A145" s="699" t="s">
        <v>103</v>
      </c>
      <c r="B145" s="479" t="s">
        <v>15</v>
      </c>
      <c r="C145" s="672"/>
      <c r="D145" s="672"/>
      <c r="E145" s="672"/>
      <c r="F145" s="672" t="s">
        <v>40</v>
      </c>
      <c r="G145" s="71"/>
      <c r="H145" s="71"/>
      <c r="I145" s="358" t="s">
        <v>13</v>
      </c>
      <c r="J145" s="29">
        <f>L145+M145+N145</f>
        <v>650115.05239999993</v>
      </c>
      <c r="K145" s="29">
        <f>L145+M145+N145</f>
        <v>650115.05239999993</v>
      </c>
      <c r="L145" s="25">
        <f>L146+L147+L148</f>
        <v>254840.77439999999</v>
      </c>
      <c r="M145" s="644">
        <f>M146+M147+M148+M149</f>
        <v>197637.14</v>
      </c>
      <c r="N145" s="25">
        <f>N146+N147+N148+N149</f>
        <v>197637.13799999998</v>
      </c>
      <c r="O145" s="89"/>
      <c r="P145" s="8">
        <f t="shared" si="33"/>
        <v>144710.6</v>
      </c>
      <c r="Q145" s="25">
        <f t="shared" ref="Q145:S145" si="34">Q146+Q147+Q148</f>
        <v>144710.6</v>
      </c>
      <c r="R145" s="25">
        <f t="shared" si="34"/>
        <v>0</v>
      </c>
      <c r="S145" s="25">
        <f t="shared" si="34"/>
        <v>0</v>
      </c>
      <c r="T145" s="660" t="s">
        <v>26</v>
      </c>
      <c r="U145" s="642">
        <v>0</v>
      </c>
      <c r="V145" s="643">
        <v>0</v>
      </c>
      <c r="W145" s="643">
        <v>0</v>
      </c>
      <c r="X145" s="643">
        <v>0</v>
      </c>
      <c r="Y145" s="643">
        <v>0</v>
      </c>
      <c r="Z145" s="643">
        <v>0</v>
      </c>
      <c r="AA145" s="643">
        <v>0</v>
      </c>
      <c r="AB145" s="643">
        <v>0</v>
      </c>
    </row>
    <row r="146" spans="1:28" ht="15.75" customHeight="1" x14ac:dyDescent="0.25">
      <c r="A146" s="699"/>
      <c r="B146" s="48" t="s">
        <v>27</v>
      </c>
      <c r="C146" s="672"/>
      <c r="D146" s="672"/>
      <c r="E146" s="672"/>
      <c r="F146" s="672"/>
      <c r="G146" s="666">
        <v>2016</v>
      </c>
      <c r="H146" s="666">
        <v>2018</v>
      </c>
      <c r="I146" s="358" t="s">
        <v>30</v>
      </c>
      <c r="J146" s="30">
        <f>L146+M146+N146</f>
        <v>220744.70239999998</v>
      </c>
      <c r="K146" s="30">
        <f t="shared" si="25"/>
        <v>220744.70239999998</v>
      </c>
      <c r="L146" s="11">
        <f>184024.58*1.18</f>
        <v>217149.00439999998</v>
      </c>
      <c r="M146" s="11">
        <v>1797.85</v>
      </c>
      <c r="N146" s="30">
        <f>1523.6*1.18</f>
        <v>1797.8479999999997</v>
      </c>
      <c r="O146" s="93"/>
      <c r="P146" s="8">
        <f t="shared" si="33"/>
        <v>0</v>
      </c>
      <c r="Q146" s="30">
        <v>0</v>
      </c>
      <c r="R146" s="30">
        <v>0</v>
      </c>
      <c r="S146" s="30">
        <v>0</v>
      </c>
      <c r="T146" s="661"/>
      <c r="U146" s="12"/>
      <c r="V146" s="145"/>
      <c r="W146" s="145"/>
      <c r="X146" s="145"/>
      <c r="Y146" s="38"/>
      <c r="Z146" s="38"/>
      <c r="AA146" s="38"/>
      <c r="AB146" s="38"/>
    </row>
    <row r="147" spans="1:28" ht="15.75" customHeight="1" x14ac:dyDescent="0.25">
      <c r="A147" s="699"/>
      <c r="B147" s="700" t="s">
        <v>59</v>
      </c>
      <c r="C147" s="672"/>
      <c r="D147" s="672"/>
      <c r="E147" s="672"/>
      <c r="F147" s="672"/>
      <c r="G147" s="667"/>
      <c r="H147" s="667"/>
      <c r="I147" s="358" t="s">
        <v>32</v>
      </c>
      <c r="J147" s="30">
        <f>L147+M147+N147</f>
        <v>335615.902</v>
      </c>
      <c r="K147" s="30">
        <f t="shared" si="25"/>
        <v>335615.902</v>
      </c>
      <c r="L147" s="11">
        <v>7538.38</v>
      </c>
      <c r="M147" s="11">
        <v>164038.76</v>
      </c>
      <c r="N147" s="30">
        <f>139015.9*1.18</f>
        <v>164038.76199999999</v>
      </c>
      <c r="O147" s="93"/>
      <c r="P147" s="8">
        <f t="shared" si="33"/>
        <v>139015.9</v>
      </c>
      <c r="Q147" s="30">
        <v>139015.9</v>
      </c>
      <c r="R147" s="30">
        <v>0</v>
      </c>
      <c r="S147" s="30">
        <v>0</v>
      </c>
      <c r="T147" s="661"/>
      <c r="U147" s="12"/>
      <c r="V147" s="145"/>
      <c r="W147" s="145"/>
      <c r="X147" s="145"/>
      <c r="Y147" s="38"/>
      <c r="Z147" s="38"/>
      <c r="AA147" s="38"/>
      <c r="AB147" s="38"/>
    </row>
    <row r="148" spans="1:28" ht="15.75" customHeight="1" x14ac:dyDescent="0.25">
      <c r="A148" s="699"/>
      <c r="B148" s="701"/>
      <c r="C148" s="672"/>
      <c r="D148" s="672"/>
      <c r="E148" s="672"/>
      <c r="F148" s="672"/>
      <c r="G148" s="667"/>
      <c r="H148" s="667"/>
      <c r="I148" s="358" t="s">
        <v>29</v>
      </c>
      <c r="J148" s="30">
        <f>L148+M148+N148</f>
        <v>43592.885999999999</v>
      </c>
      <c r="K148" s="30">
        <f t="shared" si="25"/>
        <v>43592.885999999999</v>
      </c>
      <c r="L148" s="9">
        <v>30153.39</v>
      </c>
      <c r="M148" s="9">
        <v>6719.75</v>
      </c>
      <c r="N148" s="30">
        <f>5694.7*1.18</f>
        <v>6719.7459999999992</v>
      </c>
      <c r="O148" s="93"/>
      <c r="P148" s="8">
        <f t="shared" si="33"/>
        <v>5694.7</v>
      </c>
      <c r="Q148" s="30">
        <v>5694.7</v>
      </c>
      <c r="R148" s="30">
        <v>0</v>
      </c>
      <c r="S148" s="30">
        <v>0</v>
      </c>
      <c r="T148" s="661"/>
      <c r="U148" s="12"/>
      <c r="V148" s="145"/>
      <c r="W148" s="145"/>
      <c r="X148" s="145"/>
      <c r="Y148" s="38"/>
      <c r="Z148" s="38"/>
      <c r="AA148" s="38"/>
      <c r="AB148" s="38"/>
    </row>
    <row r="149" spans="1:28" ht="15.75" customHeight="1" x14ac:dyDescent="0.25">
      <c r="A149" s="345"/>
      <c r="B149" s="353"/>
      <c r="C149" s="336"/>
      <c r="D149" s="336"/>
      <c r="E149" s="336"/>
      <c r="F149" s="336"/>
      <c r="G149" s="359"/>
      <c r="H149" s="359"/>
      <c r="I149" s="358" t="s">
        <v>30</v>
      </c>
      <c r="J149" s="30"/>
      <c r="K149" s="30"/>
      <c r="L149" s="11"/>
      <c r="M149" s="11">
        <v>25080.78</v>
      </c>
      <c r="N149" s="11">
        <f>21254.9*1.18</f>
        <v>25080.781999999999</v>
      </c>
      <c r="O149" s="93"/>
      <c r="P149" s="8"/>
      <c r="Q149" s="30"/>
      <c r="R149" s="30"/>
      <c r="S149" s="30"/>
      <c r="T149" s="356"/>
      <c r="U149" s="12"/>
      <c r="V149" s="145"/>
      <c r="W149" s="145"/>
      <c r="X149" s="145"/>
      <c r="Y149" s="38"/>
      <c r="Z149" s="38"/>
      <c r="AA149" s="38"/>
      <c r="AB149" s="38"/>
    </row>
    <row r="150" spans="1:28" ht="15.75" customHeight="1" x14ac:dyDescent="0.25">
      <c r="A150" s="700" t="s">
        <v>118</v>
      </c>
      <c r="B150" s="480" t="s">
        <v>61</v>
      </c>
      <c r="C150" s="668"/>
      <c r="D150" s="668"/>
      <c r="E150" s="668"/>
      <c r="F150" s="668">
        <v>43000</v>
      </c>
      <c r="G150" s="686">
        <v>2017</v>
      </c>
      <c r="H150" s="686">
        <v>2017</v>
      </c>
      <c r="I150" s="345"/>
      <c r="J150" s="30"/>
      <c r="K150" s="30"/>
      <c r="L150" s="30"/>
      <c r="M150" s="644">
        <v>0</v>
      </c>
      <c r="N150" s="30"/>
      <c r="O150" s="93"/>
      <c r="P150" s="8"/>
      <c r="Q150" s="30"/>
      <c r="R150" s="30"/>
      <c r="S150" s="30"/>
      <c r="T150" s="670" t="s">
        <v>26</v>
      </c>
      <c r="U150" s="642">
        <v>0</v>
      </c>
      <c r="V150" s="643">
        <v>0</v>
      </c>
      <c r="W150" s="643">
        <v>0</v>
      </c>
      <c r="X150" s="643">
        <v>0</v>
      </c>
      <c r="Y150" s="643">
        <v>0</v>
      </c>
      <c r="Z150" s="643">
        <v>0</v>
      </c>
      <c r="AA150" s="643">
        <v>0</v>
      </c>
      <c r="AB150" s="643">
        <v>0</v>
      </c>
    </row>
    <row r="151" spans="1:28" ht="15.75" customHeight="1" x14ac:dyDescent="0.25">
      <c r="A151" s="701"/>
      <c r="B151" s="353" t="s">
        <v>27</v>
      </c>
      <c r="C151" s="669"/>
      <c r="D151" s="669"/>
      <c r="E151" s="669"/>
      <c r="F151" s="669"/>
      <c r="G151" s="683"/>
      <c r="H151" s="683"/>
      <c r="I151" s="345" t="s">
        <v>30</v>
      </c>
      <c r="J151" s="30">
        <f>L151+M151+N151</f>
        <v>0</v>
      </c>
      <c r="K151" s="30">
        <f>M151+N151+O151</f>
        <v>0</v>
      </c>
      <c r="L151" s="30">
        <v>0</v>
      </c>
      <c r="M151" s="30">
        <v>0</v>
      </c>
      <c r="N151" s="30">
        <v>0</v>
      </c>
      <c r="O151" s="93"/>
      <c r="P151" s="8">
        <f t="shared" si="33"/>
        <v>0</v>
      </c>
      <c r="Q151" s="30">
        <v>0</v>
      </c>
      <c r="R151" s="30">
        <v>0</v>
      </c>
      <c r="S151" s="30">
        <v>0</v>
      </c>
      <c r="T151" s="671"/>
      <c r="U151" s="12"/>
      <c r="V151" s="145"/>
      <c r="W151" s="145"/>
      <c r="X151" s="145"/>
      <c r="Y151" s="38"/>
      <c r="Z151" s="38"/>
      <c r="AA151" s="38"/>
      <c r="AB151" s="38"/>
    </row>
    <row r="152" spans="1:28" ht="45" customHeight="1" x14ac:dyDescent="0.25">
      <c r="A152" s="48" t="s">
        <v>104</v>
      </c>
      <c r="B152" s="475" t="s">
        <v>69</v>
      </c>
      <c r="C152" s="38"/>
      <c r="D152" s="38"/>
      <c r="E152" s="38"/>
      <c r="F152" s="38"/>
      <c r="G152" s="81">
        <v>2018</v>
      </c>
      <c r="H152" s="81">
        <v>2018</v>
      </c>
      <c r="I152" s="48" t="s">
        <v>42</v>
      </c>
      <c r="J152" s="24">
        <f>L152+M152+N152</f>
        <v>11481.540800000001</v>
      </c>
      <c r="K152" s="24">
        <f>M152+N152+O152</f>
        <v>11481.540800000001</v>
      </c>
      <c r="L152" s="24">
        <v>0</v>
      </c>
      <c r="M152" s="632">
        <v>5740.77</v>
      </c>
      <c r="N152" s="24">
        <f>4865.06*1.18</f>
        <v>5740.7708000000002</v>
      </c>
      <c r="O152" s="96"/>
      <c r="P152" s="8">
        <f t="shared" si="33"/>
        <v>0</v>
      </c>
      <c r="Q152" s="24">
        <v>0</v>
      </c>
      <c r="R152" s="24">
        <v>0</v>
      </c>
      <c r="S152" s="24">
        <v>0</v>
      </c>
      <c r="T152" s="38"/>
      <c r="U152" s="642">
        <v>0</v>
      </c>
      <c r="V152" s="643">
        <v>0</v>
      </c>
      <c r="W152" s="643">
        <v>0</v>
      </c>
      <c r="X152" s="643">
        <v>0</v>
      </c>
      <c r="Y152" s="643">
        <v>0</v>
      </c>
      <c r="Z152" s="643">
        <v>0</v>
      </c>
      <c r="AA152" s="643">
        <v>0</v>
      </c>
      <c r="AB152" s="643">
        <v>0</v>
      </c>
    </row>
    <row r="153" spans="1:28" ht="45" customHeight="1" x14ac:dyDescent="0.25">
      <c r="A153" s="656" t="s">
        <v>105</v>
      </c>
      <c r="B153" s="476" t="s">
        <v>215</v>
      </c>
      <c r="C153" s="658"/>
      <c r="D153" s="660"/>
      <c r="E153" s="660"/>
      <c r="F153" s="660"/>
      <c r="G153" s="662">
        <v>2018</v>
      </c>
      <c r="H153" s="662">
        <v>2018</v>
      </c>
      <c r="I153" s="664" t="s">
        <v>42</v>
      </c>
      <c r="J153" s="40">
        <f>J154</f>
        <v>23109.8776</v>
      </c>
      <c r="K153" s="40">
        <f>K154</f>
        <v>23109.8776</v>
      </c>
      <c r="L153" s="40">
        <f t="shared" ref="L153:S153" si="35">L154</f>
        <v>0</v>
      </c>
      <c r="M153" s="653">
        <f t="shared" si="35"/>
        <v>11554.94</v>
      </c>
      <c r="N153" s="57">
        <f t="shared" si="35"/>
        <v>11554.937599999999</v>
      </c>
      <c r="O153" s="97"/>
      <c r="P153" s="8">
        <f t="shared" si="33"/>
        <v>0</v>
      </c>
      <c r="Q153" s="57">
        <f t="shared" si="35"/>
        <v>0</v>
      </c>
      <c r="R153" s="57">
        <f t="shared" si="35"/>
        <v>0</v>
      </c>
      <c r="S153" s="57">
        <f t="shared" si="35"/>
        <v>0</v>
      </c>
      <c r="T153" s="3"/>
      <c r="U153" s="642">
        <v>0</v>
      </c>
      <c r="V153" s="643">
        <v>0</v>
      </c>
      <c r="W153" s="643">
        <v>0</v>
      </c>
      <c r="X153" s="643">
        <v>0</v>
      </c>
      <c r="Y153" s="643">
        <v>0</v>
      </c>
      <c r="Z153" s="643">
        <v>0</v>
      </c>
      <c r="AA153" s="643">
        <v>0</v>
      </c>
      <c r="AB153" s="643">
        <v>0</v>
      </c>
    </row>
    <row r="154" spans="1:28" ht="21.75" customHeight="1" x14ac:dyDescent="0.25">
      <c r="A154" s="657"/>
      <c r="B154" s="347" t="s">
        <v>27</v>
      </c>
      <c r="C154" s="659"/>
      <c r="D154" s="659"/>
      <c r="E154" s="661"/>
      <c r="F154" s="659"/>
      <c r="G154" s="663"/>
      <c r="H154" s="663"/>
      <c r="I154" s="665"/>
      <c r="J154" s="43">
        <f>L154+M154+N154</f>
        <v>23109.8776</v>
      </c>
      <c r="K154" s="43">
        <f>M154+N154+O154</f>
        <v>23109.8776</v>
      </c>
      <c r="L154" s="43">
        <v>0</v>
      </c>
      <c r="M154" s="58">
        <v>11554.94</v>
      </c>
      <c r="N154" s="58">
        <f>9792.32*1.18</f>
        <v>11554.937599999999</v>
      </c>
      <c r="O154" s="98"/>
      <c r="P154" s="8">
        <f t="shared" si="33"/>
        <v>0</v>
      </c>
      <c r="Q154" s="58">
        <v>0</v>
      </c>
      <c r="R154" s="58">
        <v>0</v>
      </c>
      <c r="S154" s="58">
        <v>0</v>
      </c>
      <c r="T154" s="59"/>
      <c r="U154" s="12"/>
      <c r="V154" s="145"/>
      <c r="W154" s="145"/>
      <c r="X154" s="145"/>
      <c r="Y154" s="38"/>
      <c r="Z154" s="38"/>
      <c r="AA154" s="38"/>
      <c r="AB154" s="38"/>
    </row>
    <row r="155" spans="1:28" ht="40.5" customHeight="1" x14ac:dyDescent="0.25">
      <c r="A155" s="48" t="s">
        <v>106</v>
      </c>
      <c r="B155" s="475" t="s">
        <v>66</v>
      </c>
      <c r="C155" s="38"/>
      <c r="D155" s="38"/>
      <c r="E155" s="38"/>
      <c r="F155" s="668">
        <v>1200</v>
      </c>
      <c r="G155" s="81">
        <v>2018</v>
      </c>
      <c r="H155" s="81">
        <v>2018</v>
      </c>
      <c r="I155" s="48" t="s">
        <v>42</v>
      </c>
      <c r="J155" s="24">
        <f>L155+M155+N155</f>
        <v>71264.9954</v>
      </c>
      <c r="K155" s="24">
        <f>M155+N155+O155</f>
        <v>71264.9954</v>
      </c>
      <c r="L155" s="24">
        <v>0</v>
      </c>
      <c r="M155" s="632">
        <v>35632.5</v>
      </c>
      <c r="N155" s="24">
        <f>30197.03*1.18</f>
        <v>35632.4954</v>
      </c>
      <c r="O155" s="96"/>
      <c r="P155" s="8">
        <f t="shared" si="33"/>
        <v>0</v>
      </c>
      <c r="Q155" s="24">
        <v>0</v>
      </c>
      <c r="R155" s="24">
        <v>0</v>
      </c>
      <c r="S155" s="24">
        <v>0</v>
      </c>
      <c r="T155" s="38"/>
      <c r="U155" s="642">
        <v>0</v>
      </c>
      <c r="V155" s="643">
        <v>0</v>
      </c>
      <c r="W155" s="643">
        <v>0</v>
      </c>
      <c r="X155" s="643">
        <v>0</v>
      </c>
      <c r="Y155" s="643">
        <v>0</v>
      </c>
      <c r="Z155" s="643">
        <v>0</v>
      </c>
      <c r="AA155" s="643">
        <v>0</v>
      </c>
      <c r="AB155" s="643">
        <v>0</v>
      </c>
    </row>
    <row r="156" spans="1:28" ht="38.25" hidden="1" customHeight="1" x14ac:dyDescent="0.25">
      <c r="A156" s="48" t="s">
        <v>107</v>
      </c>
      <c r="B156" s="48" t="s">
        <v>111</v>
      </c>
      <c r="C156" s="38"/>
      <c r="D156" s="38"/>
      <c r="E156" s="38"/>
      <c r="F156" s="669"/>
      <c r="G156" s="81">
        <v>2019</v>
      </c>
      <c r="H156" s="81">
        <v>2019</v>
      </c>
      <c r="I156" s="48" t="s">
        <v>42</v>
      </c>
      <c r="J156" s="24">
        <f>L156+M156+N156+O156+P156+Q156</f>
        <v>51759.6</v>
      </c>
      <c r="K156" s="30">
        <f t="shared" si="25"/>
        <v>0</v>
      </c>
      <c r="L156" s="24">
        <v>0</v>
      </c>
      <c r="M156" s="24">
        <v>0</v>
      </c>
      <c r="N156" s="24">
        <v>0</v>
      </c>
      <c r="O156" s="99"/>
      <c r="P156" s="8">
        <f t="shared" si="33"/>
        <v>25879.8</v>
      </c>
      <c r="Q156" s="24">
        <v>25879.8</v>
      </c>
      <c r="R156" s="24">
        <v>0</v>
      </c>
      <c r="S156" s="24">
        <v>0</v>
      </c>
      <c r="T156" s="38"/>
    </row>
    <row r="157" spans="1:28" ht="38.25" hidden="1" customHeight="1" x14ac:dyDescent="0.25">
      <c r="A157" s="48" t="s">
        <v>108</v>
      </c>
      <c r="B157" s="48" t="s">
        <v>112</v>
      </c>
      <c r="C157" s="38"/>
      <c r="D157" s="38"/>
      <c r="E157" s="38"/>
      <c r="F157" s="38"/>
      <c r="G157" s="81">
        <v>2020</v>
      </c>
      <c r="H157" s="81">
        <v>2020</v>
      </c>
      <c r="I157" s="48" t="s">
        <v>42</v>
      </c>
      <c r="J157" s="24">
        <f>L157+M157+N157+O157+P157+Q157</f>
        <v>11567.3</v>
      </c>
      <c r="K157" s="30">
        <f t="shared" si="25"/>
        <v>0</v>
      </c>
      <c r="L157" s="24">
        <v>0</v>
      </c>
      <c r="M157" s="24">
        <v>0</v>
      </c>
      <c r="N157" s="24">
        <v>0</v>
      </c>
      <c r="O157" s="99"/>
      <c r="P157" s="8">
        <f t="shared" si="33"/>
        <v>11567.3</v>
      </c>
      <c r="Q157" s="24">
        <v>0</v>
      </c>
      <c r="R157" s="24">
        <v>11567.3</v>
      </c>
      <c r="S157" s="24">
        <v>0</v>
      </c>
      <c r="T157" s="38"/>
    </row>
    <row r="158" spans="1:28" ht="38.25" hidden="1" customHeight="1" x14ac:dyDescent="0.25">
      <c r="A158" s="48" t="s">
        <v>109</v>
      </c>
      <c r="B158" s="48" t="s">
        <v>113</v>
      </c>
      <c r="C158" s="38"/>
      <c r="D158" s="38"/>
      <c r="E158" s="38"/>
      <c r="F158" s="38"/>
      <c r="G158" s="81">
        <v>2021</v>
      </c>
      <c r="H158" s="81">
        <v>2021</v>
      </c>
      <c r="I158" s="48" t="s">
        <v>42</v>
      </c>
      <c r="J158" s="24">
        <f>L158+M158+N158+O158+P158+Q158</f>
        <v>18771.47</v>
      </c>
      <c r="K158" s="20">
        <f t="shared" si="25"/>
        <v>0</v>
      </c>
      <c r="L158" s="24">
        <v>0</v>
      </c>
      <c r="M158" s="24">
        <v>0</v>
      </c>
      <c r="N158" s="24">
        <v>0</v>
      </c>
      <c r="O158" s="99"/>
      <c r="P158" s="8">
        <f t="shared" si="33"/>
        <v>18771.47</v>
      </c>
      <c r="Q158" s="24">
        <v>0</v>
      </c>
      <c r="R158" s="24">
        <v>0</v>
      </c>
      <c r="S158" s="24">
        <v>18771.47</v>
      </c>
      <c r="T158" s="38"/>
    </row>
    <row r="159" spans="1:28" x14ac:dyDescent="0.25">
      <c r="P159" s="113"/>
      <c r="Q159" s="111"/>
    </row>
    <row r="160" spans="1:28" x14ac:dyDescent="0.25">
      <c r="P160" s="113"/>
      <c r="Q160" s="112"/>
    </row>
    <row r="161" spans="2:24" s="395" customFormat="1" ht="18.75" x14ac:dyDescent="0.3">
      <c r="B161" s="397" t="s">
        <v>184</v>
      </c>
      <c r="D161" s="397"/>
      <c r="E161" s="397"/>
      <c r="F161" s="394"/>
      <c r="G161" s="394"/>
      <c r="H161" s="394"/>
      <c r="I161" s="394"/>
      <c r="J161" s="396"/>
      <c r="K161" s="394"/>
      <c r="L161" s="396" t="s">
        <v>200</v>
      </c>
      <c r="M161" s="394"/>
      <c r="N161" s="394"/>
      <c r="O161" s="394"/>
      <c r="R161" s="396" t="s">
        <v>200</v>
      </c>
      <c r="U161" s="407"/>
      <c r="V161" s="407" t="s">
        <v>185</v>
      </c>
      <c r="W161" s="407"/>
      <c r="X161" s="407"/>
    </row>
    <row r="162" spans="2:24" s="395" customFormat="1" ht="18.75" x14ac:dyDescent="0.3">
      <c r="B162" s="397"/>
      <c r="D162" s="397"/>
      <c r="E162" s="397"/>
      <c r="F162" s="394"/>
      <c r="G162" s="394"/>
      <c r="H162" s="394"/>
      <c r="I162" s="394"/>
      <c r="J162" s="396"/>
      <c r="K162" s="394"/>
      <c r="L162" s="396"/>
      <c r="M162" s="394"/>
      <c r="N162" s="394"/>
      <c r="O162" s="394"/>
      <c r="R162" s="396"/>
      <c r="U162" s="407"/>
      <c r="V162" s="407"/>
      <c r="W162" s="407"/>
      <c r="X162" s="407"/>
    </row>
    <row r="163" spans="2:24" s="395" customFormat="1" ht="18.75" x14ac:dyDescent="0.3">
      <c r="B163" s="397"/>
      <c r="D163" s="397"/>
      <c r="E163" s="397"/>
      <c r="F163" s="394"/>
      <c r="G163" s="394"/>
      <c r="H163" s="394"/>
      <c r="I163" s="394"/>
      <c r="J163" s="396"/>
      <c r="K163" s="394"/>
      <c r="L163" s="396"/>
      <c r="M163" s="394"/>
      <c r="N163" s="394"/>
      <c r="O163" s="394"/>
      <c r="R163" s="396"/>
      <c r="U163" s="407"/>
      <c r="V163" s="407"/>
      <c r="W163" s="407"/>
      <c r="X163" s="407"/>
    </row>
    <row r="164" spans="2:24" s="395" customFormat="1" ht="18.75" x14ac:dyDescent="0.3">
      <c r="B164" s="397" t="s">
        <v>205</v>
      </c>
      <c r="D164" s="397"/>
      <c r="E164" s="397"/>
      <c r="F164" s="394"/>
      <c r="G164" s="394"/>
      <c r="H164" s="394"/>
      <c r="I164" s="394"/>
      <c r="J164" s="396"/>
      <c r="K164" s="394"/>
      <c r="L164" s="396" t="s">
        <v>201</v>
      </c>
      <c r="M164" s="394"/>
      <c r="N164" s="394"/>
      <c r="O164" s="394"/>
      <c r="R164" s="396" t="s">
        <v>201</v>
      </c>
      <c r="U164" s="407"/>
      <c r="V164" s="407" t="s">
        <v>187</v>
      </c>
      <c r="W164" s="407"/>
      <c r="X164" s="407"/>
    </row>
    <row r="165" spans="2:24" s="395" customFormat="1" ht="18.75" x14ac:dyDescent="0.3">
      <c r="B165" s="397"/>
      <c r="D165" s="397"/>
      <c r="E165" s="397"/>
      <c r="F165" s="394"/>
      <c r="G165" s="394"/>
      <c r="H165" s="394"/>
      <c r="I165" s="394"/>
      <c r="J165" s="396"/>
      <c r="K165" s="394"/>
      <c r="L165" s="396"/>
      <c r="M165" s="394"/>
      <c r="N165" s="394"/>
      <c r="O165" s="394"/>
      <c r="R165" s="396"/>
      <c r="U165" s="407"/>
      <c r="V165" s="407"/>
      <c r="W165" s="407"/>
      <c r="X165" s="407"/>
    </row>
    <row r="166" spans="2:24" s="395" customFormat="1" ht="18.75" x14ac:dyDescent="0.3">
      <c r="B166" s="397"/>
      <c r="D166" s="397"/>
      <c r="E166" s="397"/>
      <c r="F166" s="394"/>
      <c r="G166" s="394"/>
      <c r="H166" s="394"/>
      <c r="I166" s="394"/>
      <c r="J166" s="394"/>
      <c r="K166" s="394"/>
      <c r="L166" s="394"/>
      <c r="M166" s="394"/>
      <c r="N166" s="394"/>
      <c r="O166" s="394"/>
      <c r="R166" s="394"/>
      <c r="U166" s="407"/>
      <c r="V166" s="407"/>
      <c r="W166" s="407"/>
      <c r="X166" s="407"/>
    </row>
    <row r="167" spans="2:24" s="395" customFormat="1" ht="18.75" x14ac:dyDescent="0.3">
      <c r="B167" s="397" t="s">
        <v>188</v>
      </c>
      <c r="D167" s="397"/>
      <c r="E167" s="397"/>
      <c r="F167" s="394"/>
      <c r="G167" s="394"/>
      <c r="H167" s="394"/>
      <c r="I167" s="394"/>
      <c r="J167" s="396"/>
      <c r="K167" s="394"/>
      <c r="L167" s="396" t="s">
        <v>206</v>
      </c>
      <c r="M167" s="394"/>
      <c r="N167" s="394"/>
      <c r="O167" s="394"/>
      <c r="R167" s="396" t="s">
        <v>202</v>
      </c>
      <c r="U167" s="407"/>
      <c r="V167" s="407" t="s">
        <v>189</v>
      </c>
      <c r="W167" s="407"/>
      <c r="X167" s="407"/>
    </row>
    <row r="168" spans="2:24" ht="18.75" x14ac:dyDescent="0.3">
      <c r="B168" s="397"/>
      <c r="C168" s="397"/>
      <c r="D168" s="397"/>
      <c r="E168" s="397"/>
      <c r="F168" s="397"/>
      <c r="G168" s="397"/>
      <c r="H168" s="397"/>
      <c r="I168" s="397"/>
      <c r="J168" s="397"/>
      <c r="K168" s="397"/>
      <c r="L168" s="397"/>
      <c r="M168" s="397"/>
      <c r="N168" s="397"/>
      <c r="O168" s="397"/>
      <c r="P168" s="397"/>
      <c r="Q168" s="395"/>
      <c r="R168" s="397"/>
      <c r="S168" s="395"/>
    </row>
    <row r="169" spans="2:24" ht="18.75" x14ac:dyDescent="0.3">
      <c r="B169" s="397"/>
      <c r="C169" s="397"/>
      <c r="D169" s="397"/>
      <c r="E169" s="397"/>
      <c r="F169" s="397"/>
      <c r="G169" s="397"/>
      <c r="H169" s="397"/>
      <c r="I169" s="397"/>
      <c r="J169" s="397"/>
      <c r="K169" s="397"/>
      <c r="L169" s="397"/>
      <c r="M169" s="397"/>
      <c r="N169" s="397"/>
      <c r="O169" s="397"/>
      <c r="P169" s="397"/>
      <c r="Q169" s="395"/>
      <c r="R169" s="397"/>
      <c r="S169" s="395"/>
    </row>
    <row r="170" spans="2:24" s="360" customFormat="1" ht="15.75" x14ac:dyDescent="0.25">
      <c r="B170" s="361"/>
      <c r="C170" s="405" t="s">
        <v>190</v>
      </c>
      <c r="D170" s="361"/>
      <c r="E170" s="361"/>
      <c r="F170" s="361" t="s">
        <v>191</v>
      </c>
      <c r="G170" s="398"/>
      <c r="H170" s="361" t="s">
        <v>191</v>
      </c>
      <c r="I170" s="398"/>
      <c r="J170" s="398"/>
      <c r="K170" s="406"/>
      <c r="L170" s="406"/>
      <c r="M170" s="398"/>
      <c r="N170" s="398"/>
      <c r="O170" s="398"/>
      <c r="P170" s="398"/>
      <c r="R170" s="361" t="s">
        <v>203</v>
      </c>
      <c r="V170" s="360" t="s">
        <v>192</v>
      </c>
    </row>
    <row r="171" spans="2:24" s="360" customFormat="1" ht="15.75" x14ac:dyDescent="0.25">
      <c r="B171" s="361"/>
      <c r="C171" s="361"/>
      <c r="D171" s="361"/>
      <c r="E171" s="361"/>
      <c r="F171" s="398"/>
      <c r="G171" s="398"/>
      <c r="H171" s="398"/>
      <c r="I171" s="398"/>
      <c r="J171" s="398"/>
      <c r="K171" s="406"/>
      <c r="L171" s="398"/>
      <c r="M171" s="398"/>
      <c r="N171" s="398"/>
      <c r="O171" s="398"/>
      <c r="P171" s="398"/>
      <c r="R171" s="398"/>
    </row>
    <row r="172" spans="2:24" s="360" customFormat="1" ht="15.75" x14ac:dyDescent="0.25">
      <c r="B172" s="361"/>
      <c r="C172" s="361"/>
      <c r="D172" s="361"/>
      <c r="E172" s="361"/>
      <c r="F172" s="398"/>
      <c r="G172" s="398"/>
      <c r="H172" s="398"/>
      <c r="I172" s="398"/>
      <c r="J172" s="398"/>
      <c r="K172" s="406"/>
      <c r="L172" s="398"/>
      <c r="M172" s="398"/>
      <c r="N172" s="398"/>
      <c r="O172" s="398"/>
      <c r="P172" s="398"/>
      <c r="R172" s="398"/>
    </row>
    <row r="173" spans="2:24" s="360" customFormat="1" ht="15.75" x14ac:dyDescent="0.25">
      <c r="B173" s="361"/>
      <c r="C173" s="361"/>
      <c r="D173" s="361"/>
      <c r="E173" s="361"/>
      <c r="F173" s="361" t="s">
        <v>193</v>
      </c>
      <c r="G173" s="398"/>
      <c r="H173" s="361" t="s">
        <v>193</v>
      </c>
      <c r="I173" s="398"/>
      <c r="J173" s="398"/>
      <c r="K173" s="406"/>
      <c r="L173" s="398"/>
      <c r="M173" s="398"/>
      <c r="N173" s="398"/>
      <c r="O173" s="398"/>
      <c r="P173" s="398"/>
      <c r="R173" s="361" t="s">
        <v>204</v>
      </c>
      <c r="V173" s="360" t="s">
        <v>194</v>
      </c>
    </row>
  </sheetData>
  <mergeCells count="263">
    <mergeCell ref="A1:AB1"/>
    <mergeCell ref="Z2:AB2"/>
    <mergeCell ref="Z3:AB3"/>
    <mergeCell ref="Z4:AB4"/>
    <mergeCell ref="U6:X6"/>
    <mergeCell ref="Y6:AB6"/>
    <mergeCell ref="U7:V7"/>
    <mergeCell ref="W7:X7"/>
    <mergeCell ref="Y7:Z7"/>
    <mergeCell ref="AA7:AB7"/>
    <mergeCell ref="T6:T8"/>
    <mergeCell ref="P7:P8"/>
    <mergeCell ref="Q7:Q8"/>
    <mergeCell ref="R7:R8"/>
    <mergeCell ref="S7:S8"/>
    <mergeCell ref="A150:A151"/>
    <mergeCell ref="C150:C151"/>
    <mergeCell ref="D150:D151"/>
    <mergeCell ref="E150:E151"/>
    <mergeCell ref="F150:F151"/>
    <mergeCell ref="G150:G151"/>
    <mergeCell ref="F155:F156"/>
    <mergeCell ref="H150:H151"/>
    <mergeCell ref="T150:T151"/>
    <mergeCell ref="A153:A154"/>
    <mergeCell ref="C153:C154"/>
    <mergeCell ref="D153:D154"/>
    <mergeCell ref="E153:E154"/>
    <mergeCell ref="F153:F154"/>
    <mergeCell ref="G153:G154"/>
    <mergeCell ref="H153:H154"/>
    <mergeCell ref="I153:I154"/>
    <mergeCell ref="A145:A148"/>
    <mergeCell ref="C145:C148"/>
    <mergeCell ref="D145:D148"/>
    <mergeCell ref="E145:E148"/>
    <mergeCell ref="F145:F148"/>
    <mergeCell ref="G133:G134"/>
    <mergeCell ref="H133:H134"/>
    <mergeCell ref="T145:T148"/>
    <mergeCell ref="G146:G148"/>
    <mergeCell ref="H146:H148"/>
    <mergeCell ref="B147:B148"/>
    <mergeCell ref="A136:H139"/>
    <mergeCell ref="B140:H140"/>
    <mergeCell ref="A133:A134"/>
    <mergeCell ref="B133:B134"/>
    <mergeCell ref="C133:C134"/>
    <mergeCell ref="D133:D134"/>
    <mergeCell ref="E133:E134"/>
    <mergeCell ref="F133:F134"/>
    <mergeCell ref="A141:A144"/>
    <mergeCell ref="B141:H144"/>
    <mergeCell ref="A131:A132"/>
    <mergeCell ref="C131:C132"/>
    <mergeCell ref="D131:D132"/>
    <mergeCell ref="E131:E132"/>
    <mergeCell ref="F131:F132"/>
    <mergeCell ref="G131:G132"/>
    <mergeCell ref="H131:H132"/>
    <mergeCell ref="T133:T134"/>
    <mergeCell ref="B135:H135"/>
    <mergeCell ref="O123:O126"/>
    <mergeCell ref="T123:T126"/>
    <mergeCell ref="A127:A130"/>
    <mergeCell ref="C127:C130"/>
    <mergeCell ref="D127:D130"/>
    <mergeCell ref="E127:E130"/>
    <mergeCell ref="F127:F130"/>
    <mergeCell ref="G127:G130"/>
    <mergeCell ref="H127:H130"/>
    <mergeCell ref="O127:O130"/>
    <mergeCell ref="T127:T130"/>
    <mergeCell ref="B128:B130"/>
    <mergeCell ref="I121:I122"/>
    <mergeCell ref="A123:A126"/>
    <mergeCell ref="B123:B126"/>
    <mergeCell ref="C123:C126"/>
    <mergeCell ref="D123:D126"/>
    <mergeCell ref="E123:E126"/>
    <mergeCell ref="F123:F126"/>
    <mergeCell ref="G123:G126"/>
    <mergeCell ref="H123:H126"/>
    <mergeCell ref="A112:H115"/>
    <mergeCell ref="B116:H116"/>
    <mergeCell ref="A117:A120"/>
    <mergeCell ref="B117:H120"/>
    <mergeCell ref="A121:A122"/>
    <mergeCell ref="C121:C122"/>
    <mergeCell ref="D121:D122"/>
    <mergeCell ref="E121:E122"/>
    <mergeCell ref="F121:F122"/>
    <mergeCell ref="G121:G122"/>
    <mergeCell ref="H121:H122"/>
    <mergeCell ref="A108:A110"/>
    <mergeCell ref="F108:F110"/>
    <mergeCell ref="I108:I110"/>
    <mergeCell ref="T108:T110"/>
    <mergeCell ref="A111:H111"/>
    <mergeCell ref="I104:I105"/>
    <mergeCell ref="A106:A107"/>
    <mergeCell ref="C106:C107"/>
    <mergeCell ref="D106:D107"/>
    <mergeCell ref="E106:E107"/>
    <mergeCell ref="F106:F107"/>
    <mergeCell ref="I106:I107"/>
    <mergeCell ref="T102:T103"/>
    <mergeCell ref="A104:A105"/>
    <mergeCell ref="C104:C105"/>
    <mergeCell ref="D104:D105"/>
    <mergeCell ref="E104:E105"/>
    <mergeCell ref="F104:F105"/>
    <mergeCell ref="G104:G105"/>
    <mergeCell ref="H104:H105"/>
    <mergeCell ref="T106:T107"/>
    <mergeCell ref="A92:H96"/>
    <mergeCell ref="B97:H97"/>
    <mergeCell ref="A98:A101"/>
    <mergeCell ref="B98:H101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A87:A88"/>
    <mergeCell ref="C87:C88"/>
    <mergeCell ref="D87:D88"/>
    <mergeCell ref="E87:E88"/>
    <mergeCell ref="F87:F88"/>
    <mergeCell ref="G87:G88"/>
    <mergeCell ref="H87:H88"/>
    <mergeCell ref="I87:I88"/>
    <mergeCell ref="A89:A90"/>
    <mergeCell ref="C89:C90"/>
    <mergeCell ref="D89:D90"/>
    <mergeCell ref="E89:E90"/>
    <mergeCell ref="F89:F90"/>
    <mergeCell ref="G89:G90"/>
    <mergeCell ref="H89:H90"/>
    <mergeCell ref="I89:I90"/>
    <mergeCell ref="A78:A79"/>
    <mergeCell ref="C78:C79"/>
    <mergeCell ref="D78:D79"/>
    <mergeCell ref="E78:E79"/>
    <mergeCell ref="F78:F79"/>
    <mergeCell ref="I78:I79"/>
    <mergeCell ref="I80:I81"/>
    <mergeCell ref="B82:H82"/>
    <mergeCell ref="A83:A86"/>
    <mergeCell ref="B83:H86"/>
    <mergeCell ref="I74:I75"/>
    <mergeCell ref="T74:T75"/>
    <mergeCell ref="A76:A77"/>
    <mergeCell ref="C76:C77"/>
    <mergeCell ref="D76:D77"/>
    <mergeCell ref="E76:E77"/>
    <mergeCell ref="F76:F77"/>
    <mergeCell ref="G76:G77"/>
    <mergeCell ref="H76:H77"/>
    <mergeCell ref="I76:I77"/>
    <mergeCell ref="T76:T77"/>
    <mergeCell ref="B64:H64"/>
    <mergeCell ref="A65:H68"/>
    <mergeCell ref="B69:H69"/>
    <mergeCell ref="A70:H73"/>
    <mergeCell ref="A74:A75"/>
    <mergeCell ref="C74:C75"/>
    <mergeCell ref="D74:D75"/>
    <mergeCell ref="E74:E75"/>
    <mergeCell ref="F74:F75"/>
    <mergeCell ref="G74:G75"/>
    <mergeCell ref="H74:H75"/>
    <mergeCell ref="A57:A61"/>
    <mergeCell ref="B57:H61"/>
    <mergeCell ref="T58:T63"/>
    <mergeCell ref="A62:A63"/>
    <mergeCell ref="C62:C63"/>
    <mergeCell ref="D62:D63"/>
    <mergeCell ref="E62:E63"/>
    <mergeCell ref="F62:F63"/>
    <mergeCell ref="G62:G63"/>
    <mergeCell ref="H62:H63"/>
    <mergeCell ref="I62:I63"/>
    <mergeCell ref="T52:T53"/>
    <mergeCell ref="A54:A56"/>
    <mergeCell ref="C54:C56"/>
    <mergeCell ref="D54:D56"/>
    <mergeCell ref="E54:E56"/>
    <mergeCell ref="F54:F56"/>
    <mergeCell ref="I54:I56"/>
    <mergeCell ref="T54:T56"/>
    <mergeCell ref="A52:A53"/>
    <mergeCell ref="C52:C53"/>
    <mergeCell ref="D52:D53"/>
    <mergeCell ref="E52:E53"/>
    <mergeCell ref="F52:F53"/>
    <mergeCell ref="I52:I53"/>
    <mergeCell ref="A49:A51"/>
    <mergeCell ref="C49:C51"/>
    <mergeCell ref="D49:D51"/>
    <mergeCell ref="E49:E51"/>
    <mergeCell ref="F49:F51"/>
    <mergeCell ref="I49:I51"/>
    <mergeCell ref="T43:T44"/>
    <mergeCell ref="A45:A46"/>
    <mergeCell ref="C45:C48"/>
    <mergeCell ref="D45:D48"/>
    <mergeCell ref="E45:E48"/>
    <mergeCell ref="F45:F48"/>
    <mergeCell ref="G45:G48"/>
    <mergeCell ref="H45:H48"/>
    <mergeCell ref="T45:T48"/>
    <mergeCell ref="B46:B48"/>
    <mergeCell ref="I41:I42"/>
    <mergeCell ref="A43:A44"/>
    <mergeCell ref="C43:C44"/>
    <mergeCell ref="D43:D44"/>
    <mergeCell ref="E43:E44"/>
    <mergeCell ref="F43:F44"/>
    <mergeCell ref="I43:I44"/>
    <mergeCell ref="B36:H36"/>
    <mergeCell ref="A37:A40"/>
    <mergeCell ref="B37:H40"/>
    <mergeCell ref="A41:A42"/>
    <mergeCell ref="C41:C42"/>
    <mergeCell ref="D41:D42"/>
    <mergeCell ref="E41:E42"/>
    <mergeCell ref="F41:F42"/>
    <mergeCell ref="H26:H28"/>
    <mergeCell ref="B27:B28"/>
    <mergeCell ref="A29:A30"/>
    <mergeCell ref="B31:H31"/>
    <mergeCell ref="A32:H35"/>
    <mergeCell ref="A26:A28"/>
    <mergeCell ref="C26:C28"/>
    <mergeCell ref="D26:D28"/>
    <mergeCell ref="E26:E28"/>
    <mergeCell ref="F26:F28"/>
    <mergeCell ref="G26:G28"/>
    <mergeCell ref="B10:F10"/>
    <mergeCell ref="A11:H14"/>
    <mergeCell ref="A15:H15"/>
    <mergeCell ref="A16:H20"/>
    <mergeCell ref="B21:F21"/>
    <mergeCell ref="A22:A25"/>
    <mergeCell ref="B22:H25"/>
    <mergeCell ref="K6:K8"/>
    <mergeCell ref="L6:N6"/>
    <mergeCell ref="L7:L8"/>
    <mergeCell ref="M7:M8"/>
    <mergeCell ref="N7:N8"/>
    <mergeCell ref="A6:A8"/>
    <mergeCell ref="B6:B8"/>
    <mergeCell ref="C6:C8"/>
    <mergeCell ref="D6:D8"/>
    <mergeCell ref="E6:F7"/>
    <mergeCell ref="G6:G8"/>
    <mergeCell ref="H6:H8"/>
    <mergeCell ref="I6:I8"/>
    <mergeCell ref="J6:J8"/>
  </mergeCells>
  <pageMargins left="3.937007874015748E-2" right="0" top="0.19685039370078741" bottom="0.15748031496062992" header="0.31496062992125984" footer="0.31496062992125984"/>
  <pageSetup paperSize="8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9"/>
  <sheetViews>
    <sheetView topLeftCell="A8" zoomScaleNormal="100" workbookViewId="0">
      <pane xSplit="6" ySplit="20" topLeftCell="G28" activePane="bottomRight" state="frozen"/>
      <selection activeCell="A8" sqref="A8"/>
      <selection pane="topRight" activeCell="G8" sqref="G8"/>
      <selection pane="bottomLeft" activeCell="A28" sqref="A28"/>
      <selection pane="bottomRight" activeCell="G123" sqref="G123:G124"/>
    </sheetView>
  </sheetViews>
  <sheetFormatPr defaultRowHeight="15" x14ac:dyDescent="0.25"/>
  <cols>
    <col min="1" max="1" width="7" customWidth="1"/>
    <col min="2" max="2" width="42.7109375" customWidth="1"/>
    <col min="3" max="3" width="10" hidden="1" customWidth="1"/>
    <col min="4" max="4" width="12" hidden="1" customWidth="1"/>
    <col min="5" max="5" width="9.42578125" hidden="1" customWidth="1"/>
    <col min="6" max="6" width="11" hidden="1" customWidth="1"/>
    <col min="7" max="8" width="10.28515625" customWidth="1"/>
    <col min="9" max="10" width="10.5703125" customWidth="1"/>
    <col min="11" max="11" width="13.140625" hidden="1" customWidth="1"/>
    <col min="12" max="12" width="15.140625" customWidth="1"/>
    <col min="13" max="13" width="15.140625" hidden="1" customWidth="1"/>
    <col min="14" max="14" width="14.28515625" hidden="1" customWidth="1"/>
    <col min="15" max="15" width="15.42578125" hidden="1" customWidth="1"/>
    <col min="16" max="16" width="14.140625" hidden="1" customWidth="1"/>
    <col min="17" max="17" width="7.7109375" hidden="1" customWidth="1"/>
    <col min="18" max="18" width="13.28515625" hidden="1" customWidth="1"/>
    <col min="19" max="19" width="13.85546875" hidden="1" customWidth="1"/>
    <col min="20" max="20" width="12.85546875" hidden="1" customWidth="1"/>
    <col min="21" max="21" width="12.7109375" hidden="1" customWidth="1"/>
    <col min="22" max="22" width="15.28515625" customWidth="1"/>
    <col min="23" max="23" width="15.7109375" customWidth="1"/>
    <col min="24" max="24" width="13" customWidth="1"/>
  </cols>
  <sheetData>
    <row r="1" spans="1:24" s="112" customFormat="1" ht="46.5" customHeight="1" x14ac:dyDescent="0.25">
      <c r="A1" s="1117" t="s">
        <v>208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  <c r="M1" s="1117"/>
      <c r="N1" s="1117"/>
      <c r="O1" s="1117"/>
      <c r="P1" s="1117"/>
      <c r="Q1" s="1117"/>
      <c r="R1" s="1117"/>
      <c r="S1" s="1117"/>
      <c r="T1" s="1117"/>
      <c r="U1" s="1117"/>
      <c r="V1" s="1117"/>
      <c r="W1" s="1117"/>
    </row>
    <row r="2" spans="1:24" s="112" customFormat="1" ht="20.25" x14ac:dyDescent="0.25">
      <c r="A2" s="1117" t="s">
        <v>209</v>
      </c>
      <c r="B2" s="1117"/>
      <c r="C2" s="1117"/>
      <c r="D2" s="1117"/>
      <c r="E2" s="1117"/>
      <c r="F2" s="1117"/>
      <c r="G2" s="1117"/>
      <c r="H2" s="1117"/>
      <c r="I2" s="1117"/>
      <c r="J2" s="1117"/>
      <c r="K2" s="1117"/>
      <c r="L2" s="1117"/>
      <c r="M2" s="1117"/>
      <c r="N2" s="1117"/>
      <c r="O2" s="1117"/>
      <c r="P2" s="1117"/>
      <c r="Q2" s="1117"/>
      <c r="R2" s="1117"/>
      <c r="S2" s="1117"/>
      <c r="T2" s="1117"/>
      <c r="U2" s="1117"/>
      <c r="V2" s="1117"/>
      <c r="W2" s="1117"/>
    </row>
    <row r="3" spans="1:24" s="112" customFormat="1" ht="20.25" x14ac:dyDescent="0.25">
      <c r="A3" s="459"/>
      <c r="B3" s="459"/>
      <c r="C3" s="459"/>
      <c r="D3" s="459"/>
      <c r="E3" s="459"/>
      <c r="F3" s="459"/>
      <c r="G3" s="459"/>
      <c r="H3" s="459"/>
      <c r="I3" s="459"/>
      <c r="J3" s="459"/>
      <c r="K3" s="459"/>
      <c r="N3" s="144"/>
      <c r="R3" s="459"/>
      <c r="S3" s="459"/>
      <c r="T3" s="459"/>
      <c r="U3" s="864" t="s">
        <v>149</v>
      </c>
      <c r="V3" s="864"/>
      <c r="W3" s="864"/>
    </row>
    <row r="4" spans="1:24" s="112" customFormat="1" ht="20.2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864" t="s">
        <v>150</v>
      </c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5"/>
    </row>
    <row r="5" spans="1:24" s="112" customFormat="1" ht="20.2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864" t="s">
        <v>151</v>
      </c>
      <c r="M5" s="865"/>
      <c r="N5" s="865"/>
      <c r="O5" s="865"/>
      <c r="P5" s="865"/>
      <c r="Q5" s="865"/>
      <c r="R5" s="865"/>
      <c r="S5" s="865"/>
      <c r="T5" s="865"/>
      <c r="U5" s="865"/>
      <c r="V5" s="865"/>
      <c r="W5" s="865"/>
    </row>
    <row r="6" spans="1:24" s="112" customFormat="1" ht="20.25" x14ac:dyDescent="0.25">
      <c r="A6" s="459"/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1123" t="s">
        <v>210</v>
      </c>
      <c r="M6" s="1124"/>
      <c r="N6" s="1124"/>
      <c r="O6" s="1124"/>
      <c r="P6" s="1124"/>
      <c r="Q6" s="1124"/>
      <c r="R6" s="1124"/>
      <c r="S6" s="1124"/>
      <c r="T6" s="1124"/>
      <c r="U6" s="1124"/>
      <c r="V6" s="1124"/>
      <c r="W6" s="1124"/>
    </row>
    <row r="7" spans="1:24" s="112" customFormat="1" ht="20.25" x14ac:dyDescent="0.25">
      <c r="A7" s="450"/>
      <c r="B7" s="450"/>
      <c r="C7" s="459"/>
      <c r="D7" s="459"/>
      <c r="E7" s="459"/>
      <c r="F7" s="459"/>
      <c r="G7" s="459"/>
      <c r="H7" s="459"/>
      <c r="I7" s="459"/>
      <c r="J7" s="459"/>
      <c r="K7" s="459"/>
      <c r="L7" s="461"/>
      <c r="M7" s="462"/>
      <c r="N7" s="463"/>
      <c r="O7" s="463"/>
      <c r="P7" s="463"/>
      <c r="Q7" s="462"/>
      <c r="R7" s="462"/>
      <c r="S7" s="462"/>
      <c r="T7" s="462"/>
      <c r="U7" s="462"/>
      <c r="V7" s="462"/>
      <c r="W7" s="462"/>
    </row>
    <row r="8" spans="1:24" ht="37.5" customHeight="1" x14ac:dyDescent="0.25">
      <c r="A8" s="739" t="s">
        <v>4</v>
      </c>
      <c r="B8" s="739" t="s">
        <v>5</v>
      </c>
      <c r="C8" s="740" t="s">
        <v>7</v>
      </c>
      <c r="D8" s="740" t="s">
        <v>25</v>
      </c>
      <c r="E8" s="741" t="s">
        <v>6</v>
      </c>
      <c r="F8" s="742"/>
      <c r="G8" s="741" t="s">
        <v>2</v>
      </c>
      <c r="H8" s="1125"/>
      <c r="I8" s="741" t="s">
        <v>3</v>
      </c>
      <c r="J8" s="1125"/>
      <c r="K8" s="740" t="s">
        <v>1</v>
      </c>
      <c r="L8" s="741" t="s">
        <v>214</v>
      </c>
      <c r="M8" s="1128" t="s">
        <v>121</v>
      </c>
      <c r="N8" s="1128"/>
      <c r="O8" s="1128"/>
      <c r="P8" s="1128"/>
      <c r="Q8" s="1128"/>
      <c r="R8" s="1128"/>
      <c r="S8" s="1128"/>
      <c r="T8" s="1128"/>
      <c r="U8" s="1128"/>
      <c r="V8" s="1125"/>
      <c r="W8" s="745" t="s">
        <v>0</v>
      </c>
    </row>
    <row r="9" spans="1:24" ht="15" customHeight="1" x14ac:dyDescent="0.25">
      <c r="A9" s="739"/>
      <c r="B9" s="739"/>
      <c r="C9" s="727"/>
      <c r="D9" s="727"/>
      <c r="E9" s="743"/>
      <c r="F9" s="744"/>
      <c r="G9" s="1126"/>
      <c r="H9" s="1127"/>
      <c r="I9" s="1126"/>
      <c r="J9" s="1127"/>
      <c r="K9" s="727"/>
      <c r="L9" s="1126"/>
      <c r="M9" s="1129"/>
      <c r="N9" s="1129"/>
      <c r="O9" s="1129"/>
      <c r="P9" s="1129"/>
      <c r="Q9" s="1129"/>
      <c r="R9" s="1129"/>
      <c r="S9" s="1129"/>
      <c r="T9" s="1129"/>
      <c r="U9" s="1129"/>
      <c r="V9" s="1127"/>
      <c r="W9" s="746"/>
    </row>
    <row r="10" spans="1:24" ht="19.5" customHeight="1" x14ac:dyDescent="0.25">
      <c r="A10" s="739"/>
      <c r="B10" s="739"/>
      <c r="C10" s="728"/>
      <c r="D10" s="728"/>
      <c r="E10" s="372" t="s">
        <v>10</v>
      </c>
      <c r="F10" s="372" t="s">
        <v>11</v>
      </c>
      <c r="G10" s="451" t="s">
        <v>136</v>
      </c>
      <c r="H10" s="451" t="s">
        <v>137</v>
      </c>
      <c r="I10" s="451" t="s">
        <v>136</v>
      </c>
      <c r="J10" s="451" t="s">
        <v>137</v>
      </c>
      <c r="K10" s="728"/>
      <c r="L10" s="451" t="s">
        <v>136</v>
      </c>
      <c r="M10" s="451" t="s">
        <v>137</v>
      </c>
      <c r="N10" s="451"/>
      <c r="O10" s="451"/>
      <c r="P10" s="451"/>
      <c r="Q10" s="451"/>
      <c r="R10" s="451"/>
      <c r="S10" s="451"/>
      <c r="T10" s="451"/>
      <c r="U10" s="451"/>
      <c r="V10" s="451" t="s">
        <v>211</v>
      </c>
      <c r="W10" s="747"/>
    </row>
    <row r="11" spans="1:24" ht="15.75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/>
      <c r="I11" s="5">
        <v>8</v>
      </c>
      <c r="J11" s="5"/>
      <c r="K11" s="5">
        <v>9</v>
      </c>
      <c r="L11" s="5">
        <v>10</v>
      </c>
      <c r="M11" s="5">
        <v>11</v>
      </c>
      <c r="N11" s="5">
        <v>12</v>
      </c>
      <c r="O11" s="5">
        <v>13</v>
      </c>
      <c r="P11" s="5">
        <v>14</v>
      </c>
      <c r="Q11" s="5">
        <v>15</v>
      </c>
      <c r="R11" s="5">
        <v>16</v>
      </c>
      <c r="S11" s="5">
        <v>17</v>
      </c>
      <c r="T11" s="5">
        <v>18</v>
      </c>
      <c r="U11" s="5">
        <v>19</v>
      </c>
      <c r="V11" s="5"/>
      <c r="W11" s="5">
        <v>15</v>
      </c>
    </row>
    <row r="12" spans="1:24" ht="15.75" hidden="1" x14ac:dyDescent="0.25">
      <c r="A12" s="6"/>
      <c r="B12" s="754" t="s">
        <v>14</v>
      </c>
      <c r="C12" s="755"/>
      <c r="D12" s="755"/>
      <c r="E12" s="755"/>
      <c r="F12" s="756"/>
      <c r="G12" s="13"/>
      <c r="H12" s="13"/>
      <c r="I12" s="13"/>
      <c r="J12" s="13"/>
      <c r="K12" s="375"/>
      <c r="L12" s="14">
        <f>L13+L14+L15+L16</f>
        <v>1846092.2505999999</v>
      </c>
      <c r="M12" s="14">
        <f>M13+M14+M15+M16</f>
        <v>1131539.3429049999</v>
      </c>
      <c r="N12" s="14">
        <f t="shared" ref="N12:U12" si="0">N13+N14+N15+N16</f>
        <v>401211.571276</v>
      </c>
      <c r="O12" s="14">
        <f t="shared" si="0"/>
        <v>163313.62274779999</v>
      </c>
      <c r="P12" s="14">
        <f t="shared" si="0"/>
        <v>567014.14888119977</v>
      </c>
      <c r="Q12" s="85"/>
      <c r="R12" s="14">
        <f>R13+R14+R15+R16</f>
        <v>967187.16669067787</v>
      </c>
      <c r="S12" s="14">
        <f t="shared" si="0"/>
        <v>426412.62456355931</v>
      </c>
      <c r="T12" s="14">
        <f t="shared" si="0"/>
        <v>266813.1085635593</v>
      </c>
      <c r="U12" s="14">
        <f t="shared" si="0"/>
        <v>273961.43356355932</v>
      </c>
      <c r="V12" s="14"/>
      <c r="W12" s="12"/>
      <c r="X12" s="37"/>
    </row>
    <row r="13" spans="1:24" ht="56.25" hidden="1" customHeight="1" x14ac:dyDescent="0.25">
      <c r="A13" s="766"/>
      <c r="B13" s="767"/>
      <c r="C13" s="767"/>
      <c r="D13" s="767"/>
      <c r="E13" s="767"/>
      <c r="F13" s="767"/>
      <c r="G13" s="767"/>
      <c r="H13" s="767"/>
      <c r="I13" s="768"/>
      <c r="J13" s="437"/>
      <c r="K13" s="10" t="s">
        <v>41</v>
      </c>
      <c r="L13" s="8">
        <f>L19+L95</f>
        <v>579048.78039999993</v>
      </c>
      <c r="M13" s="8">
        <f>M19+M95</f>
        <v>313713.06064475595</v>
      </c>
      <c r="N13" s="8">
        <f t="shared" ref="L13:P16" si="1">N19+N95</f>
        <v>106723.95327599999</v>
      </c>
      <c r="O13" s="8">
        <f t="shared" si="1"/>
        <v>65573.078147799984</v>
      </c>
      <c r="P13" s="8">
        <f t="shared" si="1"/>
        <v>141416.02922095597</v>
      </c>
      <c r="Q13" s="86"/>
      <c r="R13" s="8">
        <f>S13+T13+U13</f>
        <v>305365.98891039658</v>
      </c>
      <c r="S13" s="8">
        <f t="shared" ref="S13:U16" si="2">S19+S95</f>
        <v>104184.18197013218</v>
      </c>
      <c r="T13" s="8">
        <f t="shared" si="2"/>
        <v>102215.86597013219</v>
      </c>
      <c r="U13" s="8">
        <f t="shared" si="2"/>
        <v>98965.940970132186</v>
      </c>
      <c r="V13" s="8"/>
      <c r="W13" s="12"/>
    </row>
    <row r="14" spans="1:24" ht="38.25" hidden="1" x14ac:dyDescent="0.25">
      <c r="A14" s="769"/>
      <c r="B14" s="770"/>
      <c r="C14" s="770"/>
      <c r="D14" s="770"/>
      <c r="E14" s="770"/>
      <c r="F14" s="770"/>
      <c r="G14" s="770"/>
      <c r="H14" s="770"/>
      <c r="I14" s="771"/>
      <c r="J14" s="438"/>
      <c r="K14" s="10" t="s">
        <v>42</v>
      </c>
      <c r="L14" s="8">
        <f t="shared" si="1"/>
        <v>121384.45699999999</v>
      </c>
      <c r="M14" s="8">
        <f t="shared" si="1"/>
        <v>97306.8946</v>
      </c>
      <c r="N14" s="8">
        <f t="shared" si="1"/>
        <v>39646.8436</v>
      </c>
      <c r="O14" s="8">
        <f t="shared" si="1"/>
        <v>7594.3737999999994</v>
      </c>
      <c r="P14" s="8">
        <f t="shared" si="1"/>
        <v>50065.677200000006</v>
      </c>
      <c r="Q14" s="86"/>
      <c r="R14" s="8">
        <f t="shared" ref="R14:R77" si="3">S14+T14+U14</f>
        <v>64834.38</v>
      </c>
      <c r="S14" s="8">
        <f t="shared" si="2"/>
        <v>26759.11</v>
      </c>
      <c r="T14" s="8">
        <f t="shared" si="2"/>
        <v>13838.509999999998</v>
      </c>
      <c r="U14" s="8">
        <f t="shared" si="2"/>
        <v>24236.760000000002</v>
      </c>
      <c r="V14" s="8"/>
      <c r="W14" s="116"/>
      <c r="X14" s="37"/>
    </row>
    <row r="15" spans="1:24" ht="25.5" hidden="1" x14ac:dyDescent="0.25">
      <c r="A15" s="769"/>
      <c r="B15" s="770"/>
      <c r="C15" s="770"/>
      <c r="D15" s="770"/>
      <c r="E15" s="770"/>
      <c r="F15" s="770"/>
      <c r="G15" s="770"/>
      <c r="H15" s="770"/>
      <c r="I15" s="771"/>
      <c r="J15" s="438"/>
      <c r="K15" s="10" t="s">
        <v>13</v>
      </c>
      <c r="L15" s="8">
        <f t="shared" si="1"/>
        <v>542624.08319999999</v>
      </c>
      <c r="M15" s="8">
        <f t="shared" si="1"/>
        <v>542624.08319999999</v>
      </c>
      <c r="N15" s="8">
        <f t="shared" si="1"/>
        <v>254840.77439999999</v>
      </c>
      <c r="O15" s="8">
        <f t="shared" si="1"/>
        <v>90146.170800000007</v>
      </c>
      <c r="P15" s="8">
        <f t="shared" si="1"/>
        <v>197637.13799999998</v>
      </c>
      <c r="Q15" s="86"/>
      <c r="R15" s="8">
        <f t="shared" si="3"/>
        <v>144710.6</v>
      </c>
      <c r="S15" s="8">
        <f t="shared" si="2"/>
        <v>144710.6</v>
      </c>
      <c r="T15" s="8">
        <f t="shared" si="2"/>
        <v>0</v>
      </c>
      <c r="U15" s="8">
        <f t="shared" si="2"/>
        <v>0</v>
      </c>
      <c r="V15" s="8"/>
      <c r="W15" s="116"/>
      <c r="X15" s="37"/>
    </row>
    <row r="16" spans="1:24" ht="25.5" hidden="1" x14ac:dyDescent="0.25">
      <c r="A16" s="772"/>
      <c r="B16" s="773"/>
      <c r="C16" s="773"/>
      <c r="D16" s="773"/>
      <c r="E16" s="773"/>
      <c r="F16" s="773"/>
      <c r="G16" s="773"/>
      <c r="H16" s="773"/>
      <c r="I16" s="774"/>
      <c r="J16" s="439"/>
      <c r="K16" s="10" t="s">
        <v>12</v>
      </c>
      <c r="L16" s="8">
        <f t="shared" si="1"/>
        <v>603034.93000000005</v>
      </c>
      <c r="M16" s="8">
        <f t="shared" si="1"/>
        <v>177895.30446024385</v>
      </c>
      <c r="N16" s="8">
        <f t="shared" si="1"/>
        <v>0</v>
      </c>
      <c r="O16" s="8">
        <f t="shared" si="1"/>
        <v>0</v>
      </c>
      <c r="P16" s="8">
        <f t="shared" si="1"/>
        <v>177895.30446024385</v>
      </c>
      <c r="Q16" s="86"/>
      <c r="R16" s="8">
        <f t="shared" si="3"/>
        <v>452276.19778028136</v>
      </c>
      <c r="S16" s="8">
        <f t="shared" si="2"/>
        <v>150758.73259342712</v>
      </c>
      <c r="T16" s="8">
        <f t="shared" si="2"/>
        <v>150758.73259342712</v>
      </c>
      <c r="U16" s="8">
        <f t="shared" si="2"/>
        <v>150758.73259342712</v>
      </c>
      <c r="V16" s="8"/>
      <c r="W16" s="12"/>
    </row>
    <row r="17" spans="1:24" ht="15.75" hidden="1" x14ac:dyDescent="0.25">
      <c r="A17" s="763" t="s">
        <v>19</v>
      </c>
      <c r="B17" s="764"/>
      <c r="C17" s="764"/>
      <c r="D17" s="764"/>
      <c r="E17" s="764"/>
      <c r="F17" s="764"/>
      <c r="G17" s="764"/>
      <c r="H17" s="764"/>
      <c r="I17" s="765"/>
      <c r="J17" s="445"/>
      <c r="K17" s="18"/>
      <c r="L17" s="19"/>
      <c r="M17" s="19"/>
      <c r="N17" s="19"/>
      <c r="O17" s="19"/>
      <c r="P17" s="19"/>
      <c r="Q17" s="87"/>
      <c r="R17" s="19"/>
      <c r="S17" s="19"/>
      <c r="T17" s="19"/>
      <c r="U17" s="19"/>
      <c r="V17" s="19"/>
      <c r="W17" s="18"/>
    </row>
    <row r="18" spans="1:24" ht="15.75" hidden="1" x14ac:dyDescent="0.25">
      <c r="A18" s="690"/>
      <c r="B18" s="691"/>
      <c r="C18" s="691"/>
      <c r="D18" s="691"/>
      <c r="E18" s="691"/>
      <c r="F18" s="691"/>
      <c r="G18" s="691"/>
      <c r="H18" s="691"/>
      <c r="I18" s="692"/>
      <c r="J18" s="415"/>
      <c r="K18" s="33" t="s">
        <v>43</v>
      </c>
      <c r="L18" s="34">
        <f>L19+L20+L21+L22</f>
        <v>1151316.2008</v>
      </c>
      <c r="M18" s="29">
        <f t="shared" ref="M18:M27" si="4">N18+O18+P18</f>
        <v>512857.18560499989</v>
      </c>
      <c r="N18" s="34">
        <f t="shared" ref="N18:U18" si="5">N19+N20+N21+N22</f>
        <v>133358.97440000001</v>
      </c>
      <c r="O18" s="34">
        <f t="shared" si="5"/>
        <v>84223.53839999999</v>
      </c>
      <c r="P18" s="34">
        <f t="shared" si="5"/>
        <v>295274.67280499986</v>
      </c>
      <c r="Q18" s="87"/>
      <c r="R18" s="8">
        <f t="shared" si="3"/>
        <v>716730.99669067794</v>
      </c>
      <c r="S18" s="34">
        <f t="shared" si="5"/>
        <v>239313.22456355928</v>
      </c>
      <c r="T18" s="34">
        <f t="shared" si="5"/>
        <v>238736.80856355932</v>
      </c>
      <c r="U18" s="34">
        <f t="shared" si="5"/>
        <v>238680.96356355929</v>
      </c>
      <c r="V18" s="34"/>
      <c r="W18" s="33"/>
    </row>
    <row r="19" spans="1:24" ht="57" hidden="1" customHeight="1" x14ac:dyDescent="0.25">
      <c r="A19" s="693"/>
      <c r="B19" s="694"/>
      <c r="C19" s="694"/>
      <c r="D19" s="694"/>
      <c r="E19" s="694"/>
      <c r="F19" s="694"/>
      <c r="G19" s="694"/>
      <c r="H19" s="694"/>
      <c r="I19" s="695"/>
      <c r="J19" s="416"/>
      <c r="K19" s="10" t="s">
        <v>41</v>
      </c>
      <c r="L19" s="8">
        <f>L24+L34+L67</f>
        <v>478699.24319999997</v>
      </c>
      <c r="M19" s="29">
        <f t="shared" si="4"/>
        <v>265379.85354475596</v>
      </c>
      <c r="N19" s="8">
        <f t="shared" ref="L19:P22" si="6">N24+N34+N67</f>
        <v>100163.80439999999</v>
      </c>
      <c r="O19" s="8">
        <f t="shared" si="6"/>
        <v>61759.335599999991</v>
      </c>
      <c r="P19" s="8">
        <f t="shared" si="6"/>
        <v>103456.71354475598</v>
      </c>
      <c r="Q19" s="86"/>
      <c r="R19" s="8">
        <f t="shared" si="3"/>
        <v>255838.98891039655</v>
      </c>
      <c r="S19" s="8">
        <f t="shared" ref="S19:U22" si="7">S24+S34+S67</f>
        <v>87675.18197013218</v>
      </c>
      <c r="T19" s="8">
        <f t="shared" si="7"/>
        <v>85706.865970132189</v>
      </c>
      <c r="U19" s="8">
        <f t="shared" si="7"/>
        <v>82456.940970132186</v>
      </c>
      <c r="V19" s="8"/>
      <c r="W19" s="12"/>
      <c r="X19" t="s">
        <v>207</v>
      </c>
    </row>
    <row r="20" spans="1:24" ht="38.25" hidden="1" x14ac:dyDescent="0.25">
      <c r="A20" s="693"/>
      <c r="B20" s="694"/>
      <c r="C20" s="694"/>
      <c r="D20" s="694"/>
      <c r="E20" s="694"/>
      <c r="F20" s="694"/>
      <c r="G20" s="694"/>
      <c r="H20" s="694"/>
      <c r="I20" s="695"/>
      <c r="J20" s="416"/>
      <c r="K20" s="10" t="s">
        <v>42</v>
      </c>
      <c r="L20" s="8">
        <f t="shared" si="6"/>
        <v>54712.198600000003</v>
      </c>
      <c r="M20" s="29">
        <f t="shared" si="4"/>
        <v>54712.198600000003</v>
      </c>
      <c r="N20" s="8">
        <f t="shared" si="6"/>
        <v>33195.17</v>
      </c>
      <c r="O20" s="8">
        <f t="shared" si="6"/>
        <v>7594.3737999999994</v>
      </c>
      <c r="P20" s="8">
        <f t="shared" si="6"/>
        <v>13922.6548</v>
      </c>
      <c r="Q20" s="86"/>
      <c r="R20" s="8">
        <f t="shared" si="3"/>
        <v>8615.81</v>
      </c>
      <c r="S20" s="8">
        <f>S25+S35+S68</f>
        <v>879.31</v>
      </c>
      <c r="T20" s="8">
        <f t="shared" si="7"/>
        <v>2271.21</v>
      </c>
      <c r="U20" s="8">
        <f t="shared" si="7"/>
        <v>5465.29</v>
      </c>
      <c r="V20" s="8"/>
      <c r="W20" s="12"/>
    </row>
    <row r="21" spans="1:24" ht="25.5" hidden="1" x14ac:dyDescent="0.25">
      <c r="A21" s="693"/>
      <c r="B21" s="694"/>
      <c r="C21" s="694"/>
      <c r="D21" s="694"/>
      <c r="E21" s="694"/>
      <c r="F21" s="694"/>
      <c r="G21" s="694"/>
      <c r="H21" s="694"/>
      <c r="I21" s="695"/>
      <c r="J21" s="416"/>
      <c r="K21" s="10" t="s">
        <v>13</v>
      </c>
      <c r="L21" s="8">
        <f t="shared" si="6"/>
        <v>14869.828999999998</v>
      </c>
      <c r="M21" s="29">
        <f t="shared" si="4"/>
        <v>14869.828999999998</v>
      </c>
      <c r="N21" s="8">
        <f t="shared" si="6"/>
        <v>0</v>
      </c>
      <c r="O21" s="8">
        <f t="shared" si="6"/>
        <v>14869.828999999998</v>
      </c>
      <c r="P21" s="8">
        <f t="shared" si="6"/>
        <v>0</v>
      </c>
      <c r="Q21" s="86"/>
      <c r="R21" s="8">
        <f t="shared" si="3"/>
        <v>0</v>
      </c>
      <c r="S21" s="8">
        <f t="shared" si="7"/>
        <v>0</v>
      </c>
      <c r="T21" s="8">
        <f t="shared" si="7"/>
        <v>0</v>
      </c>
      <c r="U21" s="8">
        <f t="shared" si="7"/>
        <v>0</v>
      </c>
      <c r="V21" s="8"/>
      <c r="W21" s="12"/>
    </row>
    <row r="22" spans="1:24" ht="25.5" hidden="1" x14ac:dyDescent="0.25">
      <c r="A22" s="696"/>
      <c r="B22" s="697"/>
      <c r="C22" s="697"/>
      <c r="D22" s="697"/>
      <c r="E22" s="697"/>
      <c r="F22" s="697"/>
      <c r="G22" s="697"/>
      <c r="H22" s="697"/>
      <c r="I22" s="698"/>
      <c r="J22" s="417"/>
      <c r="K22" s="10" t="s">
        <v>12</v>
      </c>
      <c r="L22" s="27">
        <f t="shared" si="6"/>
        <v>603034.93000000005</v>
      </c>
      <c r="M22" s="29">
        <f t="shared" si="4"/>
        <v>177895.30446024385</v>
      </c>
      <c r="N22" s="27">
        <f t="shared" si="6"/>
        <v>0</v>
      </c>
      <c r="O22" s="27">
        <f t="shared" si="6"/>
        <v>0</v>
      </c>
      <c r="P22" s="27">
        <f t="shared" si="6"/>
        <v>177895.30446024385</v>
      </c>
      <c r="Q22" s="88"/>
      <c r="R22" s="8">
        <f t="shared" si="3"/>
        <v>452276.19778028136</v>
      </c>
      <c r="S22" s="27">
        <f t="shared" si="7"/>
        <v>150758.73259342712</v>
      </c>
      <c r="T22" s="27">
        <f t="shared" si="7"/>
        <v>150758.73259342712</v>
      </c>
      <c r="U22" s="27">
        <f t="shared" si="7"/>
        <v>150758.73259342712</v>
      </c>
      <c r="V22" s="27"/>
      <c r="W22" s="12"/>
    </row>
    <row r="23" spans="1:24" ht="35.25" hidden="1" customHeight="1" x14ac:dyDescent="0.25">
      <c r="A23" s="6" t="s">
        <v>49</v>
      </c>
      <c r="B23" s="754" t="s">
        <v>35</v>
      </c>
      <c r="C23" s="755"/>
      <c r="D23" s="755"/>
      <c r="E23" s="755"/>
      <c r="F23" s="756"/>
      <c r="G23" s="13"/>
      <c r="H23" s="13"/>
      <c r="I23" s="13"/>
      <c r="J23" s="13"/>
      <c r="K23" s="375"/>
      <c r="L23" s="14"/>
      <c r="M23" s="30"/>
      <c r="N23" s="14"/>
      <c r="O23" s="14"/>
      <c r="P23" s="14"/>
      <c r="Q23" s="85"/>
      <c r="R23" s="8">
        <f t="shared" si="3"/>
        <v>0</v>
      </c>
      <c r="S23" s="14"/>
      <c r="T23" s="14"/>
      <c r="U23" s="14"/>
      <c r="V23" s="14"/>
      <c r="W23" s="12"/>
    </row>
    <row r="24" spans="1:24" ht="55.5" hidden="1" customHeight="1" x14ac:dyDescent="0.25">
      <c r="A24" s="786"/>
      <c r="B24" s="766"/>
      <c r="C24" s="767"/>
      <c r="D24" s="767"/>
      <c r="E24" s="767"/>
      <c r="F24" s="767"/>
      <c r="G24" s="767"/>
      <c r="H24" s="767"/>
      <c r="I24" s="768"/>
      <c r="J24" s="437"/>
      <c r="K24" s="10" t="s">
        <v>41</v>
      </c>
      <c r="L24" s="9">
        <f>L29+L31</f>
        <v>478699.24319999997</v>
      </c>
      <c r="M24" s="30">
        <f t="shared" si="4"/>
        <v>265379.85354475596</v>
      </c>
      <c r="N24" s="9">
        <f>N29+N31</f>
        <v>100163.80439999999</v>
      </c>
      <c r="O24" s="9">
        <f>O29+O31</f>
        <v>61759.335599999991</v>
      </c>
      <c r="P24" s="9">
        <f>P29+P31</f>
        <v>103456.71354475598</v>
      </c>
      <c r="Q24" s="89"/>
      <c r="R24" s="8">
        <f t="shared" si="3"/>
        <v>255838.98891039655</v>
      </c>
      <c r="S24" s="9">
        <f>S29+S31</f>
        <v>87675.18197013218</v>
      </c>
      <c r="T24" s="9">
        <f>T29+T31</f>
        <v>85706.865970132189</v>
      </c>
      <c r="U24" s="9">
        <f>U29+U31</f>
        <v>82456.940970132186</v>
      </c>
      <c r="V24" s="9"/>
      <c r="W24" s="12"/>
    </row>
    <row r="25" spans="1:24" ht="38.25" hidden="1" x14ac:dyDescent="0.25">
      <c r="A25" s="787"/>
      <c r="B25" s="769"/>
      <c r="C25" s="770"/>
      <c r="D25" s="770"/>
      <c r="E25" s="770"/>
      <c r="F25" s="770"/>
      <c r="G25" s="770"/>
      <c r="H25" s="770"/>
      <c r="I25" s="771"/>
      <c r="J25" s="438"/>
      <c r="K25" s="10" t="s">
        <v>42</v>
      </c>
      <c r="L25" s="9">
        <v>0</v>
      </c>
      <c r="M25" s="30">
        <f t="shared" si="4"/>
        <v>0</v>
      </c>
      <c r="N25" s="9">
        <v>0</v>
      </c>
      <c r="O25" s="9">
        <v>0</v>
      </c>
      <c r="P25" s="9">
        <v>0</v>
      </c>
      <c r="Q25" s="89"/>
      <c r="R25" s="8">
        <f t="shared" si="3"/>
        <v>0</v>
      </c>
      <c r="S25" s="9">
        <v>0</v>
      </c>
      <c r="T25" s="9">
        <v>0</v>
      </c>
      <c r="U25" s="9">
        <v>0</v>
      </c>
      <c r="V25" s="9"/>
      <c r="W25" s="1"/>
    </row>
    <row r="26" spans="1:24" ht="25.5" hidden="1" x14ac:dyDescent="0.25">
      <c r="A26" s="787"/>
      <c r="B26" s="769"/>
      <c r="C26" s="770"/>
      <c r="D26" s="770"/>
      <c r="E26" s="770"/>
      <c r="F26" s="770"/>
      <c r="G26" s="770"/>
      <c r="H26" s="770"/>
      <c r="I26" s="771"/>
      <c r="J26" s="438"/>
      <c r="K26" s="10" t="s">
        <v>13</v>
      </c>
      <c r="L26" s="9">
        <v>0</v>
      </c>
      <c r="M26" s="30">
        <f t="shared" si="4"/>
        <v>0</v>
      </c>
      <c r="N26" s="9">
        <v>0</v>
      </c>
      <c r="O26" s="9">
        <v>0</v>
      </c>
      <c r="P26" s="9">
        <v>0</v>
      </c>
      <c r="Q26" s="89"/>
      <c r="R26" s="8">
        <f t="shared" si="3"/>
        <v>0</v>
      </c>
      <c r="S26" s="9">
        <v>0</v>
      </c>
      <c r="T26" s="9">
        <v>0</v>
      </c>
      <c r="U26" s="9">
        <v>0</v>
      </c>
      <c r="V26" s="9"/>
      <c r="W26" s="12"/>
    </row>
    <row r="27" spans="1:24" ht="25.5" hidden="1" x14ac:dyDescent="0.25">
      <c r="A27" s="788"/>
      <c r="B27" s="772"/>
      <c r="C27" s="773"/>
      <c r="D27" s="773"/>
      <c r="E27" s="773"/>
      <c r="F27" s="773"/>
      <c r="G27" s="773"/>
      <c r="H27" s="773"/>
      <c r="I27" s="774"/>
      <c r="J27" s="439"/>
      <c r="K27" s="10" t="s">
        <v>12</v>
      </c>
      <c r="L27" s="9">
        <f>L30</f>
        <v>603034.93000000005</v>
      </c>
      <c r="M27" s="30">
        <f t="shared" si="4"/>
        <v>177895.30446024385</v>
      </c>
      <c r="N27" s="9">
        <f t="shared" ref="N27:U27" si="8">N30</f>
        <v>0</v>
      </c>
      <c r="O27" s="9">
        <f t="shared" si="8"/>
        <v>0</v>
      </c>
      <c r="P27" s="9">
        <f t="shared" si="8"/>
        <v>177895.30446024385</v>
      </c>
      <c r="Q27" s="89"/>
      <c r="R27" s="8">
        <f t="shared" si="3"/>
        <v>452276.19778028136</v>
      </c>
      <c r="S27" s="9">
        <f t="shared" si="8"/>
        <v>150758.73259342712</v>
      </c>
      <c r="T27" s="9">
        <f t="shared" si="8"/>
        <v>150758.73259342712</v>
      </c>
      <c r="U27" s="9">
        <f t="shared" si="8"/>
        <v>150758.73259342712</v>
      </c>
      <c r="V27" s="9"/>
      <c r="W27" s="12"/>
    </row>
    <row r="28" spans="1:24" ht="25.5" x14ac:dyDescent="0.25">
      <c r="A28" s="760" t="s">
        <v>50</v>
      </c>
      <c r="B28" s="472" t="s">
        <v>36</v>
      </c>
      <c r="C28" s="668"/>
      <c r="D28" s="668"/>
      <c r="E28" s="668"/>
      <c r="F28" s="757" t="s">
        <v>16</v>
      </c>
      <c r="G28" s="455"/>
      <c r="H28" s="455"/>
      <c r="I28" s="455"/>
      <c r="J28" s="455"/>
      <c r="K28" s="74"/>
      <c r="L28" s="75">
        <f t="shared" ref="L28:U28" si="9">L29+L30</f>
        <v>1075576.6499999999</v>
      </c>
      <c r="M28" s="75">
        <f t="shared" si="9"/>
        <v>437117.63480499981</v>
      </c>
      <c r="N28" s="75">
        <f>N29+N30</f>
        <v>100163.80439999999</v>
      </c>
      <c r="O28" s="75">
        <f t="shared" si="9"/>
        <v>61759.335599999991</v>
      </c>
      <c r="P28" s="75">
        <f t="shared" si="9"/>
        <v>275194.49480499985</v>
      </c>
      <c r="Q28" s="90"/>
      <c r="R28" s="8">
        <f t="shared" si="3"/>
        <v>699647.02069067792</v>
      </c>
      <c r="S28" s="75">
        <f t="shared" si="9"/>
        <v>233215.67356355931</v>
      </c>
      <c r="T28" s="75">
        <f t="shared" si="9"/>
        <v>233215.67356355931</v>
      </c>
      <c r="U28" s="75">
        <f t="shared" si="9"/>
        <v>233215.67356355931</v>
      </c>
      <c r="V28" s="75"/>
      <c r="W28" s="1"/>
    </row>
    <row r="29" spans="1:24" ht="15.75" customHeight="1" x14ac:dyDescent="0.25">
      <c r="A29" s="761"/>
      <c r="B29" s="700" t="s">
        <v>28</v>
      </c>
      <c r="C29" s="705"/>
      <c r="D29" s="705"/>
      <c r="E29" s="705"/>
      <c r="F29" s="758"/>
      <c r="G29" s="411">
        <v>2016</v>
      </c>
      <c r="H29" s="411">
        <v>2017</v>
      </c>
      <c r="I29" s="411">
        <v>2019</v>
      </c>
      <c r="J29" s="411"/>
      <c r="K29" s="368" t="s">
        <v>41</v>
      </c>
      <c r="L29" s="30">
        <v>472541.72</v>
      </c>
      <c r="M29" s="30">
        <f>N29+O29+P29</f>
        <v>259222.33034475596</v>
      </c>
      <c r="N29" s="30">
        <f>84884.58*1.18</f>
        <v>100163.80439999999</v>
      </c>
      <c r="O29" s="30">
        <f>52338.42*1.18</f>
        <v>61759.335599999991</v>
      </c>
      <c r="P29" s="76">
        <f>82456.9409701322*1.18</f>
        <v>97299.190344755989</v>
      </c>
      <c r="Q29" s="91"/>
      <c r="R29" s="8">
        <f t="shared" si="3"/>
        <v>247370.82291039656</v>
      </c>
      <c r="S29" s="76">
        <v>82456.940970132186</v>
      </c>
      <c r="T29" s="76">
        <v>82456.940970132186</v>
      </c>
      <c r="U29" s="76">
        <v>82456.940970132186</v>
      </c>
      <c r="V29" s="76"/>
      <c r="W29" s="118"/>
      <c r="X29" s="37"/>
    </row>
    <row r="30" spans="1:24" ht="21" customHeight="1" x14ac:dyDescent="0.25">
      <c r="A30" s="762"/>
      <c r="B30" s="701"/>
      <c r="C30" s="775"/>
      <c r="D30" s="775"/>
      <c r="E30" s="775"/>
      <c r="F30" s="759"/>
      <c r="G30" s="409"/>
      <c r="H30" s="409"/>
      <c r="I30" s="409"/>
      <c r="J30" s="409"/>
      <c r="K30" s="368" t="s">
        <v>12</v>
      </c>
      <c r="L30" s="30">
        <v>603034.93000000005</v>
      </c>
      <c r="M30" s="30">
        <f t="shared" ref="M30:M92" si="10">N30+O30+P30</f>
        <v>177895.30446024385</v>
      </c>
      <c r="N30" s="30">
        <f>0*1.18</f>
        <v>0</v>
      </c>
      <c r="O30" s="30">
        <v>0</v>
      </c>
      <c r="P30" s="76">
        <f>150758.732593427*1.18</f>
        <v>177895.30446024385</v>
      </c>
      <c r="Q30" s="91"/>
      <c r="R30" s="8">
        <f t="shared" si="3"/>
        <v>452276.19778028136</v>
      </c>
      <c r="S30" s="76">
        <v>150758.73259342712</v>
      </c>
      <c r="T30" s="76">
        <v>150758.73259342712</v>
      </c>
      <c r="U30" s="76">
        <v>150758.73259342712</v>
      </c>
      <c r="V30" s="76"/>
      <c r="W30" s="118"/>
    </row>
    <row r="31" spans="1:24" ht="38.25" x14ac:dyDescent="0.25">
      <c r="A31" s="815" t="s">
        <v>68</v>
      </c>
      <c r="B31" s="473" t="s">
        <v>53</v>
      </c>
      <c r="C31" s="61"/>
      <c r="D31" s="61"/>
      <c r="E31" s="61"/>
      <c r="F31" s="62">
        <v>30000</v>
      </c>
      <c r="G31" s="63"/>
      <c r="H31" s="63"/>
      <c r="I31" s="63"/>
      <c r="J31" s="63"/>
      <c r="K31" s="686" t="s">
        <v>41</v>
      </c>
      <c r="L31" s="29">
        <f>N31+O31+P31</f>
        <v>6157.5231999999996</v>
      </c>
      <c r="M31" s="30">
        <f t="shared" si="10"/>
        <v>6157.5231999999996</v>
      </c>
      <c r="N31" s="29">
        <f>N32</f>
        <v>0</v>
      </c>
      <c r="O31" s="29">
        <f>O32</f>
        <v>0</v>
      </c>
      <c r="P31" s="29">
        <f>P32</f>
        <v>6157.5231999999996</v>
      </c>
      <c r="Q31" s="92"/>
      <c r="R31" s="8">
        <f t="shared" si="3"/>
        <v>8468.1660000000011</v>
      </c>
      <c r="S31" s="29">
        <f>S32</f>
        <v>5218.241</v>
      </c>
      <c r="T31" s="29">
        <f>T32</f>
        <v>3249.9250000000002</v>
      </c>
      <c r="U31" s="29">
        <f>U32</f>
        <v>0</v>
      </c>
      <c r="V31" s="29"/>
      <c r="W31" s="64"/>
    </row>
    <row r="32" spans="1:24" ht="15.75" x14ac:dyDescent="0.25">
      <c r="A32" s="816"/>
      <c r="B32" s="3" t="s">
        <v>27</v>
      </c>
      <c r="C32" s="61"/>
      <c r="D32" s="61"/>
      <c r="E32" s="61"/>
      <c r="F32" s="62"/>
      <c r="G32" s="63">
        <v>2016</v>
      </c>
      <c r="H32" s="63">
        <v>2016</v>
      </c>
      <c r="I32" s="63">
        <v>2018</v>
      </c>
      <c r="J32" s="464"/>
      <c r="K32" s="682"/>
      <c r="L32" s="30">
        <f>N32+O32+P32</f>
        <v>6157.5231999999996</v>
      </c>
      <c r="M32" s="30">
        <f t="shared" si="10"/>
        <v>6157.5231999999996</v>
      </c>
      <c r="N32" s="30">
        <v>0</v>
      </c>
      <c r="O32" s="30">
        <v>0</v>
      </c>
      <c r="P32" s="30">
        <f>5218.24*1.18</f>
        <v>6157.5231999999996</v>
      </c>
      <c r="Q32" s="93"/>
      <c r="R32" s="8">
        <f t="shared" si="3"/>
        <v>8468.1660000000011</v>
      </c>
      <c r="S32" s="30">
        <v>5218.241</v>
      </c>
      <c r="T32" s="30">
        <v>3249.9250000000002</v>
      </c>
      <c r="U32" s="30">
        <v>0</v>
      </c>
      <c r="V32" s="30"/>
      <c r="W32" s="64"/>
    </row>
    <row r="33" spans="1:23" ht="15.75" hidden="1" x14ac:dyDescent="0.25">
      <c r="A33" s="12"/>
      <c r="B33" s="785" t="s">
        <v>34</v>
      </c>
      <c r="C33" s="785"/>
      <c r="D33" s="785"/>
      <c r="E33" s="785"/>
      <c r="F33" s="785"/>
      <c r="G33" s="785"/>
      <c r="H33" s="785"/>
      <c r="I33" s="785"/>
      <c r="J33" s="449"/>
      <c r="K33" s="375"/>
      <c r="L33" s="14"/>
      <c r="M33" s="30"/>
      <c r="N33" s="14"/>
      <c r="O33" s="14"/>
      <c r="P33" s="14"/>
      <c r="Q33" s="85"/>
      <c r="R33" s="8">
        <f t="shared" si="3"/>
        <v>0</v>
      </c>
      <c r="S33" s="14"/>
      <c r="T33" s="14"/>
      <c r="U33" s="14"/>
      <c r="V33" s="14"/>
      <c r="W33" s="375"/>
    </row>
    <row r="34" spans="1:23" ht="52.5" hidden="1" customHeight="1" x14ac:dyDescent="0.25">
      <c r="A34" s="766"/>
      <c r="B34" s="767"/>
      <c r="C34" s="767"/>
      <c r="D34" s="767"/>
      <c r="E34" s="767"/>
      <c r="F34" s="767"/>
      <c r="G34" s="767"/>
      <c r="H34" s="767"/>
      <c r="I34" s="768"/>
      <c r="J34" s="437"/>
      <c r="K34" s="10" t="s">
        <v>41</v>
      </c>
      <c r="L34" s="9">
        <f>L39</f>
        <v>0</v>
      </c>
      <c r="M34" s="30">
        <f t="shared" si="10"/>
        <v>0</v>
      </c>
      <c r="N34" s="9">
        <f t="shared" ref="N34:U36" si="11">N39</f>
        <v>0</v>
      </c>
      <c r="O34" s="9">
        <f t="shared" si="11"/>
        <v>0</v>
      </c>
      <c r="P34" s="9">
        <f t="shared" si="11"/>
        <v>0</v>
      </c>
      <c r="Q34" s="89"/>
      <c r="R34" s="8">
        <f t="shared" si="3"/>
        <v>0</v>
      </c>
      <c r="S34" s="9">
        <f t="shared" si="11"/>
        <v>0</v>
      </c>
      <c r="T34" s="9">
        <f t="shared" si="11"/>
        <v>0</v>
      </c>
      <c r="U34" s="9">
        <f t="shared" si="11"/>
        <v>0</v>
      </c>
      <c r="V34" s="9"/>
      <c r="W34" s="12"/>
    </row>
    <row r="35" spans="1:23" ht="39.75" hidden="1" customHeight="1" x14ac:dyDescent="0.25">
      <c r="A35" s="769"/>
      <c r="B35" s="770"/>
      <c r="C35" s="770"/>
      <c r="D35" s="770"/>
      <c r="E35" s="770"/>
      <c r="F35" s="770"/>
      <c r="G35" s="770"/>
      <c r="H35" s="770"/>
      <c r="I35" s="771"/>
      <c r="J35" s="438"/>
      <c r="K35" s="10" t="s">
        <v>42</v>
      </c>
      <c r="L35" s="9">
        <f>L40+L61</f>
        <v>13238.172200000001</v>
      </c>
      <c r="M35" s="30">
        <f t="shared" si="10"/>
        <v>13238.172199999999</v>
      </c>
      <c r="N35" s="9">
        <f>N40+N61</f>
        <v>647.23</v>
      </c>
      <c r="O35" s="9">
        <f>O40+O61</f>
        <v>7090.4547999999995</v>
      </c>
      <c r="P35" s="9">
        <f>P40+P61</f>
        <v>5500.4874</v>
      </c>
      <c r="Q35" s="89"/>
      <c r="R35" s="8">
        <f t="shared" si="3"/>
        <v>7602.18</v>
      </c>
      <c r="S35" s="9">
        <f t="shared" si="11"/>
        <v>879.31</v>
      </c>
      <c r="T35" s="9">
        <f t="shared" si="11"/>
        <v>2271.21</v>
      </c>
      <c r="U35" s="9">
        <f t="shared" si="11"/>
        <v>4451.66</v>
      </c>
      <c r="V35" s="9"/>
      <c r="W35" s="12"/>
    </row>
    <row r="36" spans="1:23" ht="25.5" hidden="1" customHeight="1" x14ac:dyDescent="0.25">
      <c r="A36" s="769"/>
      <c r="B36" s="770"/>
      <c r="C36" s="770"/>
      <c r="D36" s="770"/>
      <c r="E36" s="770"/>
      <c r="F36" s="770"/>
      <c r="G36" s="770"/>
      <c r="H36" s="770"/>
      <c r="I36" s="771"/>
      <c r="J36" s="438"/>
      <c r="K36" s="10" t="s">
        <v>13</v>
      </c>
      <c r="L36" s="9">
        <f>L41</f>
        <v>0</v>
      </c>
      <c r="M36" s="30">
        <f t="shared" si="10"/>
        <v>0</v>
      </c>
      <c r="N36" s="9">
        <f t="shared" ref="N36:U37" si="12">N41</f>
        <v>0</v>
      </c>
      <c r="O36" s="9">
        <f t="shared" si="12"/>
        <v>0</v>
      </c>
      <c r="P36" s="9">
        <f t="shared" si="12"/>
        <v>0</v>
      </c>
      <c r="Q36" s="89"/>
      <c r="R36" s="8">
        <f t="shared" si="3"/>
        <v>0</v>
      </c>
      <c r="S36" s="9">
        <f t="shared" si="11"/>
        <v>0</v>
      </c>
      <c r="T36" s="9">
        <f t="shared" si="11"/>
        <v>0</v>
      </c>
      <c r="U36" s="9">
        <f t="shared" si="11"/>
        <v>0</v>
      </c>
      <c r="V36" s="9"/>
      <c r="W36" s="12"/>
    </row>
    <row r="37" spans="1:23" ht="25.5" hidden="1" x14ac:dyDescent="0.25">
      <c r="A37" s="772"/>
      <c r="B37" s="773"/>
      <c r="C37" s="773"/>
      <c r="D37" s="773"/>
      <c r="E37" s="773"/>
      <c r="F37" s="773"/>
      <c r="G37" s="773"/>
      <c r="H37" s="773"/>
      <c r="I37" s="774"/>
      <c r="J37" s="439"/>
      <c r="K37" s="10" t="s">
        <v>12</v>
      </c>
      <c r="L37" s="9">
        <f>L42</f>
        <v>0</v>
      </c>
      <c r="M37" s="30">
        <f t="shared" si="10"/>
        <v>0</v>
      </c>
      <c r="N37" s="9">
        <f t="shared" si="12"/>
        <v>0</v>
      </c>
      <c r="O37" s="9">
        <f t="shared" si="12"/>
        <v>0</v>
      </c>
      <c r="P37" s="9">
        <f t="shared" si="12"/>
        <v>0</v>
      </c>
      <c r="Q37" s="89"/>
      <c r="R37" s="8">
        <f t="shared" si="3"/>
        <v>0</v>
      </c>
      <c r="S37" s="9">
        <f t="shared" si="12"/>
        <v>0</v>
      </c>
      <c r="T37" s="9">
        <f t="shared" si="12"/>
        <v>0</v>
      </c>
      <c r="U37" s="9">
        <f t="shared" si="12"/>
        <v>0</v>
      </c>
      <c r="V37" s="9"/>
      <c r="W37" s="12"/>
    </row>
    <row r="38" spans="1:23" ht="23.25" hidden="1" customHeight="1" x14ac:dyDescent="0.25">
      <c r="A38" s="33" t="s">
        <v>44</v>
      </c>
      <c r="B38" s="687" t="s">
        <v>31</v>
      </c>
      <c r="C38" s="688"/>
      <c r="D38" s="688"/>
      <c r="E38" s="688"/>
      <c r="F38" s="688"/>
      <c r="G38" s="688"/>
      <c r="H38" s="688"/>
      <c r="I38" s="689"/>
      <c r="J38" s="414"/>
      <c r="K38" s="375"/>
      <c r="L38" s="14"/>
      <c r="M38" s="30"/>
      <c r="N38" s="14"/>
      <c r="O38" s="14"/>
      <c r="P38" s="14"/>
      <c r="Q38" s="85"/>
      <c r="R38" s="8">
        <f t="shared" si="3"/>
        <v>0</v>
      </c>
      <c r="S38" s="14"/>
      <c r="T38" s="14"/>
      <c r="U38" s="14"/>
      <c r="V38" s="14"/>
      <c r="W38" s="375"/>
    </row>
    <row r="39" spans="1:23" ht="51" hidden="1" x14ac:dyDescent="0.25">
      <c r="A39" s="789"/>
      <c r="B39" s="776"/>
      <c r="C39" s="777"/>
      <c r="D39" s="777"/>
      <c r="E39" s="777"/>
      <c r="F39" s="777"/>
      <c r="G39" s="777"/>
      <c r="H39" s="777"/>
      <c r="I39" s="778"/>
      <c r="J39" s="446"/>
      <c r="K39" s="10" t="s">
        <v>41</v>
      </c>
      <c r="L39" s="9">
        <v>0</v>
      </c>
      <c r="M39" s="30">
        <f t="shared" si="10"/>
        <v>0</v>
      </c>
      <c r="N39" s="9">
        <v>0</v>
      </c>
      <c r="O39" s="9">
        <v>0</v>
      </c>
      <c r="P39" s="9">
        <v>0</v>
      </c>
      <c r="Q39" s="89"/>
      <c r="R39" s="8">
        <f t="shared" si="3"/>
        <v>0</v>
      </c>
      <c r="S39" s="9">
        <v>0</v>
      </c>
      <c r="T39" s="9">
        <v>0</v>
      </c>
      <c r="U39" s="9">
        <v>0</v>
      </c>
      <c r="V39" s="9"/>
      <c r="W39" s="375"/>
    </row>
    <row r="40" spans="1:23" ht="38.25" hidden="1" x14ac:dyDescent="0.25">
      <c r="A40" s="789"/>
      <c r="B40" s="779"/>
      <c r="C40" s="780"/>
      <c r="D40" s="780"/>
      <c r="E40" s="780"/>
      <c r="F40" s="780"/>
      <c r="G40" s="780"/>
      <c r="H40" s="780"/>
      <c r="I40" s="781"/>
      <c r="J40" s="447"/>
      <c r="K40" s="10" t="s">
        <v>42</v>
      </c>
      <c r="L40" s="9">
        <f>L43+L45+L51+L54+L56</f>
        <v>13074.1522</v>
      </c>
      <c r="M40" s="30">
        <f t="shared" si="10"/>
        <v>13074.1522</v>
      </c>
      <c r="N40" s="9">
        <f>N43+N45+N51+N54+N56</f>
        <v>483.21</v>
      </c>
      <c r="O40" s="9">
        <f>O43+O45+O51+O54+O56</f>
        <v>7090.4547999999995</v>
      </c>
      <c r="P40" s="9">
        <f>P43+P45+P51+P54+P56</f>
        <v>5500.4874</v>
      </c>
      <c r="Q40" s="89"/>
      <c r="R40" s="8">
        <f t="shared" si="3"/>
        <v>7602.18</v>
      </c>
      <c r="S40" s="9">
        <f>S51+S45+S43+S54+S56</f>
        <v>879.31</v>
      </c>
      <c r="T40" s="9">
        <f>T51+T45+T43+T54+T56</f>
        <v>2271.21</v>
      </c>
      <c r="U40" s="9">
        <f>U51+U45+U43+U54+U56</f>
        <v>4451.66</v>
      </c>
      <c r="V40" s="9"/>
      <c r="W40" s="375"/>
    </row>
    <row r="41" spans="1:23" ht="25.5" hidden="1" x14ac:dyDescent="0.25">
      <c r="A41" s="789"/>
      <c r="B41" s="779"/>
      <c r="C41" s="780"/>
      <c r="D41" s="780"/>
      <c r="E41" s="780"/>
      <c r="F41" s="780"/>
      <c r="G41" s="780"/>
      <c r="H41" s="780"/>
      <c r="I41" s="781"/>
      <c r="J41" s="447"/>
      <c r="K41" s="10" t="s">
        <v>13</v>
      </c>
      <c r="L41" s="9">
        <f>L47</f>
        <v>0</v>
      </c>
      <c r="M41" s="30">
        <f t="shared" si="10"/>
        <v>0</v>
      </c>
      <c r="N41" s="9">
        <f>N47</f>
        <v>0</v>
      </c>
      <c r="O41" s="9">
        <f>O47</f>
        <v>0</v>
      </c>
      <c r="P41" s="9">
        <f>P47</f>
        <v>0</v>
      </c>
      <c r="Q41" s="89"/>
      <c r="R41" s="8">
        <f t="shared" si="3"/>
        <v>0</v>
      </c>
      <c r="S41" s="9">
        <v>0</v>
      </c>
      <c r="T41" s="9">
        <v>0</v>
      </c>
      <c r="U41" s="9">
        <v>0</v>
      </c>
      <c r="V41" s="9"/>
      <c r="W41" s="375"/>
    </row>
    <row r="42" spans="1:23" ht="25.5" hidden="1" x14ac:dyDescent="0.25">
      <c r="A42" s="789"/>
      <c r="B42" s="782"/>
      <c r="C42" s="783"/>
      <c r="D42" s="783"/>
      <c r="E42" s="783"/>
      <c r="F42" s="783"/>
      <c r="G42" s="783"/>
      <c r="H42" s="783"/>
      <c r="I42" s="784"/>
      <c r="J42" s="448"/>
      <c r="K42" s="10" t="s">
        <v>12</v>
      </c>
      <c r="L42" s="9">
        <v>0</v>
      </c>
      <c r="M42" s="30">
        <f t="shared" si="10"/>
        <v>0</v>
      </c>
      <c r="N42" s="9">
        <v>0</v>
      </c>
      <c r="O42" s="9">
        <v>0</v>
      </c>
      <c r="P42" s="9">
        <v>0</v>
      </c>
      <c r="Q42" s="89"/>
      <c r="R42" s="8">
        <f t="shared" si="3"/>
        <v>0</v>
      </c>
      <c r="S42" s="9">
        <v>0</v>
      </c>
      <c r="T42" s="9">
        <v>0</v>
      </c>
      <c r="U42" s="9">
        <v>0</v>
      </c>
      <c r="V42" s="9"/>
      <c r="W42" s="375"/>
    </row>
    <row r="43" spans="1:23" ht="27.75" customHeight="1" x14ac:dyDescent="0.25">
      <c r="A43" s="797" t="s">
        <v>45</v>
      </c>
      <c r="B43" s="472" t="s">
        <v>37</v>
      </c>
      <c r="C43" s="668">
        <v>600</v>
      </c>
      <c r="D43" s="668">
        <v>1100</v>
      </c>
      <c r="E43" s="668"/>
      <c r="F43" s="668"/>
      <c r="G43" s="364"/>
      <c r="H43" s="408"/>
      <c r="I43" s="364"/>
      <c r="J43" s="455"/>
      <c r="K43" s="686" t="s">
        <v>42</v>
      </c>
      <c r="L43" s="26">
        <f>N43+O43+P43</f>
        <v>3372.8411999999998</v>
      </c>
      <c r="M43" s="30">
        <f t="shared" si="10"/>
        <v>3372.8411999999998</v>
      </c>
      <c r="N43" s="26">
        <f>N44</f>
        <v>0</v>
      </c>
      <c r="O43" s="26">
        <f>O44</f>
        <v>3372.8411999999998</v>
      </c>
      <c r="P43" s="26">
        <f>P44</f>
        <v>0</v>
      </c>
      <c r="Q43" s="86"/>
      <c r="R43" s="8">
        <f t="shared" si="3"/>
        <v>4451.66</v>
      </c>
      <c r="S43" s="26">
        <f>S44</f>
        <v>0</v>
      </c>
      <c r="T43" s="26">
        <f>T44</f>
        <v>0</v>
      </c>
      <c r="U43" s="26">
        <f>U44</f>
        <v>4451.66</v>
      </c>
      <c r="V43" s="26"/>
      <c r="W43" s="4"/>
    </row>
    <row r="44" spans="1:23" ht="15.75" customHeight="1" x14ac:dyDescent="0.25">
      <c r="A44" s="798"/>
      <c r="B44" s="48" t="s">
        <v>27</v>
      </c>
      <c r="C44" s="705"/>
      <c r="D44" s="705"/>
      <c r="E44" s="705"/>
      <c r="F44" s="705"/>
      <c r="G44" s="81">
        <v>2017</v>
      </c>
      <c r="H44" s="81"/>
      <c r="I44" s="81">
        <v>2017</v>
      </c>
      <c r="J44" s="412"/>
      <c r="K44" s="683"/>
      <c r="L44" s="26">
        <f t="shared" ref="L44:L58" si="13">N44+O44+P44</f>
        <v>3372.8411999999998</v>
      </c>
      <c r="M44" s="30">
        <f t="shared" si="10"/>
        <v>3372.8411999999998</v>
      </c>
      <c r="N44" s="20">
        <v>0</v>
      </c>
      <c r="O44" s="32">
        <f>2858.34*1.18</f>
        <v>3372.8411999999998</v>
      </c>
      <c r="P44" s="32">
        <v>0</v>
      </c>
      <c r="Q44" s="94"/>
      <c r="R44" s="8">
        <f t="shared" si="3"/>
        <v>4451.66</v>
      </c>
      <c r="S44" s="32"/>
      <c r="T44" s="32"/>
      <c r="U44" s="32">
        <v>4451.66</v>
      </c>
      <c r="V44" s="32"/>
      <c r="W44" s="2"/>
    </row>
    <row r="45" spans="1:23" ht="27.75" customHeight="1" x14ac:dyDescent="0.25">
      <c r="A45" s="819" t="s">
        <v>67</v>
      </c>
      <c r="B45" s="474" t="s">
        <v>73</v>
      </c>
      <c r="C45" s="821">
        <v>400</v>
      </c>
      <c r="D45" s="823">
        <v>720</v>
      </c>
      <c r="E45" s="716"/>
      <c r="F45" s="716"/>
      <c r="G45" s="364"/>
      <c r="H45" s="408"/>
      <c r="I45" s="364"/>
      <c r="J45" s="455"/>
      <c r="K45" s="686" t="s">
        <v>42</v>
      </c>
      <c r="L45" s="26">
        <f t="shared" si="13"/>
        <v>2408.7339999999999</v>
      </c>
      <c r="M45" s="30">
        <f t="shared" si="10"/>
        <v>2408.7339999999999</v>
      </c>
      <c r="N45" s="26">
        <f>N46</f>
        <v>0</v>
      </c>
      <c r="O45" s="26">
        <f>O46</f>
        <v>2408.7339999999999</v>
      </c>
      <c r="P45" s="32">
        <v>0</v>
      </c>
      <c r="Q45" s="94"/>
      <c r="R45" s="8">
        <f t="shared" si="3"/>
        <v>2041.3</v>
      </c>
      <c r="S45" s="32">
        <v>0</v>
      </c>
      <c r="T45" s="26">
        <f>T46</f>
        <v>2041.3</v>
      </c>
      <c r="U45" s="32">
        <v>0</v>
      </c>
      <c r="V45" s="466"/>
      <c r="W45" s="828" t="s">
        <v>74</v>
      </c>
    </row>
    <row r="46" spans="1:23" ht="15.75" customHeight="1" x14ac:dyDescent="0.25">
      <c r="A46" s="820"/>
      <c r="B46" s="3" t="s">
        <v>27</v>
      </c>
      <c r="C46" s="822"/>
      <c r="D46" s="824"/>
      <c r="E46" s="717"/>
      <c r="F46" s="727"/>
      <c r="G46" s="81">
        <v>2017</v>
      </c>
      <c r="H46" s="81"/>
      <c r="I46" s="81">
        <v>2017</v>
      </c>
      <c r="J46" s="412"/>
      <c r="K46" s="683"/>
      <c r="L46" s="26">
        <f t="shared" si="13"/>
        <v>2408.7339999999999</v>
      </c>
      <c r="M46" s="30">
        <f t="shared" si="10"/>
        <v>2408.7339999999999</v>
      </c>
      <c r="N46" s="9">
        <v>0</v>
      </c>
      <c r="O46" s="9">
        <f>2041.3*1.18</f>
        <v>2408.7339999999999</v>
      </c>
      <c r="P46" s="32">
        <v>0</v>
      </c>
      <c r="Q46" s="94"/>
      <c r="R46" s="8">
        <f t="shared" si="3"/>
        <v>2041.3</v>
      </c>
      <c r="S46" s="32">
        <v>0</v>
      </c>
      <c r="T46" s="32">
        <v>2041.3</v>
      </c>
      <c r="U46" s="32">
        <v>0</v>
      </c>
      <c r="V46" s="467"/>
      <c r="W46" s="830"/>
    </row>
    <row r="47" spans="1:23" ht="28.5" customHeight="1" x14ac:dyDescent="0.25">
      <c r="A47" s="831" t="s">
        <v>75</v>
      </c>
      <c r="B47" s="475" t="s">
        <v>77</v>
      </c>
      <c r="C47" s="821" t="s">
        <v>78</v>
      </c>
      <c r="D47" s="821">
        <v>12000</v>
      </c>
      <c r="E47" s="716"/>
      <c r="F47" s="716"/>
      <c r="G47" s="837">
        <v>2016</v>
      </c>
      <c r="H47" s="427"/>
      <c r="I47" s="837">
        <v>2017</v>
      </c>
      <c r="J47" s="427"/>
      <c r="K47" s="101" t="s">
        <v>13</v>
      </c>
      <c r="L47" s="102">
        <f t="shared" si="13"/>
        <v>0</v>
      </c>
      <c r="M47" s="30">
        <f t="shared" si="10"/>
        <v>0</v>
      </c>
      <c r="N47" s="102">
        <f>N48+N49+N50</f>
        <v>0</v>
      </c>
      <c r="O47" s="102">
        <f>O48+O49+O50</f>
        <v>0</v>
      </c>
      <c r="P47" s="102">
        <v>0</v>
      </c>
      <c r="Q47" s="94"/>
      <c r="R47" s="8">
        <f t="shared" si="3"/>
        <v>0</v>
      </c>
      <c r="S47" s="32"/>
      <c r="T47" s="32"/>
      <c r="U47" s="32"/>
      <c r="V47" s="466"/>
      <c r="W47" s="828" t="s">
        <v>80</v>
      </c>
    </row>
    <row r="48" spans="1:23" ht="15.75" customHeight="1" x14ac:dyDescent="0.25">
      <c r="A48" s="832"/>
      <c r="B48" s="825" t="s">
        <v>28</v>
      </c>
      <c r="C48" s="822"/>
      <c r="D48" s="822"/>
      <c r="E48" s="717"/>
      <c r="F48" s="717"/>
      <c r="G48" s="838"/>
      <c r="H48" s="428"/>
      <c r="I48" s="838"/>
      <c r="J48" s="428"/>
      <c r="K48" s="103" t="s">
        <v>79</v>
      </c>
      <c r="L48" s="9">
        <f t="shared" si="13"/>
        <v>0</v>
      </c>
      <c r="M48" s="30">
        <f t="shared" si="10"/>
        <v>0</v>
      </c>
      <c r="N48" s="24">
        <v>0</v>
      </c>
      <c r="O48" s="24">
        <v>0</v>
      </c>
      <c r="P48" s="24">
        <v>0</v>
      </c>
      <c r="Q48" s="94"/>
      <c r="R48" s="8">
        <f t="shared" si="3"/>
        <v>0</v>
      </c>
      <c r="S48" s="32"/>
      <c r="T48" s="32"/>
      <c r="U48" s="32"/>
      <c r="V48" s="468"/>
      <c r="W48" s="829"/>
    </row>
    <row r="49" spans="1:23" ht="15.75" customHeight="1" x14ac:dyDescent="0.25">
      <c r="A49" s="382"/>
      <c r="B49" s="826"/>
      <c r="C49" s="822"/>
      <c r="D49" s="822"/>
      <c r="E49" s="717"/>
      <c r="F49" s="717"/>
      <c r="G49" s="838"/>
      <c r="H49" s="428"/>
      <c r="I49" s="838"/>
      <c r="J49" s="428"/>
      <c r="K49" s="103" t="s">
        <v>29</v>
      </c>
      <c r="L49" s="9">
        <f t="shared" si="13"/>
        <v>0</v>
      </c>
      <c r="M49" s="30">
        <f t="shared" si="10"/>
        <v>0</v>
      </c>
      <c r="N49" s="24">
        <v>0</v>
      </c>
      <c r="O49" s="24">
        <v>0</v>
      </c>
      <c r="P49" s="24">
        <v>0</v>
      </c>
      <c r="Q49" s="94"/>
      <c r="R49" s="8">
        <f t="shared" si="3"/>
        <v>0</v>
      </c>
      <c r="S49" s="32"/>
      <c r="T49" s="32"/>
      <c r="U49" s="32"/>
      <c r="V49" s="468"/>
      <c r="W49" s="829"/>
    </row>
    <row r="50" spans="1:23" ht="15.75" customHeight="1" x14ac:dyDescent="0.25">
      <c r="A50" s="382"/>
      <c r="B50" s="827"/>
      <c r="C50" s="836"/>
      <c r="D50" s="836"/>
      <c r="E50" s="718"/>
      <c r="F50" s="718"/>
      <c r="G50" s="839"/>
      <c r="H50" s="430"/>
      <c r="I50" s="839"/>
      <c r="J50" s="430"/>
      <c r="K50" s="103" t="s">
        <v>30</v>
      </c>
      <c r="L50" s="9">
        <f t="shared" si="13"/>
        <v>0</v>
      </c>
      <c r="M50" s="30">
        <f t="shared" si="10"/>
        <v>0</v>
      </c>
      <c r="N50" s="24">
        <v>0</v>
      </c>
      <c r="O50" s="24">
        <v>0</v>
      </c>
      <c r="P50" s="24">
        <v>0</v>
      </c>
      <c r="Q50" s="94"/>
      <c r="R50" s="8">
        <f t="shared" si="3"/>
        <v>0</v>
      </c>
      <c r="S50" s="32"/>
      <c r="T50" s="32"/>
      <c r="U50" s="32"/>
      <c r="V50" s="467"/>
      <c r="W50" s="830"/>
    </row>
    <row r="51" spans="1:23" ht="38.25" customHeight="1" x14ac:dyDescent="0.25">
      <c r="A51" s="797" t="s">
        <v>76</v>
      </c>
      <c r="B51" s="475" t="s">
        <v>38</v>
      </c>
      <c r="C51" s="757">
        <v>110</v>
      </c>
      <c r="D51" s="757">
        <v>285</v>
      </c>
      <c r="E51" s="668"/>
      <c r="F51" s="668"/>
      <c r="G51" s="367"/>
      <c r="H51" s="410"/>
      <c r="I51" s="367"/>
      <c r="J51" s="81"/>
      <c r="K51" s="686" t="s">
        <v>42</v>
      </c>
      <c r="L51" s="26">
        <f t="shared" si="13"/>
        <v>5983.6974</v>
      </c>
      <c r="M51" s="30">
        <f t="shared" si="10"/>
        <v>5983.6974</v>
      </c>
      <c r="N51" s="26">
        <f>N52+N53</f>
        <v>483.21</v>
      </c>
      <c r="O51" s="26">
        <f>O52+O53</f>
        <v>0</v>
      </c>
      <c r="P51" s="26">
        <f>P52+P53</f>
        <v>5500.4874</v>
      </c>
      <c r="Q51" s="86"/>
      <c r="R51" s="8">
        <f t="shared" si="3"/>
        <v>0</v>
      </c>
      <c r="S51" s="26">
        <f>S52+S53</f>
        <v>0</v>
      </c>
      <c r="T51" s="26">
        <f>T52+T53</f>
        <v>0</v>
      </c>
      <c r="U51" s="26">
        <f>U52+U53</f>
        <v>0</v>
      </c>
      <c r="V51" s="26"/>
      <c r="W51" s="45"/>
    </row>
    <row r="52" spans="1:23" ht="16.5" customHeight="1" x14ac:dyDescent="0.25">
      <c r="A52" s="798"/>
      <c r="B52" s="48" t="s">
        <v>27</v>
      </c>
      <c r="C52" s="758"/>
      <c r="D52" s="758"/>
      <c r="E52" s="705"/>
      <c r="F52" s="705"/>
      <c r="G52" s="367">
        <v>2016</v>
      </c>
      <c r="H52" s="410">
        <v>2016</v>
      </c>
      <c r="I52" s="367">
        <v>2018</v>
      </c>
      <c r="J52" s="81">
        <v>2018</v>
      </c>
      <c r="K52" s="682"/>
      <c r="L52" s="20">
        <f t="shared" si="13"/>
        <v>972.29639999999995</v>
      </c>
      <c r="M52" s="30">
        <f t="shared" si="10"/>
        <v>972.29639999999995</v>
      </c>
      <c r="N52" s="20">
        <f>409.5*1.18</f>
        <v>483.21</v>
      </c>
      <c r="O52" s="20">
        <v>0</v>
      </c>
      <c r="P52" s="20">
        <f>414.48*1.18</f>
        <v>489.08639999999997</v>
      </c>
      <c r="Q52" s="89"/>
      <c r="R52" s="8">
        <f t="shared" si="3"/>
        <v>0</v>
      </c>
      <c r="S52" s="20">
        <v>0</v>
      </c>
      <c r="T52" s="20">
        <v>0</v>
      </c>
      <c r="U52" s="20">
        <v>0</v>
      </c>
      <c r="V52" s="20">
        <v>715.63099999999997</v>
      </c>
      <c r="W52" s="45"/>
    </row>
    <row r="53" spans="1:23" x14ac:dyDescent="0.25">
      <c r="A53" s="799"/>
      <c r="B53" s="48" t="s">
        <v>28</v>
      </c>
      <c r="C53" s="759"/>
      <c r="D53" s="759"/>
      <c r="E53" s="669"/>
      <c r="F53" s="669"/>
      <c r="G53" s="367">
        <v>2018</v>
      </c>
      <c r="H53" s="410"/>
      <c r="I53" s="367">
        <v>2018</v>
      </c>
      <c r="J53" s="81"/>
      <c r="K53" s="683"/>
      <c r="L53" s="20">
        <f t="shared" si="13"/>
        <v>5011.4009999999998</v>
      </c>
      <c r="M53" s="30">
        <f t="shared" si="10"/>
        <v>5011.4009999999998</v>
      </c>
      <c r="N53" s="20">
        <v>0</v>
      </c>
      <c r="O53" s="20">
        <v>0</v>
      </c>
      <c r="P53" s="20">
        <f>4246.95*1.18</f>
        <v>5011.4009999999998</v>
      </c>
      <c r="Q53" s="89"/>
      <c r="R53" s="8">
        <f t="shared" si="3"/>
        <v>0</v>
      </c>
      <c r="S53" s="20">
        <v>0</v>
      </c>
      <c r="T53" s="20">
        <v>0</v>
      </c>
      <c r="U53" s="20">
        <v>0</v>
      </c>
      <c r="V53" s="20"/>
      <c r="W53" s="45"/>
    </row>
    <row r="54" spans="1:23" ht="25.5" customHeight="1" x14ac:dyDescent="0.25">
      <c r="A54" s="831" t="s">
        <v>81</v>
      </c>
      <c r="B54" s="473" t="s">
        <v>82</v>
      </c>
      <c r="C54" s="821">
        <v>110</v>
      </c>
      <c r="D54" s="821">
        <v>670</v>
      </c>
      <c r="E54" s="716"/>
      <c r="F54" s="716"/>
      <c r="G54" s="371"/>
      <c r="H54" s="413"/>
      <c r="I54" s="371"/>
      <c r="J54" s="481"/>
      <c r="K54" s="729" t="s">
        <v>42</v>
      </c>
      <c r="L54" s="8">
        <f t="shared" si="13"/>
        <v>1037.5857999999998</v>
      </c>
      <c r="M54" s="30">
        <f t="shared" si="10"/>
        <v>1037.5857999999998</v>
      </c>
      <c r="N54" s="8">
        <f>N55</f>
        <v>0</v>
      </c>
      <c r="O54" s="8">
        <f>O55</f>
        <v>1037.5857999999998</v>
      </c>
      <c r="P54" s="8">
        <f>P55</f>
        <v>0</v>
      </c>
      <c r="Q54" s="93"/>
      <c r="R54" s="8">
        <f t="shared" si="3"/>
        <v>879.31</v>
      </c>
      <c r="S54" s="8">
        <f t="shared" ref="S54:U56" si="14">S55</f>
        <v>879.31</v>
      </c>
      <c r="T54" s="8">
        <f t="shared" si="14"/>
        <v>0</v>
      </c>
      <c r="U54" s="8">
        <f t="shared" si="14"/>
        <v>0</v>
      </c>
      <c r="V54" s="25"/>
      <c r="W54" s="828" t="s">
        <v>74</v>
      </c>
    </row>
    <row r="55" spans="1:23" ht="15" customHeight="1" x14ac:dyDescent="0.25">
      <c r="A55" s="832"/>
      <c r="B55" s="48" t="s">
        <v>27</v>
      </c>
      <c r="C55" s="822"/>
      <c r="D55" s="822"/>
      <c r="E55" s="717"/>
      <c r="F55" s="717"/>
      <c r="G55" s="383">
        <v>2017</v>
      </c>
      <c r="H55" s="427"/>
      <c r="I55" s="383">
        <v>2017</v>
      </c>
      <c r="J55" s="482"/>
      <c r="K55" s="730"/>
      <c r="L55" s="9">
        <f t="shared" si="13"/>
        <v>1037.5857999999998</v>
      </c>
      <c r="M55" s="30">
        <f t="shared" si="10"/>
        <v>1037.5857999999998</v>
      </c>
      <c r="N55" s="20">
        <v>0</v>
      </c>
      <c r="O55" s="20">
        <f>879.31*1.18</f>
        <v>1037.5857999999998</v>
      </c>
      <c r="P55" s="20">
        <v>0</v>
      </c>
      <c r="Q55" s="93"/>
      <c r="R55" s="8">
        <f t="shared" si="3"/>
        <v>879.31</v>
      </c>
      <c r="S55" s="30">
        <v>879.31</v>
      </c>
      <c r="T55" s="30">
        <v>0</v>
      </c>
      <c r="U55" s="30">
        <v>0</v>
      </c>
      <c r="V55" s="469"/>
      <c r="W55" s="830"/>
    </row>
    <row r="56" spans="1:23" ht="25.5" x14ac:dyDescent="0.25">
      <c r="A56" s="831" t="s">
        <v>83</v>
      </c>
      <c r="B56" s="475" t="s">
        <v>84</v>
      </c>
      <c r="C56" s="757">
        <v>110</v>
      </c>
      <c r="D56" s="757">
        <v>110</v>
      </c>
      <c r="E56" s="668"/>
      <c r="F56" s="757"/>
      <c r="G56" s="364">
        <v>2017</v>
      </c>
      <c r="H56" s="408"/>
      <c r="I56" s="364">
        <v>2018</v>
      </c>
      <c r="J56" s="408"/>
      <c r="K56" s="686" t="s">
        <v>42</v>
      </c>
      <c r="L56" s="26">
        <f t="shared" si="13"/>
        <v>271.29379999999998</v>
      </c>
      <c r="M56" s="30">
        <f t="shared" si="10"/>
        <v>271.29379999999998</v>
      </c>
      <c r="N56" s="26">
        <f>N57+N58</f>
        <v>0</v>
      </c>
      <c r="O56" s="26">
        <f>O57+O58</f>
        <v>271.29379999999998</v>
      </c>
      <c r="P56" s="26">
        <f>P57+P58</f>
        <v>0</v>
      </c>
      <c r="Q56" s="93"/>
      <c r="R56" s="8">
        <f t="shared" si="3"/>
        <v>229.91</v>
      </c>
      <c r="S56" s="8">
        <f t="shared" si="14"/>
        <v>0</v>
      </c>
      <c r="T56" s="8">
        <f t="shared" si="14"/>
        <v>229.91</v>
      </c>
      <c r="U56" s="8">
        <f t="shared" si="14"/>
        <v>0</v>
      </c>
      <c r="V56" s="25"/>
      <c r="W56" s="828" t="s">
        <v>74</v>
      </c>
    </row>
    <row r="57" spans="1:23" ht="15" customHeight="1" x14ac:dyDescent="0.25">
      <c r="A57" s="832"/>
      <c r="B57" s="48" t="s">
        <v>27</v>
      </c>
      <c r="C57" s="758"/>
      <c r="D57" s="758"/>
      <c r="E57" s="705"/>
      <c r="F57" s="834"/>
      <c r="G57" s="81">
        <v>2017</v>
      </c>
      <c r="H57" s="81"/>
      <c r="I57" s="81">
        <v>2017</v>
      </c>
      <c r="J57" s="411"/>
      <c r="K57" s="682"/>
      <c r="L57" s="20">
        <f t="shared" si="13"/>
        <v>271.29379999999998</v>
      </c>
      <c r="M57" s="30">
        <f t="shared" si="10"/>
        <v>271.29379999999998</v>
      </c>
      <c r="N57" s="20">
        <v>0</v>
      </c>
      <c r="O57" s="20">
        <f>229.91*1.18</f>
        <v>271.29379999999998</v>
      </c>
      <c r="P57" s="20">
        <v>0</v>
      </c>
      <c r="Q57" s="93"/>
      <c r="R57" s="8">
        <f t="shared" si="3"/>
        <v>229.91</v>
      </c>
      <c r="S57" s="30">
        <v>0</v>
      </c>
      <c r="T57" s="30">
        <v>229.91</v>
      </c>
      <c r="U57" s="30">
        <v>0</v>
      </c>
      <c r="V57" s="469"/>
      <c r="W57" s="829"/>
    </row>
    <row r="58" spans="1:23" ht="16.5" customHeight="1" x14ac:dyDescent="0.25">
      <c r="A58" s="833"/>
      <c r="B58" s="48" t="s">
        <v>28</v>
      </c>
      <c r="C58" s="759"/>
      <c r="D58" s="759"/>
      <c r="E58" s="669"/>
      <c r="F58" s="835"/>
      <c r="G58" s="81">
        <v>2018</v>
      </c>
      <c r="H58" s="81"/>
      <c r="I58" s="81">
        <v>2018</v>
      </c>
      <c r="J58" s="412"/>
      <c r="K58" s="683"/>
      <c r="L58" s="20">
        <f t="shared" si="13"/>
        <v>0</v>
      </c>
      <c r="M58" s="30">
        <f t="shared" si="10"/>
        <v>0</v>
      </c>
      <c r="N58" s="20">
        <v>0</v>
      </c>
      <c r="O58" s="20">
        <v>0</v>
      </c>
      <c r="P58" s="20">
        <v>0</v>
      </c>
      <c r="Q58" s="93"/>
      <c r="R58" s="8">
        <f t="shared" si="3"/>
        <v>384.06</v>
      </c>
      <c r="S58" s="30">
        <v>0</v>
      </c>
      <c r="T58" s="30">
        <v>0</v>
      </c>
      <c r="U58" s="30">
        <v>384.06</v>
      </c>
      <c r="V58" s="469"/>
      <c r="W58" s="830"/>
    </row>
    <row r="59" spans="1:23" ht="9" hidden="1" customHeight="1" x14ac:dyDescent="0.25">
      <c r="A59" s="786" t="s">
        <v>54</v>
      </c>
      <c r="B59" s="840" t="s">
        <v>85</v>
      </c>
      <c r="C59" s="841"/>
      <c r="D59" s="841"/>
      <c r="E59" s="841"/>
      <c r="F59" s="841"/>
      <c r="G59" s="841"/>
      <c r="H59" s="841"/>
      <c r="I59" s="842"/>
      <c r="J59" s="423"/>
      <c r="K59" s="375"/>
      <c r="L59" s="14"/>
      <c r="M59" s="30">
        <f t="shared" si="10"/>
        <v>0</v>
      </c>
      <c r="N59" s="14"/>
      <c r="O59" s="14"/>
      <c r="P59" s="14"/>
      <c r="Q59" s="93"/>
      <c r="R59" s="8"/>
      <c r="S59" s="30"/>
      <c r="T59" s="30"/>
      <c r="U59" s="30"/>
      <c r="V59" s="469"/>
      <c r="W59" s="381"/>
    </row>
    <row r="60" spans="1:23" ht="37.5" hidden="1" customHeight="1" x14ac:dyDescent="0.25">
      <c r="A60" s="787"/>
      <c r="B60" s="843"/>
      <c r="C60" s="844"/>
      <c r="D60" s="844"/>
      <c r="E60" s="844"/>
      <c r="F60" s="844"/>
      <c r="G60" s="844"/>
      <c r="H60" s="844"/>
      <c r="I60" s="845"/>
      <c r="J60" s="424"/>
      <c r="K60" s="10" t="s">
        <v>41</v>
      </c>
      <c r="L60" s="24">
        <v>0</v>
      </c>
      <c r="M60" s="24">
        <f t="shared" si="10"/>
        <v>0</v>
      </c>
      <c r="N60" s="24">
        <v>0</v>
      </c>
      <c r="O60" s="24">
        <v>0</v>
      </c>
      <c r="P60" s="24">
        <v>0</v>
      </c>
      <c r="Q60" s="93"/>
      <c r="R60" s="8">
        <f t="shared" si="3"/>
        <v>0</v>
      </c>
      <c r="S60" s="30"/>
      <c r="T60" s="30"/>
      <c r="U60" s="30"/>
      <c r="V60" s="30"/>
      <c r="W60" s="828" t="s">
        <v>74</v>
      </c>
    </row>
    <row r="61" spans="1:23" ht="36.75" hidden="1" customHeight="1" x14ac:dyDescent="0.25">
      <c r="A61" s="787"/>
      <c r="B61" s="843"/>
      <c r="C61" s="844"/>
      <c r="D61" s="844"/>
      <c r="E61" s="844"/>
      <c r="F61" s="844"/>
      <c r="G61" s="844"/>
      <c r="H61" s="844"/>
      <c r="I61" s="845"/>
      <c r="J61" s="424"/>
      <c r="K61" s="10" t="s">
        <v>42</v>
      </c>
      <c r="L61" s="9">
        <f>L64</f>
        <v>164.01999999999998</v>
      </c>
      <c r="M61" s="30">
        <f t="shared" si="10"/>
        <v>164.01999999999998</v>
      </c>
      <c r="N61" s="9">
        <f>N64</f>
        <v>164.01999999999998</v>
      </c>
      <c r="O61" s="9">
        <f>O64</f>
        <v>0</v>
      </c>
      <c r="P61" s="9">
        <f>P64</f>
        <v>0</v>
      </c>
      <c r="Q61" s="93"/>
      <c r="R61" s="8">
        <f t="shared" si="3"/>
        <v>0</v>
      </c>
      <c r="S61" s="30"/>
      <c r="T61" s="30"/>
      <c r="U61" s="30"/>
      <c r="V61" s="469"/>
      <c r="W61" s="829"/>
    </row>
    <row r="62" spans="1:23" ht="34.5" hidden="1" customHeight="1" x14ac:dyDescent="0.25">
      <c r="A62" s="787"/>
      <c r="B62" s="843"/>
      <c r="C62" s="844"/>
      <c r="D62" s="844"/>
      <c r="E62" s="844"/>
      <c r="F62" s="844"/>
      <c r="G62" s="844"/>
      <c r="H62" s="844"/>
      <c r="I62" s="845"/>
      <c r="J62" s="424"/>
      <c r="K62" s="10" t="s">
        <v>13</v>
      </c>
      <c r="L62" s="24">
        <v>0</v>
      </c>
      <c r="M62" s="30">
        <f t="shared" si="10"/>
        <v>0</v>
      </c>
      <c r="N62" s="24">
        <v>0</v>
      </c>
      <c r="O62" s="24">
        <v>0</v>
      </c>
      <c r="P62" s="24">
        <v>0</v>
      </c>
      <c r="Q62" s="93"/>
      <c r="R62" s="8">
        <f t="shared" si="3"/>
        <v>0</v>
      </c>
      <c r="S62" s="30"/>
      <c r="T62" s="30"/>
      <c r="U62" s="30"/>
      <c r="V62" s="469"/>
      <c r="W62" s="829"/>
    </row>
    <row r="63" spans="1:23" ht="34.5" hidden="1" customHeight="1" x14ac:dyDescent="0.25">
      <c r="A63" s="788"/>
      <c r="B63" s="846"/>
      <c r="C63" s="847"/>
      <c r="D63" s="847"/>
      <c r="E63" s="847"/>
      <c r="F63" s="847"/>
      <c r="G63" s="847"/>
      <c r="H63" s="847"/>
      <c r="I63" s="848"/>
      <c r="J63" s="425"/>
      <c r="K63" s="10" t="s">
        <v>12</v>
      </c>
      <c r="L63" s="24">
        <v>0</v>
      </c>
      <c r="M63" s="30">
        <f t="shared" si="10"/>
        <v>0</v>
      </c>
      <c r="N63" s="24">
        <v>0</v>
      </c>
      <c r="O63" s="24">
        <v>0</v>
      </c>
      <c r="P63" s="24">
        <v>0</v>
      </c>
      <c r="Q63" s="93"/>
      <c r="R63" s="8">
        <f t="shared" si="3"/>
        <v>0</v>
      </c>
      <c r="S63" s="30"/>
      <c r="T63" s="30"/>
      <c r="U63" s="30"/>
      <c r="V63" s="469"/>
      <c r="W63" s="829"/>
    </row>
    <row r="64" spans="1:23" ht="42.75" customHeight="1" x14ac:dyDescent="0.25">
      <c r="A64" s="793" t="s">
        <v>62</v>
      </c>
      <c r="B64" s="476" t="s">
        <v>86</v>
      </c>
      <c r="C64" s="794"/>
      <c r="D64" s="719"/>
      <c r="E64" s="719"/>
      <c r="F64" s="719"/>
      <c r="G64" s="719">
        <v>2016</v>
      </c>
      <c r="H64" s="426"/>
      <c r="I64" s="719">
        <v>2016</v>
      </c>
      <c r="J64" s="426"/>
      <c r="K64" s="729" t="s">
        <v>42</v>
      </c>
      <c r="L64" s="8">
        <f>L65</f>
        <v>164.01999999999998</v>
      </c>
      <c r="M64" s="30">
        <f t="shared" si="10"/>
        <v>164.01999999999998</v>
      </c>
      <c r="N64" s="8">
        <f>N65</f>
        <v>164.01999999999998</v>
      </c>
      <c r="O64" s="8">
        <f>O65</f>
        <v>0</v>
      </c>
      <c r="P64" s="8">
        <f>P65</f>
        <v>0</v>
      </c>
      <c r="Q64" s="93"/>
      <c r="R64" s="8">
        <f t="shared" si="3"/>
        <v>0</v>
      </c>
      <c r="S64" s="30"/>
      <c r="T64" s="30"/>
      <c r="U64" s="30"/>
      <c r="V64" s="469"/>
      <c r="W64" s="829"/>
    </row>
    <row r="65" spans="1:23" ht="15" customHeight="1" x14ac:dyDescent="0.25">
      <c r="A65" s="712"/>
      <c r="B65" s="378" t="s">
        <v>27</v>
      </c>
      <c r="C65" s="727"/>
      <c r="D65" s="727"/>
      <c r="E65" s="720"/>
      <c r="F65" s="727"/>
      <c r="G65" s="721"/>
      <c r="H65" s="431"/>
      <c r="I65" s="721"/>
      <c r="J65" s="431"/>
      <c r="K65" s="731"/>
      <c r="L65" s="9">
        <f>N65+O65+P65</f>
        <v>164.01999999999998</v>
      </c>
      <c r="M65" s="30">
        <f t="shared" si="10"/>
        <v>164.01999999999998</v>
      </c>
      <c r="N65" s="9">
        <f>139*1.18</f>
        <v>164.01999999999998</v>
      </c>
      <c r="O65" s="9">
        <v>0</v>
      </c>
      <c r="P65" s="9">
        <v>0</v>
      </c>
      <c r="Q65" s="93"/>
      <c r="R65" s="8">
        <f t="shared" si="3"/>
        <v>0</v>
      </c>
      <c r="S65" s="30"/>
      <c r="T65" s="30"/>
      <c r="U65" s="30"/>
      <c r="V65" s="469"/>
      <c r="W65" s="830"/>
    </row>
    <row r="66" spans="1:23" ht="36.75" hidden="1" customHeight="1" x14ac:dyDescent="0.25">
      <c r="A66" s="33"/>
      <c r="B66" s="687" t="s">
        <v>20</v>
      </c>
      <c r="C66" s="688"/>
      <c r="D66" s="688"/>
      <c r="E66" s="688"/>
      <c r="F66" s="688"/>
      <c r="G66" s="688"/>
      <c r="H66" s="688"/>
      <c r="I66" s="689"/>
      <c r="J66" s="414"/>
      <c r="K66" s="368"/>
      <c r="L66" s="30"/>
      <c r="M66" s="30"/>
      <c r="N66" s="30"/>
      <c r="O66" s="30"/>
      <c r="P66" s="30"/>
      <c r="Q66" s="93"/>
      <c r="R66" s="8">
        <f t="shared" si="3"/>
        <v>0</v>
      </c>
      <c r="S66" s="11"/>
      <c r="T66" s="11"/>
      <c r="U66" s="11"/>
      <c r="V66" s="11"/>
      <c r="W66" s="12"/>
    </row>
    <row r="67" spans="1:23" ht="51" hidden="1" x14ac:dyDescent="0.25">
      <c r="A67" s="690"/>
      <c r="B67" s="691"/>
      <c r="C67" s="691"/>
      <c r="D67" s="691"/>
      <c r="E67" s="691"/>
      <c r="F67" s="691"/>
      <c r="G67" s="691"/>
      <c r="H67" s="691"/>
      <c r="I67" s="692"/>
      <c r="J67" s="415"/>
      <c r="K67" s="10" t="s">
        <v>41</v>
      </c>
      <c r="L67" s="9">
        <f t="shared" ref="L67:P70" si="15">L72+L85</f>
        <v>0</v>
      </c>
      <c r="M67" s="30">
        <f t="shared" si="10"/>
        <v>0</v>
      </c>
      <c r="N67" s="9">
        <f t="shared" si="15"/>
        <v>0</v>
      </c>
      <c r="O67" s="9">
        <f t="shared" si="15"/>
        <v>0</v>
      </c>
      <c r="P67" s="9">
        <f t="shared" si="15"/>
        <v>0</v>
      </c>
      <c r="Q67" s="89"/>
      <c r="R67" s="8">
        <f t="shared" si="3"/>
        <v>0</v>
      </c>
      <c r="S67" s="9">
        <f t="shared" ref="S67:U70" si="16">S72+S85</f>
        <v>0</v>
      </c>
      <c r="T67" s="9">
        <f t="shared" si="16"/>
        <v>0</v>
      </c>
      <c r="U67" s="9">
        <f t="shared" si="16"/>
        <v>0</v>
      </c>
      <c r="V67" s="9"/>
      <c r="W67" s="12"/>
    </row>
    <row r="68" spans="1:23" ht="39.75" hidden="1" customHeight="1" x14ac:dyDescent="0.25">
      <c r="A68" s="693"/>
      <c r="B68" s="694"/>
      <c r="C68" s="694"/>
      <c r="D68" s="694"/>
      <c r="E68" s="694"/>
      <c r="F68" s="694"/>
      <c r="G68" s="694"/>
      <c r="H68" s="694"/>
      <c r="I68" s="695"/>
      <c r="J68" s="416"/>
      <c r="K68" s="10" t="s">
        <v>42</v>
      </c>
      <c r="L68" s="9">
        <f t="shared" si="15"/>
        <v>41474.026400000002</v>
      </c>
      <c r="M68" s="30">
        <f t="shared" si="10"/>
        <v>41474.026399999995</v>
      </c>
      <c r="N68" s="9">
        <f t="shared" si="15"/>
        <v>32547.94</v>
      </c>
      <c r="O68" s="9">
        <f t="shared" si="15"/>
        <v>503.91899999999998</v>
      </c>
      <c r="P68" s="9">
        <f t="shared" si="15"/>
        <v>8422.1674000000003</v>
      </c>
      <c r="Q68" s="89"/>
      <c r="R68" s="8">
        <f t="shared" si="3"/>
        <v>1013.63</v>
      </c>
      <c r="S68" s="9">
        <f t="shared" si="16"/>
        <v>0</v>
      </c>
      <c r="T68" s="9">
        <f t="shared" si="16"/>
        <v>0</v>
      </c>
      <c r="U68" s="9">
        <f t="shared" si="16"/>
        <v>1013.63</v>
      </c>
      <c r="V68" s="9"/>
      <c r="W68" s="12"/>
    </row>
    <row r="69" spans="1:23" ht="28.5" hidden="1" customHeight="1" x14ac:dyDescent="0.25">
      <c r="A69" s="693"/>
      <c r="B69" s="694"/>
      <c r="C69" s="694"/>
      <c r="D69" s="694"/>
      <c r="E69" s="694"/>
      <c r="F69" s="694"/>
      <c r="G69" s="694"/>
      <c r="H69" s="694"/>
      <c r="I69" s="695"/>
      <c r="J69" s="416"/>
      <c r="K69" s="10" t="s">
        <v>13</v>
      </c>
      <c r="L69" s="9">
        <f t="shared" si="15"/>
        <v>14869.828999999998</v>
      </c>
      <c r="M69" s="30">
        <f t="shared" si="10"/>
        <v>14869.828999999998</v>
      </c>
      <c r="N69" s="9">
        <f t="shared" si="15"/>
        <v>0</v>
      </c>
      <c r="O69" s="9">
        <f t="shared" si="15"/>
        <v>14869.828999999998</v>
      </c>
      <c r="P69" s="9">
        <f t="shared" si="15"/>
        <v>0</v>
      </c>
      <c r="Q69" s="89"/>
      <c r="R69" s="8">
        <f t="shared" si="3"/>
        <v>0</v>
      </c>
      <c r="S69" s="9">
        <f t="shared" si="16"/>
        <v>0</v>
      </c>
      <c r="T69" s="9">
        <f t="shared" si="16"/>
        <v>0</v>
      </c>
      <c r="U69" s="9">
        <f t="shared" si="16"/>
        <v>0</v>
      </c>
      <c r="V69" s="9"/>
      <c r="W69" s="12"/>
    </row>
    <row r="70" spans="1:23" ht="12.75" hidden="1" customHeight="1" x14ac:dyDescent="0.25">
      <c r="A70" s="696"/>
      <c r="B70" s="697"/>
      <c r="C70" s="697"/>
      <c r="D70" s="697"/>
      <c r="E70" s="697"/>
      <c r="F70" s="697"/>
      <c r="G70" s="697"/>
      <c r="H70" s="697"/>
      <c r="I70" s="698"/>
      <c r="J70" s="417"/>
      <c r="K70" s="10" t="s">
        <v>12</v>
      </c>
      <c r="L70" s="9">
        <f t="shared" si="15"/>
        <v>0</v>
      </c>
      <c r="M70" s="30">
        <f t="shared" si="10"/>
        <v>0</v>
      </c>
      <c r="N70" s="9">
        <f t="shared" si="15"/>
        <v>0</v>
      </c>
      <c r="O70" s="9">
        <f t="shared" si="15"/>
        <v>0</v>
      </c>
      <c r="P70" s="9">
        <f t="shared" si="15"/>
        <v>0</v>
      </c>
      <c r="Q70" s="89"/>
      <c r="R70" s="8">
        <f t="shared" si="3"/>
        <v>0</v>
      </c>
      <c r="S70" s="9">
        <f t="shared" si="16"/>
        <v>0</v>
      </c>
      <c r="T70" s="9">
        <f t="shared" si="16"/>
        <v>0</v>
      </c>
      <c r="U70" s="9">
        <f t="shared" si="16"/>
        <v>0</v>
      </c>
      <c r="V70" s="9"/>
      <c r="W70" s="12"/>
    </row>
    <row r="71" spans="1:23" ht="19.5" hidden="1" customHeight="1" x14ac:dyDescent="0.25">
      <c r="A71" s="33" t="s">
        <v>18</v>
      </c>
      <c r="B71" s="687" t="s">
        <v>21</v>
      </c>
      <c r="C71" s="688"/>
      <c r="D71" s="688"/>
      <c r="E71" s="688"/>
      <c r="F71" s="688"/>
      <c r="G71" s="688"/>
      <c r="H71" s="688"/>
      <c r="I71" s="689"/>
      <c r="J71" s="414"/>
      <c r="K71" s="375"/>
      <c r="L71" s="14"/>
      <c r="M71" s="30"/>
      <c r="N71" s="14"/>
      <c r="O71" s="14"/>
      <c r="P71" s="14"/>
      <c r="Q71" s="85"/>
      <c r="R71" s="8">
        <f t="shared" si="3"/>
        <v>0</v>
      </c>
      <c r="S71" s="14"/>
      <c r="T71" s="14"/>
      <c r="U71" s="14"/>
      <c r="V71" s="14"/>
      <c r="W71" s="375"/>
    </row>
    <row r="72" spans="1:23" ht="51" hidden="1" x14ac:dyDescent="0.25">
      <c r="A72" s="690"/>
      <c r="B72" s="691"/>
      <c r="C72" s="691"/>
      <c r="D72" s="691"/>
      <c r="E72" s="691"/>
      <c r="F72" s="691"/>
      <c r="G72" s="691"/>
      <c r="H72" s="691"/>
      <c r="I72" s="692"/>
      <c r="J72" s="415"/>
      <c r="K72" s="10" t="s">
        <v>41</v>
      </c>
      <c r="L72" s="9">
        <v>0</v>
      </c>
      <c r="M72" s="30">
        <f t="shared" si="10"/>
        <v>0</v>
      </c>
      <c r="N72" s="9">
        <f>N80</f>
        <v>0</v>
      </c>
      <c r="O72" s="9">
        <v>0</v>
      </c>
      <c r="P72" s="9">
        <v>0</v>
      </c>
      <c r="Q72" s="89"/>
      <c r="R72" s="8">
        <f t="shared" si="3"/>
        <v>0</v>
      </c>
      <c r="S72" s="9">
        <v>0</v>
      </c>
      <c r="T72" s="9">
        <v>0</v>
      </c>
      <c r="U72" s="9">
        <v>0</v>
      </c>
      <c r="V72" s="9"/>
      <c r="W72" s="12"/>
    </row>
    <row r="73" spans="1:23" ht="54" hidden="1" customHeight="1" x14ac:dyDescent="0.25">
      <c r="A73" s="693"/>
      <c r="B73" s="694"/>
      <c r="C73" s="694"/>
      <c r="D73" s="694"/>
      <c r="E73" s="694"/>
      <c r="F73" s="694"/>
      <c r="G73" s="694"/>
      <c r="H73" s="694"/>
      <c r="I73" s="695"/>
      <c r="J73" s="416"/>
      <c r="K73" s="10" t="s">
        <v>42</v>
      </c>
      <c r="L73" s="9">
        <f>L76+L78+L80</f>
        <v>503.91899999999998</v>
      </c>
      <c r="M73" s="30">
        <f t="shared" si="10"/>
        <v>503.91899999999998</v>
      </c>
      <c r="N73" s="9">
        <f>N76+N78+N80</f>
        <v>0</v>
      </c>
      <c r="O73" s="9">
        <f>O76+O78+O80</f>
        <v>503.91899999999998</v>
      </c>
      <c r="P73" s="9">
        <f>P76+P78+P80</f>
        <v>0</v>
      </c>
      <c r="Q73" s="89"/>
      <c r="R73" s="8">
        <f t="shared" si="3"/>
        <v>1013.63</v>
      </c>
      <c r="S73" s="9">
        <f>S80</f>
        <v>0</v>
      </c>
      <c r="T73" s="9">
        <f>T80</f>
        <v>0</v>
      </c>
      <c r="U73" s="9">
        <f>U80</f>
        <v>1013.63</v>
      </c>
      <c r="V73" s="9"/>
      <c r="W73" s="12"/>
    </row>
    <row r="74" spans="1:23" ht="25.5" hidden="1" x14ac:dyDescent="0.25">
      <c r="A74" s="693"/>
      <c r="B74" s="694"/>
      <c r="C74" s="694"/>
      <c r="D74" s="694"/>
      <c r="E74" s="694"/>
      <c r="F74" s="694"/>
      <c r="G74" s="694"/>
      <c r="H74" s="694"/>
      <c r="I74" s="695"/>
      <c r="J74" s="416"/>
      <c r="K74" s="10" t="s">
        <v>13</v>
      </c>
      <c r="L74" s="9">
        <f>L83</f>
        <v>14869.828999999998</v>
      </c>
      <c r="M74" s="30">
        <f t="shared" si="10"/>
        <v>14869.828999999998</v>
      </c>
      <c r="N74" s="9">
        <f>N83</f>
        <v>0</v>
      </c>
      <c r="O74" s="9">
        <f t="shared" ref="O74:U74" si="17">O83</f>
        <v>14869.828999999998</v>
      </c>
      <c r="P74" s="9">
        <f t="shared" si="17"/>
        <v>0</v>
      </c>
      <c r="Q74" s="89"/>
      <c r="R74" s="8">
        <f t="shared" si="3"/>
        <v>0</v>
      </c>
      <c r="S74" s="9">
        <f t="shared" si="17"/>
        <v>0</v>
      </c>
      <c r="T74" s="9">
        <f t="shared" si="17"/>
        <v>0</v>
      </c>
      <c r="U74" s="9">
        <f t="shared" si="17"/>
        <v>0</v>
      </c>
      <c r="V74" s="9"/>
      <c r="W74" s="12"/>
    </row>
    <row r="75" spans="1:23" ht="25.5" hidden="1" x14ac:dyDescent="0.25">
      <c r="A75" s="696"/>
      <c r="B75" s="697"/>
      <c r="C75" s="697"/>
      <c r="D75" s="697"/>
      <c r="E75" s="697"/>
      <c r="F75" s="697"/>
      <c r="G75" s="697"/>
      <c r="H75" s="697"/>
      <c r="I75" s="698"/>
      <c r="J75" s="417"/>
      <c r="K75" s="10" t="s">
        <v>12</v>
      </c>
      <c r="L75" s="9">
        <v>0</v>
      </c>
      <c r="M75" s="30">
        <f t="shared" si="10"/>
        <v>0</v>
      </c>
      <c r="N75" s="9">
        <v>0</v>
      </c>
      <c r="O75" s="9">
        <v>0</v>
      </c>
      <c r="P75" s="9">
        <v>0</v>
      </c>
      <c r="Q75" s="89"/>
      <c r="R75" s="8">
        <f t="shared" si="3"/>
        <v>0</v>
      </c>
      <c r="S75" s="9">
        <v>0</v>
      </c>
      <c r="T75" s="9">
        <v>0</v>
      </c>
      <c r="U75" s="9">
        <v>0</v>
      </c>
      <c r="V75" s="9"/>
      <c r="W75" s="12"/>
    </row>
    <row r="76" spans="1:23" ht="42.75" customHeight="1" x14ac:dyDescent="0.25">
      <c r="A76" s="711" t="s">
        <v>63</v>
      </c>
      <c r="B76" s="475" t="s">
        <v>87</v>
      </c>
      <c r="C76" s="716" t="s">
        <v>88</v>
      </c>
      <c r="D76" s="716">
        <v>800</v>
      </c>
      <c r="E76" s="719"/>
      <c r="F76" s="719"/>
      <c r="G76" s="837">
        <v>2018</v>
      </c>
      <c r="H76" s="427"/>
      <c r="I76" s="837">
        <v>2018</v>
      </c>
      <c r="J76" s="427"/>
      <c r="K76" s="837" t="s">
        <v>42</v>
      </c>
      <c r="L76" s="8">
        <f>L77</f>
        <v>0</v>
      </c>
      <c r="M76" s="30">
        <f t="shared" si="10"/>
        <v>0</v>
      </c>
      <c r="N76" s="8">
        <f>N77</f>
        <v>0</v>
      </c>
      <c r="O76" s="8">
        <f>O77</f>
        <v>0</v>
      </c>
      <c r="P76" s="8">
        <f>P77</f>
        <v>0</v>
      </c>
      <c r="Q76" s="93"/>
      <c r="R76" s="8">
        <f t="shared" si="3"/>
        <v>2359.2199999999998</v>
      </c>
      <c r="S76" s="8">
        <f>S77</f>
        <v>2359.2199999999998</v>
      </c>
      <c r="T76" s="8">
        <f>T77</f>
        <v>0</v>
      </c>
      <c r="U76" s="8">
        <f>U77</f>
        <v>0</v>
      </c>
      <c r="V76" s="25"/>
      <c r="W76" s="828" t="s">
        <v>74</v>
      </c>
    </row>
    <row r="77" spans="1:23" ht="15.75" customHeight="1" x14ac:dyDescent="0.25">
      <c r="A77" s="712"/>
      <c r="B77" s="48" t="s">
        <v>27</v>
      </c>
      <c r="C77" s="717"/>
      <c r="D77" s="717"/>
      <c r="E77" s="720"/>
      <c r="F77" s="727"/>
      <c r="G77" s="838"/>
      <c r="H77" s="428"/>
      <c r="I77" s="838"/>
      <c r="J77" s="428"/>
      <c r="K77" s="838"/>
      <c r="L77" s="9">
        <f>N77+O77+P77</f>
        <v>0</v>
      </c>
      <c r="M77" s="30">
        <f t="shared" si="10"/>
        <v>0</v>
      </c>
      <c r="N77" s="9">
        <v>0</v>
      </c>
      <c r="O77" s="9">
        <v>0</v>
      </c>
      <c r="P77" s="9">
        <v>0</v>
      </c>
      <c r="Q77" s="93"/>
      <c r="R77" s="8">
        <f t="shared" si="3"/>
        <v>2359.2199999999998</v>
      </c>
      <c r="S77" s="11">
        <v>2359.2199999999998</v>
      </c>
      <c r="T77" s="11">
        <v>0</v>
      </c>
      <c r="U77" s="11">
        <v>0</v>
      </c>
      <c r="V77" s="470"/>
      <c r="W77" s="830"/>
    </row>
    <row r="78" spans="1:23" ht="33" customHeight="1" x14ac:dyDescent="0.25">
      <c r="A78" s="711" t="s">
        <v>89</v>
      </c>
      <c r="B78" s="475" t="s">
        <v>90</v>
      </c>
      <c r="C78" s="716">
        <v>400</v>
      </c>
      <c r="D78" s="716">
        <v>200</v>
      </c>
      <c r="E78" s="849"/>
      <c r="F78" s="739"/>
      <c r="G78" s="837">
        <v>2018</v>
      </c>
      <c r="H78" s="427"/>
      <c r="I78" s="837">
        <v>2018</v>
      </c>
      <c r="J78" s="427"/>
      <c r="K78" s="837" t="s">
        <v>42</v>
      </c>
      <c r="L78" s="25">
        <f>L79</f>
        <v>0</v>
      </c>
      <c r="M78" s="30">
        <f t="shared" si="10"/>
        <v>0</v>
      </c>
      <c r="N78" s="25">
        <f>N79</f>
        <v>0</v>
      </c>
      <c r="O78" s="25">
        <f>O79</f>
        <v>0</v>
      </c>
      <c r="P78" s="25">
        <f>P79</f>
        <v>0</v>
      </c>
      <c r="Q78" s="93"/>
      <c r="R78" s="8">
        <f t="shared" ref="R78:R141" si="18">S78+T78+U78</f>
        <v>2151.33</v>
      </c>
      <c r="S78" s="25">
        <f>S79</f>
        <v>0</v>
      </c>
      <c r="T78" s="25">
        <f>T79</f>
        <v>2151.33</v>
      </c>
      <c r="U78" s="25">
        <f>U79</f>
        <v>0</v>
      </c>
      <c r="V78" s="25"/>
      <c r="W78" s="828" t="s">
        <v>74</v>
      </c>
    </row>
    <row r="79" spans="1:23" ht="15.75" customHeight="1" x14ac:dyDescent="0.25">
      <c r="A79" s="712"/>
      <c r="B79" s="3" t="s">
        <v>27</v>
      </c>
      <c r="C79" s="727"/>
      <c r="D79" s="727"/>
      <c r="E79" s="849"/>
      <c r="F79" s="739"/>
      <c r="G79" s="838"/>
      <c r="H79" s="428"/>
      <c r="I79" s="838"/>
      <c r="J79" s="428"/>
      <c r="K79" s="838"/>
      <c r="L79" s="11">
        <f>N79+O79+P79</f>
        <v>0</v>
      </c>
      <c r="M79" s="30">
        <f t="shared" si="10"/>
        <v>0</v>
      </c>
      <c r="N79" s="11">
        <v>0</v>
      </c>
      <c r="O79" s="11">
        <v>0</v>
      </c>
      <c r="P79" s="11">
        <v>0</v>
      </c>
      <c r="Q79" s="93"/>
      <c r="R79" s="8">
        <f t="shared" si="18"/>
        <v>2151.33</v>
      </c>
      <c r="S79" s="11">
        <v>0</v>
      </c>
      <c r="T79" s="11">
        <v>2151.33</v>
      </c>
      <c r="U79" s="11"/>
      <c r="V79" s="470"/>
      <c r="W79" s="830"/>
    </row>
    <row r="80" spans="1:23" ht="30" customHeight="1" x14ac:dyDescent="0.25">
      <c r="A80" s="817" t="s">
        <v>91</v>
      </c>
      <c r="B80" s="475" t="s">
        <v>17</v>
      </c>
      <c r="C80" s="668">
        <v>160</v>
      </c>
      <c r="D80" s="668">
        <v>280</v>
      </c>
      <c r="E80" s="668"/>
      <c r="F80" s="818"/>
      <c r="G80" s="367"/>
      <c r="H80" s="410"/>
      <c r="I80" s="367"/>
      <c r="J80" s="81"/>
      <c r="K80" s="686" t="s">
        <v>42</v>
      </c>
      <c r="L80" s="29">
        <f>N80+O80+P80</f>
        <v>503.91899999999998</v>
      </c>
      <c r="M80" s="30">
        <f t="shared" si="10"/>
        <v>503.91899999999998</v>
      </c>
      <c r="N80" s="29">
        <f>N81</f>
        <v>0</v>
      </c>
      <c r="O80" s="29">
        <f t="shared" ref="O80:U80" si="19">O81</f>
        <v>503.91899999999998</v>
      </c>
      <c r="P80" s="29">
        <f t="shared" si="19"/>
        <v>0</v>
      </c>
      <c r="Q80" s="92"/>
      <c r="R80" s="8">
        <f t="shared" si="18"/>
        <v>1013.63</v>
      </c>
      <c r="S80" s="29">
        <f t="shared" si="19"/>
        <v>0</v>
      </c>
      <c r="T80" s="29">
        <f t="shared" si="19"/>
        <v>0</v>
      </c>
      <c r="U80" s="29">
        <f t="shared" si="19"/>
        <v>1013.63</v>
      </c>
      <c r="V80" s="29"/>
      <c r="W80" s="1121" t="s">
        <v>212</v>
      </c>
    </row>
    <row r="81" spans="1:23" ht="21.75" customHeight="1" x14ac:dyDescent="0.25">
      <c r="A81" s="817"/>
      <c r="B81" s="48" t="s">
        <v>27</v>
      </c>
      <c r="C81" s="705"/>
      <c r="D81" s="705"/>
      <c r="E81" s="705"/>
      <c r="F81" s="706"/>
      <c r="G81" s="367">
        <v>2017</v>
      </c>
      <c r="H81" s="410"/>
      <c r="I81" s="367">
        <v>2017</v>
      </c>
      <c r="J81" s="411"/>
      <c r="K81" s="682"/>
      <c r="L81" s="30">
        <f>N81+O81+P81</f>
        <v>503.91899999999998</v>
      </c>
      <c r="M81" s="30">
        <f t="shared" si="10"/>
        <v>503.91899999999998</v>
      </c>
      <c r="N81" s="30">
        <v>0</v>
      </c>
      <c r="O81" s="30">
        <f>427.05*1.18</f>
        <v>503.91899999999998</v>
      </c>
      <c r="P81" s="30">
        <v>0</v>
      </c>
      <c r="Q81" s="93"/>
      <c r="R81" s="8">
        <f t="shared" si="18"/>
        <v>1013.63</v>
      </c>
      <c r="S81" s="30">
        <v>0</v>
      </c>
      <c r="T81" s="30">
        <v>0</v>
      </c>
      <c r="U81" s="30">
        <v>1013.63</v>
      </c>
      <c r="V81" s="30"/>
      <c r="W81" s="1122"/>
    </row>
    <row r="82" spans="1:23" ht="63.75" customHeight="1" x14ac:dyDescent="0.25">
      <c r="A82" s="107" t="s">
        <v>92</v>
      </c>
      <c r="B82" s="475" t="s">
        <v>55</v>
      </c>
      <c r="C82" s="365">
        <v>900</v>
      </c>
      <c r="D82" s="365">
        <v>28000</v>
      </c>
      <c r="E82" s="365"/>
      <c r="F82" s="70"/>
      <c r="G82" s="367"/>
      <c r="H82" s="410"/>
      <c r="I82" s="367"/>
      <c r="J82" s="81"/>
      <c r="K82" s="686" t="s">
        <v>13</v>
      </c>
      <c r="L82" s="58"/>
      <c r="M82" s="30">
        <f t="shared" si="10"/>
        <v>0</v>
      </c>
      <c r="N82" s="30"/>
      <c r="O82" s="30"/>
      <c r="P82" s="30"/>
      <c r="Q82" s="93"/>
      <c r="R82" s="8">
        <f t="shared" si="18"/>
        <v>0</v>
      </c>
      <c r="S82" s="30"/>
      <c r="T82" s="30"/>
      <c r="U82" s="30"/>
      <c r="V82" s="30"/>
      <c r="W82" s="483" t="s">
        <v>26</v>
      </c>
    </row>
    <row r="83" spans="1:23" ht="19.5" customHeight="1" x14ac:dyDescent="0.25">
      <c r="A83" s="370"/>
      <c r="B83" s="71" t="s">
        <v>27</v>
      </c>
      <c r="C83" s="365"/>
      <c r="D83" s="365"/>
      <c r="E83" s="365"/>
      <c r="F83" s="70"/>
      <c r="G83" s="367">
        <v>2017</v>
      </c>
      <c r="H83" s="410"/>
      <c r="I83" s="367">
        <v>2017</v>
      </c>
      <c r="J83" s="411"/>
      <c r="K83" s="683"/>
      <c r="L83" s="30">
        <f>N83+O83+P83</f>
        <v>14869.828999999998</v>
      </c>
      <c r="M83" s="30">
        <f t="shared" si="10"/>
        <v>14869.828999999998</v>
      </c>
      <c r="N83" s="30">
        <v>0</v>
      </c>
      <c r="O83" s="30">
        <f>12601.55*1.18</f>
        <v>14869.828999999998</v>
      </c>
      <c r="P83" s="30">
        <v>0</v>
      </c>
      <c r="Q83" s="93"/>
      <c r="R83" s="8">
        <f t="shared" si="18"/>
        <v>0</v>
      </c>
      <c r="S83" s="30">
        <v>0</v>
      </c>
      <c r="T83" s="30">
        <v>0</v>
      </c>
      <c r="U83" s="30">
        <v>0</v>
      </c>
      <c r="V83" s="30"/>
      <c r="W83" s="49"/>
    </row>
    <row r="84" spans="1:23" ht="15.75" hidden="1" x14ac:dyDescent="0.25">
      <c r="A84" s="33" t="s">
        <v>93</v>
      </c>
      <c r="B84" s="687" t="s">
        <v>22</v>
      </c>
      <c r="C84" s="688"/>
      <c r="D84" s="688"/>
      <c r="E84" s="688"/>
      <c r="F84" s="688"/>
      <c r="G84" s="688"/>
      <c r="H84" s="688"/>
      <c r="I84" s="689"/>
      <c r="J84" s="414"/>
      <c r="K84" s="375"/>
      <c r="L84" s="14"/>
      <c r="M84" s="30"/>
      <c r="N84" s="14"/>
      <c r="O84" s="14"/>
      <c r="P84" s="14"/>
      <c r="Q84" s="85"/>
      <c r="R84" s="8">
        <f t="shared" si="18"/>
        <v>0</v>
      </c>
      <c r="S84" s="14"/>
      <c r="T84" s="14"/>
      <c r="U84" s="14"/>
      <c r="V84" s="14"/>
      <c r="W84" s="375"/>
    </row>
    <row r="85" spans="1:23" ht="57.75" hidden="1" customHeight="1" x14ac:dyDescent="0.25">
      <c r="A85" s="702"/>
      <c r="B85" s="673"/>
      <c r="C85" s="674"/>
      <c r="D85" s="674"/>
      <c r="E85" s="674"/>
      <c r="F85" s="674"/>
      <c r="G85" s="674"/>
      <c r="H85" s="674"/>
      <c r="I85" s="675"/>
      <c r="J85" s="440"/>
      <c r="K85" s="10" t="s">
        <v>41</v>
      </c>
      <c r="L85" s="9">
        <v>0</v>
      </c>
      <c r="M85" s="30">
        <f t="shared" si="10"/>
        <v>0</v>
      </c>
      <c r="N85" s="9">
        <v>0</v>
      </c>
      <c r="O85" s="9">
        <v>0</v>
      </c>
      <c r="P85" s="9">
        <v>0</v>
      </c>
      <c r="Q85" s="89"/>
      <c r="R85" s="8">
        <f t="shared" si="18"/>
        <v>0</v>
      </c>
      <c r="S85" s="9">
        <v>0</v>
      </c>
      <c r="T85" s="9">
        <v>0</v>
      </c>
      <c r="U85" s="9">
        <f>U31</f>
        <v>0</v>
      </c>
      <c r="V85" s="9"/>
      <c r="W85" s="375"/>
    </row>
    <row r="86" spans="1:23" ht="42.75" hidden="1" customHeight="1" x14ac:dyDescent="0.25">
      <c r="A86" s="703"/>
      <c r="B86" s="676"/>
      <c r="C86" s="677"/>
      <c r="D86" s="677"/>
      <c r="E86" s="677"/>
      <c r="F86" s="677"/>
      <c r="G86" s="677"/>
      <c r="H86" s="677"/>
      <c r="I86" s="678"/>
      <c r="J86" s="441"/>
      <c r="K86" s="10" t="s">
        <v>42</v>
      </c>
      <c r="L86" s="9">
        <f>L89+L91</f>
        <v>40970.107400000001</v>
      </c>
      <c r="M86" s="30">
        <f t="shared" si="10"/>
        <v>40970.107400000001</v>
      </c>
      <c r="N86" s="9">
        <f>N89+N91</f>
        <v>32547.94</v>
      </c>
      <c r="O86" s="9">
        <f>O89+O91</f>
        <v>0</v>
      </c>
      <c r="P86" s="9">
        <f>P89+P91</f>
        <v>8422.1674000000003</v>
      </c>
      <c r="Q86" s="89"/>
      <c r="R86" s="8">
        <f t="shared" si="18"/>
        <v>0</v>
      </c>
      <c r="S86" s="9">
        <f>S89+S91</f>
        <v>0</v>
      </c>
      <c r="T86" s="9">
        <f>T89+T91</f>
        <v>0</v>
      </c>
      <c r="U86" s="9">
        <f>U89+U91</f>
        <v>0</v>
      </c>
      <c r="V86" s="9"/>
      <c r="W86" s="375"/>
    </row>
    <row r="87" spans="1:23" ht="25.5" hidden="1" x14ac:dyDescent="0.25">
      <c r="A87" s="703"/>
      <c r="B87" s="676"/>
      <c r="C87" s="677"/>
      <c r="D87" s="677"/>
      <c r="E87" s="677"/>
      <c r="F87" s="677"/>
      <c r="G87" s="677"/>
      <c r="H87" s="677"/>
      <c r="I87" s="678"/>
      <c r="J87" s="441"/>
      <c r="K87" s="10" t="s">
        <v>13</v>
      </c>
      <c r="L87" s="9">
        <v>0</v>
      </c>
      <c r="M87" s="30">
        <f t="shared" si="10"/>
        <v>0</v>
      </c>
      <c r="N87" s="9">
        <v>0</v>
      </c>
      <c r="O87" s="9">
        <v>0</v>
      </c>
      <c r="P87" s="9">
        <v>0</v>
      </c>
      <c r="Q87" s="89"/>
      <c r="R87" s="8">
        <f t="shared" si="18"/>
        <v>0</v>
      </c>
      <c r="S87" s="9">
        <v>0</v>
      </c>
      <c r="T87" s="9">
        <v>0</v>
      </c>
      <c r="U87" s="9">
        <v>0</v>
      </c>
      <c r="V87" s="9"/>
      <c r="W87" s="375"/>
    </row>
    <row r="88" spans="1:23" ht="25.5" hidden="1" x14ac:dyDescent="0.25">
      <c r="A88" s="704"/>
      <c r="B88" s="679"/>
      <c r="C88" s="680"/>
      <c r="D88" s="680"/>
      <c r="E88" s="680"/>
      <c r="F88" s="680"/>
      <c r="G88" s="680"/>
      <c r="H88" s="680"/>
      <c r="I88" s="681"/>
      <c r="J88" s="442"/>
      <c r="K88" s="10" t="s">
        <v>12</v>
      </c>
      <c r="L88" s="9">
        <v>0</v>
      </c>
      <c r="M88" s="30">
        <f t="shared" si="10"/>
        <v>0</v>
      </c>
      <c r="N88" s="9">
        <v>0</v>
      </c>
      <c r="O88" s="9">
        <v>0</v>
      </c>
      <c r="P88" s="9">
        <v>0</v>
      </c>
      <c r="Q88" s="89"/>
      <c r="R88" s="8">
        <f t="shared" si="18"/>
        <v>0</v>
      </c>
      <c r="S88" s="9">
        <v>0</v>
      </c>
      <c r="T88" s="9">
        <v>0</v>
      </c>
      <c r="U88" s="9">
        <v>0</v>
      </c>
      <c r="V88" s="9"/>
      <c r="W88" s="375"/>
    </row>
    <row r="89" spans="1:23" ht="38.25" x14ac:dyDescent="0.25">
      <c r="A89" s="700" t="s">
        <v>100</v>
      </c>
      <c r="B89" s="475" t="s">
        <v>39</v>
      </c>
      <c r="C89" s="668"/>
      <c r="D89" s="668"/>
      <c r="E89" s="668"/>
      <c r="F89" s="668"/>
      <c r="G89" s="410"/>
      <c r="H89" s="410"/>
      <c r="I89" s="410"/>
      <c r="J89" s="81"/>
      <c r="K89" s="686" t="s">
        <v>42</v>
      </c>
      <c r="L89" s="26">
        <f>N89+O89+P89</f>
        <v>367.84140000000002</v>
      </c>
      <c r="M89" s="30">
        <f t="shared" si="10"/>
        <v>367.84140000000002</v>
      </c>
      <c r="N89" s="26">
        <f>N90</f>
        <v>214.44139999999999</v>
      </c>
      <c r="O89" s="26">
        <f t="shared" ref="O89:U89" si="20">O90</f>
        <v>0</v>
      </c>
      <c r="P89" s="26">
        <f t="shared" si="20"/>
        <v>153.4</v>
      </c>
      <c r="Q89" s="86"/>
      <c r="R89" s="8">
        <f t="shared" si="18"/>
        <v>0</v>
      </c>
      <c r="S89" s="26">
        <f t="shared" si="20"/>
        <v>0</v>
      </c>
      <c r="T89" s="26">
        <f t="shared" si="20"/>
        <v>0</v>
      </c>
      <c r="U89" s="26">
        <f t="shared" si="20"/>
        <v>0</v>
      </c>
      <c r="V89" s="26"/>
      <c r="W89" s="55"/>
    </row>
    <row r="90" spans="1:23" x14ac:dyDescent="0.25">
      <c r="A90" s="800"/>
      <c r="B90" s="3" t="s">
        <v>27</v>
      </c>
      <c r="C90" s="669"/>
      <c r="D90" s="669"/>
      <c r="E90" s="669"/>
      <c r="F90" s="669"/>
      <c r="G90" s="410">
        <v>2016</v>
      </c>
      <c r="H90" s="412">
        <v>2016</v>
      </c>
      <c r="I90" s="410">
        <v>2016</v>
      </c>
      <c r="J90" s="412">
        <v>2016</v>
      </c>
      <c r="K90" s="683"/>
      <c r="L90" s="20">
        <f>N90+O90+P90</f>
        <v>367.84140000000002</v>
      </c>
      <c r="M90" s="30">
        <f t="shared" si="10"/>
        <v>367.84140000000002</v>
      </c>
      <c r="N90" s="20">
        <f>181.73*1.18</f>
        <v>214.44139999999999</v>
      </c>
      <c r="O90" s="20">
        <v>0</v>
      </c>
      <c r="P90" s="26">
        <f>130*1.18</f>
        <v>153.4</v>
      </c>
      <c r="Q90" s="89"/>
      <c r="R90" s="8">
        <f t="shared" si="18"/>
        <v>0</v>
      </c>
      <c r="S90" s="20">
        <v>0</v>
      </c>
      <c r="T90" s="20">
        <v>0</v>
      </c>
      <c r="U90" s="20">
        <v>0</v>
      </c>
      <c r="V90" s="20">
        <v>130</v>
      </c>
      <c r="W90" s="45"/>
    </row>
    <row r="91" spans="1:23" ht="38.25" x14ac:dyDescent="0.25">
      <c r="A91" s="795" t="s">
        <v>101</v>
      </c>
      <c r="B91" s="473" t="s">
        <v>64</v>
      </c>
      <c r="C91" s="790"/>
      <c r="D91" s="790"/>
      <c r="E91" s="790"/>
      <c r="F91" s="757">
        <v>100000</v>
      </c>
      <c r="G91" s="443"/>
      <c r="H91" s="63"/>
      <c r="I91" s="443"/>
      <c r="J91" s="63"/>
      <c r="K91" s="686" t="s">
        <v>42</v>
      </c>
      <c r="L91" s="29">
        <f>N91+O91+P91</f>
        <v>40602.266000000003</v>
      </c>
      <c r="M91" s="30">
        <f t="shared" si="10"/>
        <v>40602.266000000003</v>
      </c>
      <c r="N91" s="29">
        <f t="shared" ref="N91:U91" si="21">N92</f>
        <v>32333.498599999999</v>
      </c>
      <c r="O91" s="29">
        <f t="shared" si="21"/>
        <v>0</v>
      </c>
      <c r="P91" s="29">
        <f t="shared" si="21"/>
        <v>8268.7674000000006</v>
      </c>
      <c r="Q91" s="92"/>
      <c r="R91" s="8">
        <f t="shared" si="18"/>
        <v>0</v>
      </c>
      <c r="S91" s="29">
        <f t="shared" si="21"/>
        <v>0</v>
      </c>
      <c r="T91" s="29">
        <f t="shared" si="21"/>
        <v>0</v>
      </c>
      <c r="U91" s="29">
        <f t="shared" si="21"/>
        <v>0</v>
      </c>
      <c r="V91" s="29"/>
      <c r="W91" s="56"/>
    </row>
    <row r="92" spans="1:23" ht="15.75" x14ac:dyDescent="0.25">
      <c r="A92" s="796"/>
      <c r="B92" s="376" t="s">
        <v>27</v>
      </c>
      <c r="C92" s="775"/>
      <c r="D92" s="775"/>
      <c r="E92" s="775"/>
      <c r="F92" s="759"/>
      <c r="G92" s="443">
        <v>2016</v>
      </c>
      <c r="H92" s="444">
        <v>2016</v>
      </c>
      <c r="I92" s="443">
        <v>2016</v>
      </c>
      <c r="J92" s="444">
        <v>2016</v>
      </c>
      <c r="K92" s="682"/>
      <c r="L92" s="30">
        <f>N92+O92+P92</f>
        <v>40602.266000000003</v>
      </c>
      <c r="M92" s="30">
        <f t="shared" si="10"/>
        <v>40602.266000000003</v>
      </c>
      <c r="N92" s="11">
        <f>27401.27*1.18</f>
        <v>32333.498599999999</v>
      </c>
      <c r="O92" s="30">
        <v>0</v>
      </c>
      <c r="P92" s="30">
        <f>7007.43*1.18</f>
        <v>8268.7674000000006</v>
      </c>
      <c r="Q92" s="93"/>
      <c r="R92" s="8">
        <f t="shared" si="18"/>
        <v>0</v>
      </c>
      <c r="S92" s="30">
        <v>0</v>
      </c>
      <c r="T92" s="30">
        <v>0</v>
      </c>
      <c r="U92" s="30">
        <v>0</v>
      </c>
      <c r="V92" s="30">
        <v>7111.0119999999997</v>
      </c>
      <c r="W92" s="56"/>
    </row>
    <row r="93" spans="1:23" ht="15.75" x14ac:dyDescent="0.25">
      <c r="A93" s="82" t="s">
        <v>23</v>
      </c>
      <c r="B93" s="373" t="s">
        <v>8</v>
      </c>
      <c r="C93" s="374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7"/>
      <c r="Q93" s="17"/>
      <c r="R93" s="17"/>
      <c r="S93" s="17"/>
      <c r="T93" s="17"/>
      <c r="U93" s="17"/>
      <c r="V93" s="17"/>
      <c r="W93" s="16"/>
    </row>
    <row r="94" spans="1:23" ht="15.75" hidden="1" x14ac:dyDescent="0.25">
      <c r="A94" s="690"/>
      <c r="B94" s="691"/>
      <c r="C94" s="691"/>
      <c r="D94" s="691"/>
      <c r="E94" s="691"/>
      <c r="F94" s="691"/>
      <c r="G94" s="691"/>
      <c r="H94" s="691"/>
      <c r="I94" s="692"/>
      <c r="J94" s="415"/>
      <c r="K94" s="35" t="s">
        <v>43</v>
      </c>
      <c r="L94" s="36">
        <f>L95+L96+L97+L98</f>
        <v>694776.04979999992</v>
      </c>
      <c r="M94" s="36">
        <f>M95+M96+M97+M98</f>
        <v>618682.15729999996</v>
      </c>
      <c r="N94" s="36">
        <f t="shared" ref="N94:U94" si="22">N95+N96+N97+N98</f>
        <v>267852.596876</v>
      </c>
      <c r="O94" s="36">
        <f t="shared" si="22"/>
        <v>79090.084347800002</v>
      </c>
      <c r="P94" s="36">
        <f t="shared" si="22"/>
        <v>271739.47607619996</v>
      </c>
      <c r="Q94" s="95"/>
      <c r="R94" s="8">
        <f t="shared" si="18"/>
        <v>250456.17</v>
      </c>
      <c r="S94" s="36">
        <f t="shared" si="22"/>
        <v>187099.40000000002</v>
      </c>
      <c r="T94" s="36">
        <f t="shared" si="22"/>
        <v>28076.3</v>
      </c>
      <c r="U94" s="36">
        <f t="shared" si="22"/>
        <v>35280.47</v>
      </c>
      <c r="V94" s="36"/>
      <c r="W94" s="35"/>
    </row>
    <row r="95" spans="1:23" ht="58.5" hidden="1" customHeight="1" x14ac:dyDescent="0.25">
      <c r="A95" s="693"/>
      <c r="B95" s="694"/>
      <c r="C95" s="694"/>
      <c r="D95" s="694"/>
      <c r="E95" s="694"/>
      <c r="F95" s="694"/>
      <c r="G95" s="694"/>
      <c r="H95" s="694"/>
      <c r="I95" s="695"/>
      <c r="J95" s="416"/>
      <c r="K95" s="368" t="s">
        <v>41</v>
      </c>
      <c r="L95" s="26">
        <f t="shared" ref="L95:P96" si="23">L100+L114+L138</f>
        <v>100349.53719999999</v>
      </c>
      <c r="M95" s="26">
        <f t="shared" si="23"/>
        <v>48333.2071</v>
      </c>
      <c r="N95" s="26">
        <f t="shared" si="23"/>
        <v>6560.1488759999993</v>
      </c>
      <c r="O95" s="26">
        <f t="shared" si="23"/>
        <v>3813.7425477999996</v>
      </c>
      <c r="P95" s="26">
        <f t="shared" si="23"/>
        <v>37959.3156762</v>
      </c>
      <c r="Q95" s="86"/>
      <c r="R95" s="8">
        <f t="shared" si="18"/>
        <v>49527</v>
      </c>
      <c r="S95" s="26">
        <f t="shared" ref="S95:U96" si="24">S100+S114+S138</f>
        <v>16509</v>
      </c>
      <c r="T95" s="26">
        <f t="shared" si="24"/>
        <v>16509</v>
      </c>
      <c r="U95" s="26">
        <f t="shared" si="24"/>
        <v>16509</v>
      </c>
      <c r="V95" s="26"/>
      <c r="W95" s="12"/>
    </row>
    <row r="96" spans="1:23" ht="38.25" hidden="1" x14ac:dyDescent="0.25">
      <c r="A96" s="693"/>
      <c r="B96" s="694"/>
      <c r="C96" s="694"/>
      <c r="D96" s="694"/>
      <c r="E96" s="694"/>
      <c r="F96" s="694"/>
      <c r="G96" s="694"/>
      <c r="H96" s="694"/>
      <c r="I96" s="695"/>
      <c r="J96" s="416"/>
      <c r="K96" s="10" t="s">
        <v>42</v>
      </c>
      <c r="L96" s="8">
        <f t="shared" si="23"/>
        <v>66672.258399999992</v>
      </c>
      <c r="M96" s="8">
        <f t="shared" si="23"/>
        <v>42594.695999999996</v>
      </c>
      <c r="N96" s="8">
        <f t="shared" si="23"/>
        <v>6451.6736000000001</v>
      </c>
      <c r="O96" s="8">
        <f t="shared" si="23"/>
        <v>0</v>
      </c>
      <c r="P96" s="8">
        <f t="shared" si="23"/>
        <v>36143.022400000002</v>
      </c>
      <c r="Q96" s="86"/>
      <c r="R96" s="8">
        <f t="shared" si="18"/>
        <v>56218.57</v>
      </c>
      <c r="S96" s="8">
        <f t="shared" si="24"/>
        <v>25879.8</v>
      </c>
      <c r="T96" s="8">
        <f t="shared" si="24"/>
        <v>11567.3</v>
      </c>
      <c r="U96" s="8">
        <f t="shared" si="24"/>
        <v>18771.47</v>
      </c>
      <c r="V96" s="8"/>
      <c r="W96" s="12"/>
    </row>
    <row r="97" spans="1:23" ht="34.5" hidden="1" customHeight="1" x14ac:dyDescent="0.25">
      <c r="A97" s="693"/>
      <c r="B97" s="694"/>
      <c r="C97" s="694"/>
      <c r="D97" s="694"/>
      <c r="E97" s="694"/>
      <c r="F97" s="694"/>
      <c r="G97" s="694"/>
      <c r="H97" s="694"/>
      <c r="I97" s="695"/>
      <c r="J97" s="416"/>
      <c r="K97" s="10" t="s">
        <v>13</v>
      </c>
      <c r="L97" s="8">
        <f>L116+L102+L140</f>
        <v>527754.25419999997</v>
      </c>
      <c r="M97" s="8">
        <f>M116+M102+M140</f>
        <v>527754.25419999997</v>
      </c>
      <c r="N97" s="8">
        <f>N116+N102+N140</f>
        <v>254840.77439999999</v>
      </c>
      <c r="O97" s="8">
        <f>O116+O102+O140</f>
        <v>75276.341800000009</v>
      </c>
      <c r="P97" s="8">
        <f>P116+P102+P140</f>
        <v>197637.13799999998</v>
      </c>
      <c r="Q97" s="86"/>
      <c r="R97" s="8">
        <f t="shared" si="18"/>
        <v>144710.6</v>
      </c>
      <c r="S97" s="8">
        <f>S116+S102+S140</f>
        <v>144710.6</v>
      </c>
      <c r="T97" s="8">
        <f>T116+T102+T140</f>
        <v>0</v>
      </c>
      <c r="U97" s="8">
        <f>U116+U102+U140</f>
        <v>0</v>
      </c>
      <c r="V97" s="8"/>
      <c r="W97" s="12"/>
    </row>
    <row r="98" spans="1:23" ht="25.5" hidden="1" x14ac:dyDescent="0.25">
      <c r="A98" s="696"/>
      <c r="B98" s="697"/>
      <c r="C98" s="697"/>
      <c r="D98" s="697"/>
      <c r="E98" s="697"/>
      <c r="F98" s="697"/>
      <c r="G98" s="697"/>
      <c r="H98" s="697"/>
      <c r="I98" s="698"/>
      <c r="J98" s="417"/>
      <c r="K98" s="10" t="s">
        <v>12</v>
      </c>
      <c r="L98" s="8">
        <f>L117+L141+L103</f>
        <v>0</v>
      </c>
      <c r="M98" s="8">
        <f>M117+M141+M103</f>
        <v>0</v>
      </c>
      <c r="N98" s="8">
        <f>N117+N141+N103</f>
        <v>0</v>
      </c>
      <c r="O98" s="8">
        <f>O117+O141+O103</f>
        <v>0</v>
      </c>
      <c r="P98" s="8">
        <f>P117+P141+P103</f>
        <v>0</v>
      </c>
      <c r="Q98" s="86"/>
      <c r="R98" s="8">
        <f t="shared" si="18"/>
        <v>0</v>
      </c>
      <c r="S98" s="8">
        <f>S117+S141+S103</f>
        <v>0</v>
      </c>
      <c r="T98" s="8">
        <f>T117+T141+T103</f>
        <v>0</v>
      </c>
      <c r="U98" s="8">
        <f>U117+U141+U103</f>
        <v>0</v>
      </c>
      <c r="V98" s="8"/>
      <c r="W98" s="12"/>
    </row>
    <row r="99" spans="1:23" ht="32.25" hidden="1" customHeight="1" x14ac:dyDescent="0.25">
      <c r="A99" s="6" t="s">
        <v>51</v>
      </c>
      <c r="B99" s="754" t="s">
        <v>35</v>
      </c>
      <c r="C99" s="755"/>
      <c r="D99" s="755"/>
      <c r="E99" s="755"/>
      <c r="F99" s="755"/>
      <c r="G99" s="755"/>
      <c r="H99" s="755"/>
      <c r="I99" s="756"/>
      <c r="J99" s="418"/>
      <c r="K99" s="375"/>
      <c r="L99" s="8"/>
      <c r="M99" s="30"/>
      <c r="N99" s="8"/>
      <c r="O99" s="8"/>
      <c r="P99" s="8"/>
      <c r="Q99" s="86"/>
      <c r="R99" s="8"/>
      <c r="S99" s="8"/>
      <c r="T99" s="8"/>
      <c r="U99" s="8"/>
      <c r="V99" s="8"/>
      <c r="W99" s="12"/>
    </row>
    <row r="100" spans="1:23" ht="60.75" hidden="1" customHeight="1" x14ac:dyDescent="0.25">
      <c r="A100" s="786"/>
      <c r="B100" s="766"/>
      <c r="C100" s="767"/>
      <c r="D100" s="767"/>
      <c r="E100" s="767"/>
      <c r="F100" s="767"/>
      <c r="G100" s="767"/>
      <c r="H100" s="767"/>
      <c r="I100" s="768"/>
      <c r="J100" s="437"/>
      <c r="K100" s="10" t="s">
        <v>41</v>
      </c>
      <c r="L100" s="8">
        <f>L104+L106+L108+L110</f>
        <v>100349.53719999999</v>
      </c>
      <c r="M100" s="8">
        <f>M104+M106+M108+M110</f>
        <v>48333.2071</v>
      </c>
      <c r="N100" s="8">
        <f>N104+N106+N108+N110</f>
        <v>6560.1488759999993</v>
      </c>
      <c r="O100" s="8">
        <f>O104+O106+O108+O110</f>
        <v>3813.7425477999996</v>
      </c>
      <c r="P100" s="8">
        <f>P104+P106+P108+P110</f>
        <v>37959.3156762</v>
      </c>
      <c r="Q100" s="86"/>
      <c r="R100" s="8">
        <f t="shared" si="18"/>
        <v>49527</v>
      </c>
      <c r="S100" s="8">
        <f>S104</f>
        <v>16509</v>
      </c>
      <c r="T100" s="8">
        <f>T104</f>
        <v>16509</v>
      </c>
      <c r="U100" s="8">
        <f>U104</f>
        <v>16509</v>
      </c>
      <c r="V100" s="8"/>
      <c r="W100" s="12"/>
    </row>
    <row r="101" spans="1:23" ht="51.75" hidden="1" customHeight="1" x14ac:dyDescent="0.25">
      <c r="A101" s="787"/>
      <c r="B101" s="769"/>
      <c r="C101" s="770"/>
      <c r="D101" s="770"/>
      <c r="E101" s="770"/>
      <c r="F101" s="770"/>
      <c r="G101" s="770"/>
      <c r="H101" s="770"/>
      <c r="I101" s="771"/>
      <c r="J101" s="438"/>
      <c r="K101" s="10" t="s">
        <v>42</v>
      </c>
      <c r="L101" s="8">
        <v>0</v>
      </c>
      <c r="M101" s="30">
        <f t="shared" ref="M101:M160" si="25">N101+O101+P101</f>
        <v>0</v>
      </c>
      <c r="N101" s="8">
        <v>0</v>
      </c>
      <c r="O101" s="8">
        <v>0</v>
      </c>
      <c r="P101" s="8">
        <v>0</v>
      </c>
      <c r="Q101" s="86"/>
      <c r="R101" s="8">
        <f t="shared" si="18"/>
        <v>0</v>
      </c>
      <c r="S101" s="8">
        <v>0</v>
      </c>
      <c r="T101" s="8">
        <v>0</v>
      </c>
      <c r="U101" s="8">
        <v>0</v>
      </c>
      <c r="V101" s="8"/>
      <c r="W101" s="12"/>
    </row>
    <row r="102" spans="1:23" ht="33.75" hidden="1" customHeight="1" x14ac:dyDescent="0.25">
      <c r="A102" s="787"/>
      <c r="B102" s="769"/>
      <c r="C102" s="770"/>
      <c r="D102" s="770"/>
      <c r="E102" s="770"/>
      <c r="F102" s="770"/>
      <c r="G102" s="770"/>
      <c r="H102" s="770"/>
      <c r="I102" s="771"/>
      <c r="J102" s="438"/>
      <c r="K102" s="10" t="s">
        <v>13</v>
      </c>
      <c r="L102" s="8">
        <v>0</v>
      </c>
      <c r="M102" s="30">
        <f t="shared" si="25"/>
        <v>0</v>
      </c>
      <c r="N102" s="8">
        <v>0</v>
      </c>
      <c r="O102" s="8">
        <v>0</v>
      </c>
      <c r="P102" s="8">
        <v>0</v>
      </c>
      <c r="Q102" s="86"/>
      <c r="R102" s="8">
        <f t="shared" si="18"/>
        <v>0</v>
      </c>
      <c r="S102" s="8">
        <v>0</v>
      </c>
      <c r="T102" s="8">
        <v>0</v>
      </c>
      <c r="U102" s="8">
        <v>0</v>
      </c>
      <c r="V102" s="8"/>
      <c r="W102" s="12"/>
    </row>
    <row r="103" spans="1:23" ht="28.5" hidden="1" customHeight="1" x14ac:dyDescent="0.25">
      <c r="A103" s="788"/>
      <c r="B103" s="772"/>
      <c r="C103" s="773"/>
      <c r="D103" s="773"/>
      <c r="E103" s="773"/>
      <c r="F103" s="773"/>
      <c r="G103" s="773"/>
      <c r="H103" s="773"/>
      <c r="I103" s="774"/>
      <c r="J103" s="439"/>
      <c r="K103" s="10" t="s">
        <v>12</v>
      </c>
      <c r="L103" s="8">
        <v>0</v>
      </c>
      <c r="M103" s="30">
        <f t="shared" si="25"/>
        <v>0</v>
      </c>
      <c r="N103" s="8">
        <v>0</v>
      </c>
      <c r="O103" s="8">
        <v>0</v>
      </c>
      <c r="P103" s="8">
        <v>0</v>
      </c>
      <c r="Q103" s="86"/>
      <c r="R103" s="8">
        <f t="shared" si="18"/>
        <v>0</v>
      </c>
      <c r="S103" s="8">
        <v>0</v>
      </c>
      <c r="T103" s="8">
        <v>0</v>
      </c>
      <c r="U103" s="8">
        <v>0</v>
      </c>
      <c r="V103" s="8"/>
      <c r="W103" s="12"/>
    </row>
    <row r="104" spans="1:23" ht="37.5" customHeight="1" x14ac:dyDescent="0.25">
      <c r="A104" s="850" t="s">
        <v>72</v>
      </c>
      <c r="B104" s="474" t="s">
        <v>169</v>
      </c>
      <c r="C104" s="702"/>
      <c r="D104" s="702"/>
      <c r="E104" s="702"/>
      <c r="F104" s="668">
        <v>220000</v>
      </c>
      <c r="G104" s="420"/>
      <c r="H104" s="420"/>
      <c r="I104" s="420"/>
      <c r="J104" s="420"/>
      <c r="K104" s="10"/>
      <c r="L104" s="8">
        <f>L105</f>
        <v>66036</v>
      </c>
      <c r="M104" s="30">
        <f t="shared" si="25"/>
        <v>19480.62</v>
      </c>
      <c r="N104" s="8">
        <f t="shared" ref="N104:U104" si="26">N105</f>
        <v>0</v>
      </c>
      <c r="O104" s="8">
        <f t="shared" si="26"/>
        <v>0</v>
      </c>
      <c r="P104" s="8">
        <f t="shared" si="26"/>
        <v>19480.62</v>
      </c>
      <c r="Q104" s="86"/>
      <c r="R104" s="8">
        <f t="shared" si="18"/>
        <v>49527</v>
      </c>
      <c r="S104" s="8">
        <f t="shared" si="26"/>
        <v>16509</v>
      </c>
      <c r="T104" s="8">
        <f t="shared" si="26"/>
        <v>16509</v>
      </c>
      <c r="U104" s="8">
        <f t="shared" si="26"/>
        <v>16509</v>
      </c>
      <c r="V104" s="8"/>
      <c r="W104" s="854"/>
    </row>
    <row r="105" spans="1:23" ht="15.75" customHeight="1" x14ac:dyDescent="0.25">
      <c r="A105" s="851"/>
      <c r="B105" s="484" t="s">
        <v>213</v>
      </c>
      <c r="C105" s="704"/>
      <c r="D105" s="704"/>
      <c r="E105" s="704"/>
      <c r="F105" s="852"/>
      <c r="G105" s="419"/>
      <c r="H105" s="419"/>
      <c r="I105" s="419"/>
      <c r="J105" s="419"/>
      <c r="K105" s="10" t="s">
        <v>41</v>
      </c>
      <c r="L105" s="32">
        <v>66036</v>
      </c>
      <c r="M105" s="30">
        <f t="shared" si="25"/>
        <v>19480.62</v>
      </c>
      <c r="N105" s="32">
        <v>0</v>
      </c>
      <c r="O105" s="32">
        <v>0</v>
      </c>
      <c r="P105" s="32">
        <f>16509*1.18</f>
        <v>19480.62</v>
      </c>
      <c r="Q105" s="94"/>
      <c r="R105" s="8">
        <f t="shared" si="18"/>
        <v>49527</v>
      </c>
      <c r="S105" s="32">
        <v>16509</v>
      </c>
      <c r="T105" s="32">
        <v>16509</v>
      </c>
      <c r="U105" s="32">
        <v>16509</v>
      </c>
      <c r="V105" s="467"/>
      <c r="W105" s="855"/>
    </row>
    <row r="106" spans="1:23" ht="25.5" x14ac:dyDescent="0.25">
      <c r="A106" s="850" t="s">
        <v>115</v>
      </c>
      <c r="B106" s="475" t="s">
        <v>65</v>
      </c>
      <c r="C106" s="668"/>
      <c r="D106" s="668"/>
      <c r="E106" s="668"/>
      <c r="F106" s="668">
        <v>46000</v>
      </c>
      <c r="G106" s="410"/>
      <c r="H106" s="81"/>
      <c r="I106" s="410"/>
      <c r="J106" s="81"/>
      <c r="K106" s="860" t="s">
        <v>41</v>
      </c>
      <c r="L106" s="8">
        <f>L107</f>
        <v>10639.918399999999</v>
      </c>
      <c r="M106" s="30">
        <f t="shared" si="25"/>
        <v>10639.918399999999</v>
      </c>
      <c r="N106" s="8">
        <f t="shared" ref="N106:U106" si="27">N107</f>
        <v>6560.1488759999993</v>
      </c>
      <c r="O106" s="8">
        <f t="shared" si="27"/>
        <v>3813.7425477999996</v>
      </c>
      <c r="P106" s="8">
        <f t="shared" si="27"/>
        <v>266.02697619999981</v>
      </c>
      <c r="Q106" s="86"/>
      <c r="R106" s="8">
        <f t="shared" si="18"/>
        <v>0</v>
      </c>
      <c r="S106" s="8">
        <f t="shared" si="27"/>
        <v>0</v>
      </c>
      <c r="T106" s="8">
        <f t="shared" si="27"/>
        <v>0</v>
      </c>
      <c r="U106" s="8">
        <f t="shared" si="27"/>
        <v>0</v>
      </c>
      <c r="V106" s="8"/>
      <c r="W106" s="4"/>
    </row>
    <row r="107" spans="1:23" ht="21.75" customHeight="1" x14ac:dyDescent="0.25">
      <c r="A107" s="851"/>
      <c r="B107" s="3" t="s">
        <v>27</v>
      </c>
      <c r="C107" s="707"/>
      <c r="D107" s="707"/>
      <c r="E107" s="669"/>
      <c r="F107" s="852"/>
      <c r="G107" s="410">
        <v>2016</v>
      </c>
      <c r="H107" s="412">
        <v>2016</v>
      </c>
      <c r="I107" s="410">
        <v>2018</v>
      </c>
      <c r="J107" s="412"/>
      <c r="K107" s="861"/>
      <c r="L107" s="9">
        <f>N107+O107+P107</f>
        <v>10639.918399999999</v>
      </c>
      <c r="M107" s="30">
        <f t="shared" si="25"/>
        <v>10639.918399999999</v>
      </c>
      <c r="N107" s="9">
        <f>5559.4482*1.18</f>
        <v>6560.1488759999993</v>
      </c>
      <c r="O107" s="9">
        <f>3231.98521*1.18</f>
        <v>3813.7425477999996</v>
      </c>
      <c r="P107" s="8">
        <f>9016.88*1.18-N107-O107</f>
        <v>266.02697619999981</v>
      </c>
      <c r="Q107" s="89"/>
      <c r="R107" s="8">
        <f t="shared" si="18"/>
        <v>0</v>
      </c>
      <c r="S107" s="9">
        <v>0</v>
      </c>
      <c r="T107" s="9">
        <v>0</v>
      </c>
      <c r="U107" s="9">
        <v>0</v>
      </c>
      <c r="V107" s="9"/>
      <c r="W107" s="7"/>
    </row>
    <row r="108" spans="1:23" ht="64.5" customHeight="1" x14ac:dyDescent="0.25">
      <c r="A108" s="850" t="s">
        <v>116</v>
      </c>
      <c r="B108" s="475" t="s">
        <v>52</v>
      </c>
      <c r="C108" s="862"/>
      <c r="D108" s="862"/>
      <c r="E108" s="862"/>
      <c r="F108" s="668">
        <v>55200</v>
      </c>
      <c r="G108" s="81"/>
      <c r="H108" s="81"/>
      <c r="I108" s="81"/>
      <c r="J108" s="410"/>
      <c r="K108" s="686" t="s">
        <v>41</v>
      </c>
      <c r="L108" s="25">
        <v>9089.3700000000008</v>
      </c>
      <c r="M108" s="30">
        <f t="shared" si="25"/>
        <v>7775.4565999999995</v>
      </c>
      <c r="N108" s="8">
        <f>N109</f>
        <v>0</v>
      </c>
      <c r="O108" s="8">
        <f>O109</f>
        <v>0</v>
      </c>
      <c r="P108" s="8">
        <f>P109</f>
        <v>7775.4565999999995</v>
      </c>
      <c r="Q108" s="86"/>
      <c r="R108" s="8">
        <f t="shared" si="18"/>
        <v>2500</v>
      </c>
      <c r="S108" s="8">
        <f>S109</f>
        <v>1000</v>
      </c>
      <c r="T108" s="8">
        <f>T109</f>
        <v>1000</v>
      </c>
      <c r="U108" s="8">
        <f>U109</f>
        <v>500</v>
      </c>
      <c r="V108" s="25"/>
      <c r="W108" s="854"/>
    </row>
    <row r="109" spans="1:23" ht="21.75" customHeight="1" x14ac:dyDescent="0.25">
      <c r="A109" s="851"/>
      <c r="B109" s="3" t="s">
        <v>27</v>
      </c>
      <c r="C109" s="863"/>
      <c r="D109" s="863"/>
      <c r="E109" s="863"/>
      <c r="F109" s="852"/>
      <c r="G109" s="81">
        <v>2018</v>
      </c>
      <c r="H109" s="81">
        <v>2018</v>
      </c>
      <c r="I109" s="81">
        <v>2018</v>
      </c>
      <c r="J109" s="412"/>
      <c r="K109" s="683"/>
      <c r="L109" s="9"/>
      <c r="M109" s="30">
        <f t="shared" si="25"/>
        <v>7775.4565999999995</v>
      </c>
      <c r="N109" s="9">
        <v>0</v>
      </c>
      <c r="O109" s="9">
        <v>0</v>
      </c>
      <c r="P109" s="9">
        <f>6589.37*1.18</f>
        <v>7775.4565999999995</v>
      </c>
      <c r="Q109" s="89"/>
      <c r="R109" s="8">
        <f t="shared" si="18"/>
        <v>2500</v>
      </c>
      <c r="S109" s="9">
        <v>1000</v>
      </c>
      <c r="T109" s="9">
        <v>1000</v>
      </c>
      <c r="U109" s="9">
        <v>500</v>
      </c>
      <c r="V109" s="471"/>
      <c r="W109" s="855"/>
    </row>
    <row r="110" spans="1:23" ht="33" customHeight="1" x14ac:dyDescent="0.25">
      <c r="A110" s="850" t="s">
        <v>117</v>
      </c>
      <c r="B110" s="475" t="s">
        <v>114</v>
      </c>
      <c r="C110" s="44"/>
      <c r="D110" s="44"/>
      <c r="E110" s="44"/>
      <c r="F110" s="668">
        <v>2400</v>
      </c>
      <c r="G110" s="44"/>
      <c r="H110" s="44"/>
      <c r="I110" s="44"/>
      <c r="J110" s="44"/>
      <c r="K110" s="686" t="s">
        <v>41</v>
      </c>
      <c r="L110" s="8">
        <f>L111+L112</f>
        <v>14584.248799999999</v>
      </c>
      <c r="M110" s="30">
        <f t="shared" si="25"/>
        <v>10437.212100000001</v>
      </c>
      <c r="N110" s="8">
        <f>N111+N112</f>
        <v>0</v>
      </c>
      <c r="O110" s="8">
        <f>O111+O112</f>
        <v>0</v>
      </c>
      <c r="P110" s="8">
        <f>P111+P112</f>
        <v>10437.212100000001</v>
      </c>
      <c r="Q110" s="86"/>
      <c r="R110" s="8">
        <f t="shared" si="18"/>
        <v>4901.49</v>
      </c>
      <c r="S110" s="8">
        <f>S111+S112</f>
        <v>3095.2</v>
      </c>
      <c r="T110" s="8">
        <f>T111+T112</f>
        <v>1806.29</v>
      </c>
      <c r="U110" s="8">
        <f>U111+U112</f>
        <v>0</v>
      </c>
      <c r="V110" s="25"/>
      <c r="W110" s="857"/>
    </row>
    <row r="111" spans="1:23" ht="21.75" customHeight="1" x14ac:dyDescent="0.25">
      <c r="A111" s="856"/>
      <c r="B111" s="3" t="s">
        <v>27</v>
      </c>
      <c r="C111" s="44"/>
      <c r="D111" s="44"/>
      <c r="E111" s="44"/>
      <c r="F111" s="705"/>
      <c r="G111" s="81">
        <v>2018</v>
      </c>
      <c r="H111" s="81"/>
      <c r="I111" s="81">
        <v>2018</v>
      </c>
      <c r="J111" s="44"/>
      <c r="K111" s="682"/>
      <c r="L111" s="8">
        <f>N111+O111+P111</f>
        <v>5491.3187999999991</v>
      </c>
      <c r="M111" s="30">
        <f t="shared" si="25"/>
        <v>5491.3187999999991</v>
      </c>
      <c r="N111" s="9">
        <v>0</v>
      </c>
      <c r="O111" s="9">
        <v>0</v>
      </c>
      <c r="P111" s="9">
        <f>4653.66*1.18</f>
        <v>5491.3187999999991</v>
      </c>
      <c r="Q111" s="89"/>
      <c r="R111" s="8">
        <f t="shared" si="18"/>
        <v>0</v>
      </c>
      <c r="S111" s="9">
        <v>0</v>
      </c>
      <c r="T111" s="9">
        <v>0</v>
      </c>
      <c r="U111" s="9">
        <v>0</v>
      </c>
      <c r="V111" s="470"/>
      <c r="W111" s="858"/>
    </row>
    <row r="112" spans="1:23" ht="21.75" customHeight="1" x14ac:dyDescent="0.25">
      <c r="A112" s="851"/>
      <c r="B112" s="3" t="s">
        <v>59</v>
      </c>
      <c r="C112" s="44"/>
      <c r="D112" s="44"/>
      <c r="E112" s="44"/>
      <c r="F112" s="669"/>
      <c r="G112" s="81">
        <v>2018</v>
      </c>
      <c r="H112" s="81"/>
      <c r="I112" s="81">
        <v>2020</v>
      </c>
      <c r="J112" s="412"/>
      <c r="K112" s="683"/>
      <c r="L112" s="8">
        <v>9092.93</v>
      </c>
      <c r="M112" s="30">
        <f t="shared" si="25"/>
        <v>4945.8933000000006</v>
      </c>
      <c r="N112" s="9">
        <v>0</v>
      </c>
      <c r="O112" s="9">
        <v>0</v>
      </c>
      <c r="P112" s="9">
        <f>4191.435*1.18</f>
        <v>4945.8933000000006</v>
      </c>
      <c r="Q112" s="89"/>
      <c r="R112" s="8">
        <f t="shared" si="18"/>
        <v>4901.49</v>
      </c>
      <c r="S112" s="9">
        <v>3095.2</v>
      </c>
      <c r="T112" s="9">
        <v>1806.29</v>
      </c>
      <c r="U112" s="9">
        <v>0</v>
      </c>
      <c r="V112" s="471"/>
      <c r="W112" s="859"/>
    </row>
    <row r="113" spans="1:23" ht="15.75" hidden="1" x14ac:dyDescent="0.25">
      <c r="A113" s="687" t="s">
        <v>48</v>
      </c>
      <c r="B113" s="724"/>
      <c r="C113" s="724"/>
      <c r="D113" s="724"/>
      <c r="E113" s="724"/>
      <c r="F113" s="724"/>
      <c r="G113" s="724"/>
      <c r="H113" s="724"/>
      <c r="I113" s="725"/>
      <c r="J113" s="434"/>
      <c r="K113" s="375"/>
      <c r="L113" s="14"/>
      <c r="M113" s="30"/>
      <c r="N113" s="14"/>
      <c r="O113" s="14"/>
      <c r="P113" s="14"/>
      <c r="Q113" s="85"/>
      <c r="R113" s="8"/>
      <c r="S113" s="14"/>
      <c r="T113" s="14"/>
      <c r="U113" s="14"/>
      <c r="V113" s="14"/>
      <c r="W113" s="375"/>
    </row>
    <row r="114" spans="1:23" ht="59.25" hidden="1" customHeight="1" x14ac:dyDescent="0.25">
      <c r="A114" s="690"/>
      <c r="B114" s="691"/>
      <c r="C114" s="691"/>
      <c r="D114" s="691"/>
      <c r="E114" s="691"/>
      <c r="F114" s="691"/>
      <c r="G114" s="691"/>
      <c r="H114" s="691"/>
      <c r="I114" s="692"/>
      <c r="J114" s="415"/>
      <c r="K114" s="368" t="s">
        <v>41</v>
      </c>
      <c r="L114" s="20">
        <f>L119</f>
        <v>0</v>
      </c>
      <c r="M114" s="30">
        <f t="shared" si="25"/>
        <v>0</v>
      </c>
      <c r="N114" s="20">
        <f t="shared" ref="N114:U117" si="28">N119</f>
        <v>0</v>
      </c>
      <c r="O114" s="20">
        <f t="shared" si="28"/>
        <v>0</v>
      </c>
      <c r="P114" s="20">
        <f t="shared" si="28"/>
        <v>0</v>
      </c>
      <c r="Q114" s="89"/>
      <c r="R114" s="8">
        <f t="shared" si="18"/>
        <v>0</v>
      </c>
      <c r="S114" s="20">
        <f t="shared" si="28"/>
        <v>0</v>
      </c>
      <c r="T114" s="20">
        <f t="shared" si="28"/>
        <v>0</v>
      </c>
      <c r="U114" s="20">
        <f t="shared" si="28"/>
        <v>0</v>
      </c>
      <c r="V114" s="20"/>
      <c r="W114" s="12"/>
    </row>
    <row r="115" spans="1:23" ht="38.25" hidden="1" x14ac:dyDescent="0.25">
      <c r="A115" s="693"/>
      <c r="B115" s="694"/>
      <c r="C115" s="694"/>
      <c r="D115" s="694"/>
      <c r="E115" s="694"/>
      <c r="F115" s="694"/>
      <c r="G115" s="694"/>
      <c r="H115" s="694"/>
      <c r="I115" s="695"/>
      <c r="J115" s="416"/>
      <c r="K115" s="10" t="s">
        <v>42</v>
      </c>
      <c r="L115" s="9">
        <f>L120</f>
        <v>13744.05</v>
      </c>
      <c r="M115" s="30">
        <f t="shared" si="25"/>
        <v>13744.05</v>
      </c>
      <c r="N115" s="9">
        <f t="shared" si="28"/>
        <v>6451.6736000000001</v>
      </c>
      <c r="O115" s="9">
        <f t="shared" si="28"/>
        <v>0</v>
      </c>
      <c r="P115" s="9">
        <f t="shared" si="28"/>
        <v>7292.3763999999992</v>
      </c>
      <c r="Q115" s="89"/>
      <c r="R115" s="9">
        <f t="shared" si="28"/>
        <v>0</v>
      </c>
      <c r="S115" s="9">
        <f t="shared" si="28"/>
        <v>0</v>
      </c>
      <c r="T115" s="9">
        <f t="shared" si="28"/>
        <v>0</v>
      </c>
      <c r="U115" s="9">
        <f t="shared" si="28"/>
        <v>0</v>
      </c>
      <c r="V115" s="9"/>
      <c r="W115" s="12"/>
    </row>
    <row r="116" spans="1:23" ht="27" hidden="1" customHeight="1" x14ac:dyDescent="0.25">
      <c r="A116" s="693"/>
      <c r="B116" s="694"/>
      <c r="C116" s="694"/>
      <c r="D116" s="694"/>
      <c r="E116" s="694"/>
      <c r="F116" s="694"/>
      <c r="G116" s="694"/>
      <c r="H116" s="694"/>
      <c r="I116" s="695"/>
      <c r="J116" s="416"/>
      <c r="K116" s="10" t="s">
        <v>13</v>
      </c>
      <c r="L116" s="9">
        <f>L121</f>
        <v>153.43539999999999</v>
      </c>
      <c r="M116" s="30">
        <f t="shared" si="25"/>
        <v>153.43539999999999</v>
      </c>
      <c r="N116" s="9">
        <f t="shared" si="28"/>
        <v>0</v>
      </c>
      <c r="O116" s="9">
        <f t="shared" si="28"/>
        <v>153.43539999999999</v>
      </c>
      <c r="P116" s="9">
        <f t="shared" si="28"/>
        <v>0</v>
      </c>
      <c r="Q116" s="89"/>
      <c r="R116" s="9">
        <f t="shared" si="28"/>
        <v>0</v>
      </c>
      <c r="S116" s="9">
        <f t="shared" si="28"/>
        <v>0</v>
      </c>
      <c r="T116" s="9">
        <f t="shared" si="28"/>
        <v>0</v>
      </c>
      <c r="U116" s="9">
        <f t="shared" si="28"/>
        <v>0</v>
      </c>
      <c r="V116" s="9"/>
      <c r="W116" s="12"/>
    </row>
    <row r="117" spans="1:23" ht="28.5" hidden="1" customHeight="1" x14ac:dyDescent="0.25">
      <c r="A117" s="696"/>
      <c r="B117" s="697"/>
      <c r="C117" s="697"/>
      <c r="D117" s="697"/>
      <c r="E117" s="697"/>
      <c r="F117" s="697"/>
      <c r="G117" s="697"/>
      <c r="H117" s="697"/>
      <c r="I117" s="698"/>
      <c r="J117" s="417"/>
      <c r="K117" s="10" t="s">
        <v>12</v>
      </c>
      <c r="L117" s="9">
        <f>L122</f>
        <v>0</v>
      </c>
      <c r="M117" s="30">
        <f t="shared" si="25"/>
        <v>0</v>
      </c>
      <c r="N117" s="9">
        <f t="shared" si="28"/>
        <v>0</v>
      </c>
      <c r="O117" s="9">
        <f t="shared" si="28"/>
        <v>0</v>
      </c>
      <c r="P117" s="9">
        <f t="shared" si="28"/>
        <v>0</v>
      </c>
      <c r="Q117" s="89"/>
      <c r="R117" s="9">
        <f t="shared" si="28"/>
        <v>0</v>
      </c>
      <c r="S117" s="9">
        <f t="shared" si="28"/>
        <v>0</v>
      </c>
      <c r="T117" s="9">
        <f t="shared" si="28"/>
        <v>0</v>
      </c>
      <c r="U117" s="9">
        <f t="shared" si="28"/>
        <v>0</v>
      </c>
      <c r="V117" s="9"/>
      <c r="W117" s="12"/>
    </row>
    <row r="118" spans="1:23" ht="17.25" hidden="1" customHeight="1" x14ac:dyDescent="0.25">
      <c r="A118" s="33" t="s">
        <v>46</v>
      </c>
      <c r="B118" s="687" t="s">
        <v>47</v>
      </c>
      <c r="C118" s="688"/>
      <c r="D118" s="688"/>
      <c r="E118" s="688"/>
      <c r="F118" s="688"/>
      <c r="G118" s="688"/>
      <c r="H118" s="688"/>
      <c r="I118" s="689"/>
      <c r="J118" s="414"/>
      <c r="K118" s="375"/>
      <c r="L118" s="14"/>
      <c r="M118" s="30"/>
      <c r="N118" s="14"/>
      <c r="O118" s="14"/>
      <c r="P118" s="14"/>
      <c r="Q118" s="85"/>
      <c r="R118" s="8">
        <f t="shared" si="18"/>
        <v>0</v>
      </c>
      <c r="S118" s="14"/>
      <c r="T118" s="14"/>
      <c r="U118" s="14"/>
      <c r="V118" s="14"/>
      <c r="W118" s="375"/>
    </row>
    <row r="119" spans="1:23" ht="59.25" hidden="1" customHeight="1" x14ac:dyDescent="0.25">
      <c r="A119" s="853"/>
      <c r="B119" s="673"/>
      <c r="C119" s="674"/>
      <c r="D119" s="674"/>
      <c r="E119" s="674"/>
      <c r="F119" s="674"/>
      <c r="G119" s="674"/>
      <c r="H119" s="674"/>
      <c r="I119" s="675"/>
      <c r="J119" s="440"/>
      <c r="K119" s="368" t="s">
        <v>41</v>
      </c>
      <c r="L119" s="20">
        <v>0</v>
      </c>
      <c r="M119" s="30">
        <f t="shared" si="25"/>
        <v>0</v>
      </c>
      <c r="N119" s="20">
        <v>0</v>
      </c>
      <c r="O119" s="20">
        <v>0</v>
      </c>
      <c r="P119" s="20">
        <v>0</v>
      </c>
      <c r="Q119" s="89"/>
      <c r="R119" s="8">
        <f t="shared" si="18"/>
        <v>0</v>
      </c>
      <c r="S119" s="20">
        <v>0</v>
      </c>
      <c r="T119" s="20">
        <v>0</v>
      </c>
      <c r="U119" s="20">
        <v>0</v>
      </c>
      <c r="V119" s="20"/>
      <c r="W119" s="375"/>
    </row>
    <row r="120" spans="1:23" ht="50.25" hidden="1" customHeight="1" x14ac:dyDescent="0.25">
      <c r="A120" s="853"/>
      <c r="B120" s="676"/>
      <c r="C120" s="677"/>
      <c r="D120" s="677"/>
      <c r="E120" s="677"/>
      <c r="F120" s="677"/>
      <c r="G120" s="677"/>
      <c r="H120" s="677"/>
      <c r="I120" s="678"/>
      <c r="J120" s="441"/>
      <c r="K120" s="368" t="s">
        <v>42</v>
      </c>
      <c r="L120" s="20">
        <f>L123+L133</f>
        <v>13744.05</v>
      </c>
      <c r="M120" s="30">
        <f t="shared" si="25"/>
        <v>13744.05</v>
      </c>
      <c r="N120" s="20">
        <f>N123+N133</f>
        <v>6451.6736000000001</v>
      </c>
      <c r="O120" s="20">
        <f>O123+O133</f>
        <v>0</v>
      </c>
      <c r="P120" s="20">
        <f>P123+P133</f>
        <v>7292.3763999999992</v>
      </c>
      <c r="Q120" s="89"/>
      <c r="R120" s="8">
        <f t="shared" si="18"/>
        <v>0</v>
      </c>
      <c r="S120" s="20">
        <f>S124+S133</f>
        <v>0</v>
      </c>
      <c r="T120" s="20">
        <f>T124+T133</f>
        <v>0</v>
      </c>
      <c r="U120" s="20">
        <f>U124+U133</f>
        <v>0</v>
      </c>
      <c r="V120" s="20"/>
      <c r="W120" s="375"/>
    </row>
    <row r="121" spans="1:23" ht="29.25" hidden="1" customHeight="1" x14ac:dyDescent="0.25">
      <c r="A121" s="853"/>
      <c r="B121" s="676"/>
      <c r="C121" s="677"/>
      <c r="D121" s="677"/>
      <c r="E121" s="677"/>
      <c r="F121" s="677"/>
      <c r="G121" s="677"/>
      <c r="H121" s="677"/>
      <c r="I121" s="678"/>
      <c r="J121" s="441"/>
      <c r="K121" s="10" t="s">
        <v>13</v>
      </c>
      <c r="L121" s="9">
        <f>L125+L129+L135</f>
        <v>153.43539999999999</v>
      </c>
      <c r="M121" s="30">
        <f t="shared" si="25"/>
        <v>153.43539999999999</v>
      </c>
      <c r="N121" s="9">
        <f>N125+N129+N135</f>
        <v>0</v>
      </c>
      <c r="O121" s="9">
        <f>O125+O129+O135</f>
        <v>153.43539999999999</v>
      </c>
      <c r="P121" s="9">
        <f>P125+P129+P135</f>
        <v>0</v>
      </c>
      <c r="Q121" s="89"/>
      <c r="R121" s="8">
        <f t="shared" si="18"/>
        <v>0</v>
      </c>
      <c r="S121" s="9">
        <f>S135</f>
        <v>0</v>
      </c>
      <c r="T121" s="9">
        <f>T135</f>
        <v>0</v>
      </c>
      <c r="U121" s="9">
        <f>U135</f>
        <v>0</v>
      </c>
      <c r="V121" s="9"/>
      <c r="W121" s="375"/>
    </row>
    <row r="122" spans="1:23" ht="40.5" hidden="1" customHeight="1" x14ac:dyDescent="0.25">
      <c r="A122" s="853"/>
      <c r="B122" s="679"/>
      <c r="C122" s="680"/>
      <c r="D122" s="680"/>
      <c r="E122" s="680"/>
      <c r="F122" s="680"/>
      <c r="G122" s="680"/>
      <c r="H122" s="680"/>
      <c r="I122" s="681"/>
      <c r="J122" s="442"/>
      <c r="K122" s="10" t="s">
        <v>12</v>
      </c>
      <c r="L122" s="9">
        <v>0</v>
      </c>
      <c r="M122" s="30">
        <f t="shared" si="25"/>
        <v>0</v>
      </c>
      <c r="N122" s="9">
        <v>0</v>
      </c>
      <c r="O122" s="9">
        <v>0</v>
      </c>
      <c r="P122" s="9">
        <v>0</v>
      </c>
      <c r="Q122" s="89"/>
      <c r="R122" s="8">
        <f t="shared" si="18"/>
        <v>0</v>
      </c>
      <c r="S122" s="9">
        <v>0</v>
      </c>
      <c r="T122" s="9">
        <v>0</v>
      </c>
      <c r="U122" s="9">
        <v>0</v>
      </c>
      <c r="V122" s="9"/>
      <c r="W122" s="375"/>
    </row>
    <row r="123" spans="1:23" ht="30" customHeight="1" x14ac:dyDescent="0.25">
      <c r="A123" s="714" t="s">
        <v>56</v>
      </c>
      <c r="B123" s="475" t="s">
        <v>33</v>
      </c>
      <c r="C123" s="668">
        <v>1000</v>
      </c>
      <c r="D123" s="668" t="s">
        <v>24</v>
      </c>
      <c r="E123" s="668"/>
      <c r="F123" s="668"/>
      <c r="G123" s="686">
        <v>2016</v>
      </c>
      <c r="H123" s="410"/>
      <c r="I123" s="686">
        <v>2018</v>
      </c>
      <c r="J123" s="410"/>
      <c r="K123" s="686" t="s">
        <v>42</v>
      </c>
      <c r="L123" s="26">
        <f>L124</f>
        <v>7215.7708000000002</v>
      </c>
      <c r="M123" s="30">
        <f t="shared" si="25"/>
        <v>7215.7708000000002</v>
      </c>
      <c r="N123" s="26">
        <f t="shared" ref="N123:U123" si="29">N124</f>
        <v>6451.6736000000001</v>
      </c>
      <c r="O123" s="26">
        <f t="shared" si="29"/>
        <v>0</v>
      </c>
      <c r="P123" s="26">
        <f t="shared" si="29"/>
        <v>764.09719999999993</v>
      </c>
      <c r="Q123" s="86"/>
      <c r="R123" s="8">
        <f t="shared" si="18"/>
        <v>0</v>
      </c>
      <c r="S123" s="26">
        <f t="shared" si="29"/>
        <v>0</v>
      </c>
      <c r="T123" s="26">
        <f t="shared" si="29"/>
        <v>0</v>
      </c>
      <c r="U123" s="26">
        <f t="shared" si="29"/>
        <v>0</v>
      </c>
      <c r="V123" s="26"/>
      <c r="W123" s="23"/>
    </row>
    <row r="124" spans="1:23" x14ac:dyDescent="0.25">
      <c r="A124" s="715"/>
      <c r="B124" s="3" t="s">
        <v>27</v>
      </c>
      <c r="C124" s="706"/>
      <c r="D124" s="706"/>
      <c r="E124" s="705"/>
      <c r="F124" s="706"/>
      <c r="G124" s="682"/>
      <c r="H124" s="411"/>
      <c r="I124" s="682"/>
      <c r="J124" s="411"/>
      <c r="K124" s="683"/>
      <c r="L124" s="20">
        <f t="shared" ref="L124:L132" si="30">N124+O124+P124</f>
        <v>7215.7708000000002</v>
      </c>
      <c r="M124" s="30">
        <f t="shared" si="25"/>
        <v>7215.7708000000002</v>
      </c>
      <c r="N124" s="20">
        <f>5467.52*1.18</f>
        <v>6451.6736000000001</v>
      </c>
      <c r="O124" s="32">
        <v>0</v>
      </c>
      <c r="P124" s="32">
        <f>647.54*1.18</f>
        <v>764.09719999999993</v>
      </c>
      <c r="Q124" s="94"/>
      <c r="R124" s="8">
        <f t="shared" si="18"/>
        <v>0</v>
      </c>
      <c r="S124" s="32">
        <v>0</v>
      </c>
      <c r="T124" s="32">
        <v>0</v>
      </c>
      <c r="U124" s="32">
        <v>0</v>
      </c>
      <c r="V124" s="32"/>
      <c r="W124" s="7"/>
    </row>
    <row r="125" spans="1:23" ht="25.5" customHeight="1" x14ac:dyDescent="0.25">
      <c r="A125" s="801" t="s">
        <v>71</v>
      </c>
      <c r="B125" s="473" t="s">
        <v>94</v>
      </c>
      <c r="C125" s="716" t="s">
        <v>95</v>
      </c>
      <c r="D125" s="807">
        <v>8350</v>
      </c>
      <c r="E125" s="716"/>
      <c r="F125" s="810"/>
      <c r="G125" s="708">
        <v>2016</v>
      </c>
      <c r="H125" s="452"/>
      <c r="I125" s="708">
        <v>2017</v>
      </c>
      <c r="J125" s="452"/>
      <c r="K125" s="10" t="s">
        <v>13</v>
      </c>
      <c r="L125" s="8">
        <f t="shared" si="30"/>
        <v>0</v>
      </c>
      <c r="M125" s="30">
        <f t="shared" si="25"/>
        <v>0</v>
      </c>
      <c r="N125" s="8">
        <f>N126+N127+N128</f>
        <v>0</v>
      </c>
      <c r="O125" s="8">
        <f>O126+O127+O128</f>
        <v>0</v>
      </c>
      <c r="P125" s="8">
        <f>P126+P127+P128</f>
        <v>0</v>
      </c>
      <c r="Q125" s="735"/>
      <c r="R125" s="8">
        <f t="shared" si="18"/>
        <v>0</v>
      </c>
      <c r="S125" s="32"/>
      <c r="T125" s="32"/>
      <c r="U125" s="32"/>
      <c r="V125" s="466"/>
      <c r="W125" s="828" t="s">
        <v>80</v>
      </c>
    </row>
    <row r="126" spans="1:23" ht="15" customHeight="1" x14ac:dyDescent="0.25">
      <c r="A126" s="802"/>
      <c r="B126" s="432"/>
      <c r="C126" s="717"/>
      <c r="D126" s="808"/>
      <c r="E126" s="717"/>
      <c r="F126" s="811"/>
      <c r="G126" s="709"/>
      <c r="H126" s="453"/>
      <c r="I126" s="709"/>
      <c r="J126" s="453"/>
      <c r="K126" s="10" t="s">
        <v>79</v>
      </c>
      <c r="L126" s="8">
        <f t="shared" si="30"/>
        <v>0</v>
      </c>
      <c r="M126" s="30">
        <f t="shared" si="25"/>
        <v>0</v>
      </c>
      <c r="N126" s="9">
        <v>0</v>
      </c>
      <c r="O126" s="9">
        <v>0</v>
      </c>
      <c r="P126" s="9">
        <v>0</v>
      </c>
      <c r="Q126" s="736"/>
      <c r="R126" s="8">
        <f t="shared" si="18"/>
        <v>0</v>
      </c>
      <c r="S126" s="32"/>
      <c r="T126" s="32"/>
      <c r="U126" s="32"/>
      <c r="V126" s="468"/>
      <c r="W126" s="829"/>
    </row>
    <row r="127" spans="1:23" ht="15" customHeight="1" x14ac:dyDescent="0.25">
      <c r="A127" s="802"/>
      <c r="B127" s="432"/>
      <c r="C127" s="717"/>
      <c r="D127" s="808"/>
      <c r="E127" s="717"/>
      <c r="F127" s="811"/>
      <c r="G127" s="709"/>
      <c r="H127" s="453"/>
      <c r="I127" s="709"/>
      <c r="J127" s="453"/>
      <c r="K127" s="10" t="s">
        <v>29</v>
      </c>
      <c r="L127" s="8">
        <f t="shared" si="30"/>
        <v>0</v>
      </c>
      <c r="M127" s="30">
        <f t="shared" si="25"/>
        <v>0</v>
      </c>
      <c r="N127" s="9">
        <v>0</v>
      </c>
      <c r="O127" s="9">
        <v>0</v>
      </c>
      <c r="P127" s="9">
        <v>0</v>
      </c>
      <c r="Q127" s="736"/>
      <c r="R127" s="8">
        <f t="shared" si="18"/>
        <v>0</v>
      </c>
      <c r="S127" s="32"/>
      <c r="T127" s="32"/>
      <c r="U127" s="32"/>
      <c r="V127" s="468"/>
      <c r="W127" s="829"/>
    </row>
    <row r="128" spans="1:23" ht="15" customHeight="1" x14ac:dyDescent="0.25">
      <c r="A128" s="803"/>
      <c r="B128" s="433"/>
      <c r="C128" s="718"/>
      <c r="D128" s="809"/>
      <c r="E128" s="718"/>
      <c r="F128" s="749"/>
      <c r="G128" s="710"/>
      <c r="H128" s="454"/>
      <c r="I128" s="710"/>
      <c r="J128" s="454"/>
      <c r="K128" s="380" t="s">
        <v>30</v>
      </c>
      <c r="L128" s="8">
        <f t="shared" si="30"/>
        <v>0</v>
      </c>
      <c r="M128" s="30">
        <f t="shared" si="25"/>
        <v>0</v>
      </c>
      <c r="N128" s="9">
        <v>0</v>
      </c>
      <c r="O128" s="9">
        <v>0</v>
      </c>
      <c r="P128" s="9">
        <v>0</v>
      </c>
      <c r="Q128" s="737"/>
      <c r="R128" s="8">
        <f t="shared" si="18"/>
        <v>0</v>
      </c>
      <c r="S128" s="32"/>
      <c r="T128" s="32"/>
      <c r="U128" s="32"/>
      <c r="V128" s="467"/>
      <c r="W128" s="830"/>
    </row>
    <row r="129" spans="1:23" ht="38.25" x14ac:dyDescent="0.25">
      <c r="A129" s="711" t="s">
        <v>97</v>
      </c>
      <c r="B129" s="475" t="s">
        <v>96</v>
      </c>
      <c r="C129" s="716">
        <v>600</v>
      </c>
      <c r="D129" s="716">
        <v>1036</v>
      </c>
      <c r="E129" s="719"/>
      <c r="F129" s="719"/>
      <c r="G129" s="729">
        <v>2016</v>
      </c>
      <c r="H129" s="421"/>
      <c r="I129" s="729">
        <v>2016</v>
      </c>
      <c r="J129" s="421"/>
      <c r="K129" s="10" t="s">
        <v>13</v>
      </c>
      <c r="L129" s="8">
        <f t="shared" si="30"/>
        <v>0</v>
      </c>
      <c r="M129" s="30">
        <f t="shared" si="25"/>
        <v>0</v>
      </c>
      <c r="N129" s="8">
        <f>N130+N131+N132</f>
        <v>0</v>
      </c>
      <c r="O129" s="8">
        <f>O130+O131+O132</f>
        <v>0</v>
      </c>
      <c r="P129" s="8">
        <f>P130+P131+P132</f>
        <v>0</v>
      </c>
      <c r="Q129" s="735"/>
      <c r="R129" s="8">
        <f t="shared" si="18"/>
        <v>0</v>
      </c>
      <c r="S129" s="32"/>
      <c r="T129" s="32"/>
      <c r="U129" s="32"/>
      <c r="V129" s="466"/>
      <c r="W129" s="828" t="s">
        <v>80</v>
      </c>
    </row>
    <row r="130" spans="1:23" ht="15" customHeight="1" x14ac:dyDescent="0.25">
      <c r="A130" s="712"/>
      <c r="B130" s="732" t="s">
        <v>28</v>
      </c>
      <c r="C130" s="717"/>
      <c r="D130" s="717"/>
      <c r="E130" s="720"/>
      <c r="F130" s="727"/>
      <c r="G130" s="730"/>
      <c r="H130" s="429"/>
      <c r="I130" s="730"/>
      <c r="J130" s="429"/>
      <c r="K130" s="10" t="s">
        <v>79</v>
      </c>
      <c r="L130" s="9">
        <f t="shared" si="30"/>
        <v>0</v>
      </c>
      <c r="M130" s="30">
        <f t="shared" si="25"/>
        <v>0</v>
      </c>
      <c r="N130" s="9">
        <v>0</v>
      </c>
      <c r="O130" s="9">
        <v>0</v>
      </c>
      <c r="P130" s="11">
        <v>0</v>
      </c>
      <c r="Q130" s="736"/>
      <c r="R130" s="8">
        <f t="shared" si="18"/>
        <v>0</v>
      </c>
      <c r="S130" s="32"/>
      <c r="T130" s="32"/>
      <c r="U130" s="32"/>
      <c r="V130" s="468"/>
      <c r="W130" s="829"/>
    </row>
    <row r="131" spans="1:23" ht="15" customHeight="1" x14ac:dyDescent="0.25">
      <c r="A131" s="712"/>
      <c r="B131" s="733"/>
      <c r="C131" s="717"/>
      <c r="D131" s="717"/>
      <c r="E131" s="720"/>
      <c r="F131" s="727"/>
      <c r="G131" s="730"/>
      <c r="H131" s="429"/>
      <c r="I131" s="730"/>
      <c r="J131" s="429"/>
      <c r="K131" s="10" t="s">
        <v>29</v>
      </c>
      <c r="L131" s="9">
        <f t="shared" si="30"/>
        <v>0</v>
      </c>
      <c r="M131" s="30">
        <f t="shared" si="25"/>
        <v>0</v>
      </c>
      <c r="N131" s="11">
        <v>0</v>
      </c>
      <c r="O131" s="11">
        <v>0</v>
      </c>
      <c r="P131" s="11">
        <v>0</v>
      </c>
      <c r="Q131" s="736"/>
      <c r="R131" s="8">
        <f t="shared" si="18"/>
        <v>0</v>
      </c>
      <c r="S131" s="32"/>
      <c r="T131" s="32"/>
      <c r="U131" s="32"/>
      <c r="V131" s="468"/>
      <c r="W131" s="829"/>
    </row>
    <row r="132" spans="1:23" ht="15" customHeight="1" x14ac:dyDescent="0.25">
      <c r="A132" s="713"/>
      <c r="B132" s="734"/>
      <c r="C132" s="718"/>
      <c r="D132" s="718"/>
      <c r="E132" s="721"/>
      <c r="F132" s="728"/>
      <c r="G132" s="731"/>
      <c r="H132" s="422"/>
      <c r="I132" s="731"/>
      <c r="J132" s="422"/>
      <c r="K132" s="380" t="s">
        <v>30</v>
      </c>
      <c r="L132" s="9">
        <f t="shared" si="30"/>
        <v>0</v>
      </c>
      <c r="M132" s="30">
        <f t="shared" si="25"/>
        <v>0</v>
      </c>
      <c r="N132" s="11">
        <v>0</v>
      </c>
      <c r="O132" s="11">
        <v>0</v>
      </c>
      <c r="P132" s="11">
        <v>0</v>
      </c>
      <c r="Q132" s="737"/>
      <c r="R132" s="8">
        <f t="shared" si="18"/>
        <v>0</v>
      </c>
      <c r="S132" s="32"/>
      <c r="T132" s="32"/>
      <c r="U132" s="32"/>
      <c r="V132" s="467"/>
      <c r="W132" s="830"/>
    </row>
    <row r="133" spans="1:23" ht="38.25" x14ac:dyDescent="0.25">
      <c r="A133" s="714" t="s">
        <v>98</v>
      </c>
      <c r="B133" s="477" t="s">
        <v>60</v>
      </c>
      <c r="C133" s="684" t="s">
        <v>122</v>
      </c>
      <c r="D133" s="684" t="s">
        <v>123</v>
      </c>
      <c r="E133" s="660"/>
      <c r="F133" s="812"/>
      <c r="G133" s="662">
        <v>2018</v>
      </c>
      <c r="H133" s="435"/>
      <c r="I133" s="662">
        <v>2018</v>
      </c>
      <c r="J133" s="456"/>
      <c r="K133" s="379" t="s">
        <v>42</v>
      </c>
      <c r="L133" s="26">
        <f>L134</f>
        <v>6528.279199999999</v>
      </c>
      <c r="M133" s="30">
        <f t="shared" si="25"/>
        <v>6528.279199999999</v>
      </c>
      <c r="N133" s="26">
        <f t="shared" ref="N133:U133" si="31">N134</f>
        <v>0</v>
      </c>
      <c r="O133" s="26">
        <f t="shared" si="31"/>
        <v>0</v>
      </c>
      <c r="P133" s="26">
        <f t="shared" si="31"/>
        <v>6528.279199999999</v>
      </c>
      <c r="Q133" s="86"/>
      <c r="R133" s="8">
        <f t="shared" si="18"/>
        <v>0</v>
      </c>
      <c r="S133" s="26">
        <f t="shared" si="31"/>
        <v>0</v>
      </c>
      <c r="T133" s="26">
        <f t="shared" si="31"/>
        <v>0</v>
      </c>
      <c r="U133" s="26">
        <f t="shared" si="31"/>
        <v>0</v>
      </c>
      <c r="V133" s="29"/>
      <c r="W133" s="52"/>
    </row>
    <row r="134" spans="1:23" ht="15.75" customHeight="1" x14ac:dyDescent="0.25">
      <c r="A134" s="715"/>
      <c r="B134" s="376" t="s">
        <v>27</v>
      </c>
      <c r="C134" s="685"/>
      <c r="D134" s="685"/>
      <c r="E134" s="726"/>
      <c r="F134" s="813"/>
      <c r="G134" s="814"/>
      <c r="H134" s="436"/>
      <c r="I134" s="814"/>
      <c r="J134" s="465"/>
      <c r="K134" s="53"/>
      <c r="L134" s="20">
        <f>N134+O134+P134</f>
        <v>6528.279199999999</v>
      </c>
      <c r="M134" s="30">
        <f t="shared" si="25"/>
        <v>6528.279199999999</v>
      </c>
      <c r="N134" s="20">
        <v>0</v>
      </c>
      <c r="O134" s="32">
        <v>0</v>
      </c>
      <c r="P134" s="32">
        <f>5532.44*1.18</f>
        <v>6528.279199999999</v>
      </c>
      <c r="Q134" s="94"/>
      <c r="R134" s="8">
        <f t="shared" si="18"/>
        <v>0</v>
      </c>
      <c r="S134" s="32">
        <v>0</v>
      </c>
      <c r="T134" s="32">
        <v>0</v>
      </c>
      <c r="U134" s="32">
        <v>0</v>
      </c>
      <c r="V134" s="466"/>
      <c r="W134" s="52"/>
    </row>
    <row r="135" spans="1:23" ht="63.75" customHeight="1" x14ac:dyDescent="0.25">
      <c r="A135" s="714" t="s">
        <v>99</v>
      </c>
      <c r="B135" s="478" t="s">
        <v>58</v>
      </c>
      <c r="C135" s="684" t="s">
        <v>124</v>
      </c>
      <c r="D135" s="684">
        <v>1.355</v>
      </c>
      <c r="E135" s="705"/>
      <c r="F135" s="706"/>
      <c r="G135" s="682">
        <v>2017</v>
      </c>
      <c r="H135" s="411"/>
      <c r="I135" s="682">
        <v>2017</v>
      </c>
      <c r="J135" s="411"/>
      <c r="K135" s="368" t="s">
        <v>13</v>
      </c>
      <c r="L135" s="20">
        <f>L136</f>
        <v>153.43539999999999</v>
      </c>
      <c r="M135" s="30">
        <f t="shared" si="25"/>
        <v>153.43539999999999</v>
      </c>
      <c r="N135" s="20">
        <f>N136</f>
        <v>0</v>
      </c>
      <c r="O135" s="20">
        <f>O136</f>
        <v>153.43539999999999</v>
      </c>
      <c r="P135" s="20">
        <f>P136</f>
        <v>0</v>
      </c>
      <c r="Q135" s="89"/>
      <c r="R135" s="8">
        <f t="shared" si="18"/>
        <v>0</v>
      </c>
      <c r="S135" s="20">
        <f>S136</f>
        <v>0</v>
      </c>
      <c r="T135" s="20">
        <f>T136</f>
        <v>0</v>
      </c>
      <c r="U135" s="20">
        <f>U136</f>
        <v>0</v>
      </c>
      <c r="V135" s="30"/>
      <c r="W135" s="660" t="s">
        <v>26</v>
      </c>
    </row>
    <row r="136" spans="1:23" ht="24.75" customHeight="1" x14ac:dyDescent="0.25">
      <c r="A136" s="715"/>
      <c r="B136" s="412"/>
      <c r="C136" s="685"/>
      <c r="D136" s="685"/>
      <c r="E136" s="669"/>
      <c r="F136" s="707"/>
      <c r="G136" s="683"/>
      <c r="H136" s="412"/>
      <c r="I136" s="683"/>
      <c r="J136" s="412"/>
      <c r="K136" s="366" t="s">
        <v>30</v>
      </c>
      <c r="L136" s="20">
        <f>N136+O136+P136+S136+T136+U136</f>
        <v>153.43539999999999</v>
      </c>
      <c r="M136" s="30">
        <f t="shared" si="25"/>
        <v>153.43539999999999</v>
      </c>
      <c r="N136" s="20">
        <v>0</v>
      </c>
      <c r="O136" s="32">
        <f>130.03*1.18</f>
        <v>153.43539999999999</v>
      </c>
      <c r="P136" s="32">
        <v>0</v>
      </c>
      <c r="Q136" s="94"/>
      <c r="R136" s="8">
        <f t="shared" si="18"/>
        <v>0</v>
      </c>
      <c r="S136" s="32">
        <v>0</v>
      </c>
      <c r="T136" s="32">
        <v>0</v>
      </c>
      <c r="U136" s="32">
        <v>0</v>
      </c>
      <c r="V136" s="467"/>
      <c r="W136" s="726"/>
    </row>
    <row r="137" spans="1:23" ht="42.75" hidden="1" customHeight="1" x14ac:dyDescent="0.25">
      <c r="A137" s="33"/>
      <c r="B137" s="687" t="s">
        <v>20</v>
      </c>
      <c r="C137" s="724"/>
      <c r="D137" s="724"/>
      <c r="E137" s="724"/>
      <c r="F137" s="724"/>
      <c r="G137" s="724"/>
      <c r="H137" s="724"/>
      <c r="I137" s="725"/>
      <c r="J137" s="414"/>
      <c r="K137" s="380"/>
      <c r="L137" s="11"/>
      <c r="M137" s="30">
        <f t="shared" si="25"/>
        <v>0</v>
      </c>
      <c r="N137" s="11"/>
      <c r="O137" s="11"/>
      <c r="P137" s="11"/>
      <c r="Q137" s="93"/>
      <c r="R137" s="8"/>
      <c r="S137" s="12"/>
      <c r="T137" s="41"/>
      <c r="U137" s="41"/>
      <c r="V137" s="41"/>
      <c r="W137" s="42"/>
    </row>
    <row r="138" spans="1:23" ht="58.5" hidden="1" customHeight="1" x14ac:dyDescent="0.25">
      <c r="A138" s="690"/>
      <c r="B138" s="691"/>
      <c r="C138" s="691"/>
      <c r="D138" s="691"/>
      <c r="E138" s="691"/>
      <c r="F138" s="691"/>
      <c r="G138" s="691"/>
      <c r="H138" s="691"/>
      <c r="I138" s="692"/>
      <c r="J138" s="415"/>
      <c r="K138" s="10" t="s">
        <v>41</v>
      </c>
      <c r="L138" s="9">
        <f>L143</f>
        <v>0</v>
      </c>
      <c r="M138" s="30">
        <f t="shared" si="25"/>
        <v>0</v>
      </c>
      <c r="N138" s="9">
        <f t="shared" ref="N138:U141" si="32">N143</f>
        <v>0</v>
      </c>
      <c r="O138" s="9">
        <f t="shared" si="32"/>
        <v>0</v>
      </c>
      <c r="P138" s="9">
        <f t="shared" si="32"/>
        <v>0</v>
      </c>
      <c r="Q138" s="89"/>
      <c r="R138" s="8">
        <f t="shared" si="18"/>
        <v>0</v>
      </c>
      <c r="S138" s="9">
        <f t="shared" si="32"/>
        <v>0</v>
      </c>
      <c r="T138" s="9">
        <f t="shared" si="32"/>
        <v>0</v>
      </c>
      <c r="U138" s="9">
        <f t="shared" si="32"/>
        <v>0</v>
      </c>
      <c r="V138" s="9"/>
      <c r="W138" s="42"/>
    </row>
    <row r="139" spans="1:23" ht="42.75" hidden="1" customHeight="1" x14ac:dyDescent="0.25">
      <c r="A139" s="693"/>
      <c r="B139" s="694"/>
      <c r="C139" s="694"/>
      <c r="D139" s="694"/>
      <c r="E139" s="694"/>
      <c r="F139" s="694"/>
      <c r="G139" s="694"/>
      <c r="H139" s="694"/>
      <c r="I139" s="695"/>
      <c r="J139" s="416"/>
      <c r="K139" s="10" t="s">
        <v>42</v>
      </c>
      <c r="L139" s="9">
        <f>L144</f>
        <v>52928.208399999996</v>
      </c>
      <c r="M139" s="9">
        <f>M144</f>
        <v>28850.646000000001</v>
      </c>
      <c r="N139" s="9">
        <f t="shared" si="32"/>
        <v>0</v>
      </c>
      <c r="O139" s="9">
        <f t="shared" si="32"/>
        <v>0</v>
      </c>
      <c r="P139" s="9">
        <f t="shared" si="32"/>
        <v>28850.646000000001</v>
      </c>
      <c r="Q139" s="89"/>
      <c r="R139" s="8">
        <f t="shared" si="18"/>
        <v>56218.57</v>
      </c>
      <c r="S139" s="9">
        <f t="shared" si="32"/>
        <v>25879.8</v>
      </c>
      <c r="T139" s="9">
        <f t="shared" si="32"/>
        <v>11567.3</v>
      </c>
      <c r="U139" s="9">
        <f t="shared" si="32"/>
        <v>18771.47</v>
      </c>
      <c r="V139" s="9"/>
      <c r="W139" s="42"/>
    </row>
    <row r="140" spans="1:23" ht="32.25" hidden="1" customHeight="1" x14ac:dyDescent="0.25">
      <c r="A140" s="693"/>
      <c r="B140" s="694"/>
      <c r="C140" s="694"/>
      <c r="D140" s="694"/>
      <c r="E140" s="694"/>
      <c r="F140" s="694"/>
      <c r="G140" s="694"/>
      <c r="H140" s="694"/>
      <c r="I140" s="695"/>
      <c r="J140" s="416"/>
      <c r="K140" s="10" t="s">
        <v>13</v>
      </c>
      <c r="L140" s="9">
        <f>L145</f>
        <v>527600.81880000001</v>
      </c>
      <c r="M140" s="9">
        <f>M145</f>
        <v>527600.81880000001</v>
      </c>
      <c r="N140" s="9">
        <f t="shared" si="32"/>
        <v>254840.77439999999</v>
      </c>
      <c r="O140" s="9">
        <f t="shared" si="32"/>
        <v>75122.906400000007</v>
      </c>
      <c r="P140" s="9">
        <f t="shared" si="32"/>
        <v>197637.13799999998</v>
      </c>
      <c r="Q140" s="89"/>
      <c r="R140" s="8">
        <f t="shared" si="18"/>
        <v>144710.6</v>
      </c>
      <c r="S140" s="9">
        <f t="shared" si="32"/>
        <v>144710.6</v>
      </c>
      <c r="T140" s="9">
        <f t="shared" si="32"/>
        <v>0</v>
      </c>
      <c r="U140" s="9">
        <f t="shared" si="32"/>
        <v>0</v>
      </c>
      <c r="V140" s="9"/>
      <c r="W140" s="42"/>
    </row>
    <row r="141" spans="1:23" ht="35.25" hidden="1" customHeight="1" x14ac:dyDescent="0.25">
      <c r="A141" s="696"/>
      <c r="B141" s="697"/>
      <c r="C141" s="697"/>
      <c r="D141" s="697"/>
      <c r="E141" s="697"/>
      <c r="F141" s="697"/>
      <c r="G141" s="697"/>
      <c r="H141" s="697"/>
      <c r="I141" s="698"/>
      <c r="J141" s="417"/>
      <c r="K141" s="10" t="s">
        <v>12</v>
      </c>
      <c r="L141" s="9">
        <f>L146</f>
        <v>0</v>
      </c>
      <c r="M141" s="30">
        <f t="shared" si="25"/>
        <v>0</v>
      </c>
      <c r="N141" s="9">
        <f t="shared" si="32"/>
        <v>0</v>
      </c>
      <c r="O141" s="9">
        <f t="shared" si="32"/>
        <v>0</v>
      </c>
      <c r="P141" s="9">
        <f t="shared" si="32"/>
        <v>0</v>
      </c>
      <c r="Q141" s="89"/>
      <c r="R141" s="8">
        <f t="shared" si="18"/>
        <v>0</v>
      </c>
      <c r="S141" s="9">
        <f t="shared" si="32"/>
        <v>0</v>
      </c>
      <c r="T141" s="9">
        <f t="shared" si="32"/>
        <v>0</v>
      </c>
      <c r="U141" s="9">
        <f t="shared" si="32"/>
        <v>0</v>
      </c>
      <c r="V141" s="9"/>
      <c r="W141" s="42"/>
    </row>
    <row r="142" spans="1:23" ht="32.25" hidden="1" customHeight="1" x14ac:dyDescent="0.25">
      <c r="A142" s="33" t="s">
        <v>57</v>
      </c>
      <c r="B142" s="687" t="s">
        <v>22</v>
      </c>
      <c r="C142" s="724"/>
      <c r="D142" s="724"/>
      <c r="E142" s="724"/>
      <c r="F142" s="724"/>
      <c r="G142" s="724"/>
      <c r="H142" s="724"/>
      <c r="I142" s="725"/>
      <c r="J142" s="434"/>
      <c r="K142" s="375"/>
      <c r="L142" s="14"/>
      <c r="M142" s="30"/>
      <c r="N142" s="14"/>
      <c r="O142" s="14"/>
      <c r="P142" s="14"/>
      <c r="Q142" s="85"/>
      <c r="R142" s="8">
        <f t="shared" ref="R142:R160" si="33">S142+T142+U142</f>
        <v>0</v>
      </c>
      <c r="S142" s="375"/>
      <c r="T142" s="41"/>
      <c r="U142" s="41"/>
      <c r="V142" s="41"/>
      <c r="W142" s="42"/>
    </row>
    <row r="143" spans="1:23" ht="61.5" hidden="1" customHeight="1" x14ac:dyDescent="0.25">
      <c r="A143" s="702"/>
      <c r="B143" s="673"/>
      <c r="C143" s="674"/>
      <c r="D143" s="674"/>
      <c r="E143" s="674"/>
      <c r="F143" s="674"/>
      <c r="G143" s="674"/>
      <c r="H143" s="674"/>
      <c r="I143" s="675"/>
      <c r="J143" s="440"/>
      <c r="K143" s="10" t="s">
        <v>41</v>
      </c>
      <c r="L143" s="9">
        <v>0</v>
      </c>
      <c r="M143" s="30">
        <f t="shared" si="25"/>
        <v>0</v>
      </c>
      <c r="N143" s="9">
        <v>0</v>
      </c>
      <c r="O143" s="9">
        <v>0</v>
      </c>
      <c r="P143" s="9">
        <v>0</v>
      </c>
      <c r="Q143" s="89"/>
      <c r="R143" s="8">
        <f t="shared" si="33"/>
        <v>0</v>
      </c>
      <c r="S143" s="9">
        <v>0</v>
      </c>
      <c r="T143" s="9">
        <v>0</v>
      </c>
      <c r="U143" s="9">
        <v>0</v>
      </c>
      <c r="V143" s="9"/>
      <c r="W143" s="375"/>
    </row>
    <row r="144" spans="1:23" ht="45.75" hidden="1" customHeight="1" x14ac:dyDescent="0.25">
      <c r="A144" s="703"/>
      <c r="B144" s="676"/>
      <c r="C144" s="677"/>
      <c r="D144" s="677"/>
      <c r="E144" s="677"/>
      <c r="F144" s="677"/>
      <c r="G144" s="677"/>
      <c r="H144" s="677"/>
      <c r="I144" s="678"/>
      <c r="J144" s="441"/>
      <c r="K144" s="10" t="s">
        <v>42</v>
      </c>
      <c r="L144" s="9">
        <f>L154+L157+L155</f>
        <v>52928.208399999996</v>
      </c>
      <c r="M144" s="30">
        <f t="shared" si="25"/>
        <v>28850.646000000001</v>
      </c>
      <c r="N144" s="9">
        <f>N154+N157+N155</f>
        <v>0</v>
      </c>
      <c r="O144" s="9">
        <f>O154+O157+O155</f>
        <v>0</v>
      </c>
      <c r="P144" s="9">
        <f>P154+P157+P155</f>
        <v>28850.646000000001</v>
      </c>
      <c r="Q144" s="89"/>
      <c r="R144" s="8">
        <f>R154+R155+R157+R158+R159+R160</f>
        <v>56218.57</v>
      </c>
      <c r="S144" s="9">
        <f>S154+S155+S157+S158+S159+S160</f>
        <v>25879.8</v>
      </c>
      <c r="T144" s="9">
        <f>T154+T155+T157+T158+T159+T160</f>
        <v>11567.3</v>
      </c>
      <c r="U144" s="9">
        <f>U154+U155+U157+U158+U159+U160</f>
        <v>18771.47</v>
      </c>
      <c r="V144" s="9"/>
      <c r="W144" s="375"/>
    </row>
    <row r="145" spans="1:23" ht="33.75" hidden="1" customHeight="1" x14ac:dyDescent="0.25">
      <c r="A145" s="703"/>
      <c r="B145" s="676"/>
      <c r="C145" s="677"/>
      <c r="D145" s="677"/>
      <c r="E145" s="677"/>
      <c r="F145" s="677"/>
      <c r="G145" s="677"/>
      <c r="H145" s="677"/>
      <c r="I145" s="678"/>
      <c r="J145" s="441"/>
      <c r="K145" s="10" t="s">
        <v>13</v>
      </c>
      <c r="L145" s="9">
        <f>L147+L153</f>
        <v>527600.81880000001</v>
      </c>
      <c r="M145" s="9">
        <f>M147+M153</f>
        <v>527600.81880000001</v>
      </c>
      <c r="N145" s="9">
        <f>N147+N153</f>
        <v>254840.77439999999</v>
      </c>
      <c r="O145" s="9">
        <f>O147+O153</f>
        <v>75122.906400000007</v>
      </c>
      <c r="P145" s="9">
        <f>P147+P153</f>
        <v>197637.13799999998</v>
      </c>
      <c r="Q145" s="89"/>
      <c r="R145" s="8">
        <f t="shared" si="33"/>
        <v>144710.6</v>
      </c>
      <c r="S145" s="9">
        <f>S147+S153</f>
        <v>144710.6</v>
      </c>
      <c r="T145" s="9">
        <f>T147+T153</f>
        <v>0</v>
      </c>
      <c r="U145" s="9">
        <f>U147+U153</f>
        <v>0</v>
      </c>
      <c r="V145" s="9"/>
      <c r="W145" s="375"/>
    </row>
    <row r="146" spans="1:23" ht="54" hidden="1" customHeight="1" x14ac:dyDescent="0.25">
      <c r="A146" s="704"/>
      <c r="B146" s="679"/>
      <c r="C146" s="680"/>
      <c r="D146" s="680"/>
      <c r="E146" s="680"/>
      <c r="F146" s="680"/>
      <c r="G146" s="680"/>
      <c r="H146" s="680"/>
      <c r="I146" s="681"/>
      <c r="J146" s="442"/>
      <c r="K146" s="10" t="s">
        <v>12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89"/>
      <c r="R146" s="8">
        <f t="shared" si="33"/>
        <v>0</v>
      </c>
      <c r="S146" s="9">
        <v>0</v>
      </c>
      <c r="T146" s="9">
        <v>0</v>
      </c>
      <c r="U146" s="9">
        <v>0</v>
      </c>
      <c r="V146" s="9"/>
      <c r="W146" s="375"/>
    </row>
    <row r="147" spans="1:23" ht="29.25" customHeight="1" x14ac:dyDescent="0.25">
      <c r="A147" s="699" t="s">
        <v>103</v>
      </c>
      <c r="B147" s="479" t="s">
        <v>15</v>
      </c>
      <c r="C147" s="672"/>
      <c r="D147" s="672"/>
      <c r="E147" s="672"/>
      <c r="F147" s="672" t="s">
        <v>40</v>
      </c>
      <c r="G147" s="71"/>
      <c r="H147" s="71"/>
      <c r="I147" s="71"/>
      <c r="J147" s="71"/>
      <c r="K147" s="368" t="s">
        <v>13</v>
      </c>
      <c r="L147" s="29">
        <f>N147+O147+P147</f>
        <v>525830.81880000001</v>
      </c>
      <c r="M147" s="29">
        <f>N147+O147+P147</f>
        <v>525830.81880000001</v>
      </c>
      <c r="N147" s="25">
        <f>N148+N149+N150</f>
        <v>254840.77439999999</v>
      </c>
      <c r="O147" s="25">
        <f t="shared" ref="O147:U147" si="34">O148+O149+O150</f>
        <v>73352.906400000007</v>
      </c>
      <c r="P147" s="25">
        <f>P148+P149+P150+P151</f>
        <v>197637.13799999998</v>
      </c>
      <c r="Q147" s="89"/>
      <c r="R147" s="8">
        <f t="shared" si="33"/>
        <v>144710.6</v>
      </c>
      <c r="S147" s="25">
        <f t="shared" si="34"/>
        <v>144710.6</v>
      </c>
      <c r="T147" s="25">
        <f t="shared" si="34"/>
        <v>0</v>
      </c>
      <c r="U147" s="25">
        <f t="shared" si="34"/>
        <v>0</v>
      </c>
      <c r="V147" s="25"/>
      <c r="W147" s="660" t="s">
        <v>26</v>
      </c>
    </row>
    <row r="148" spans="1:23" ht="15.75" customHeight="1" x14ac:dyDescent="0.25">
      <c r="A148" s="699"/>
      <c r="B148" s="48" t="s">
        <v>27</v>
      </c>
      <c r="C148" s="672"/>
      <c r="D148" s="672"/>
      <c r="E148" s="672"/>
      <c r="F148" s="672"/>
      <c r="G148" s="666">
        <v>2016</v>
      </c>
      <c r="H148" s="457"/>
      <c r="I148" s="666">
        <v>2018</v>
      </c>
      <c r="J148" s="457"/>
      <c r="K148" s="368" t="s">
        <v>30</v>
      </c>
      <c r="L148" s="30">
        <f>N148+O148+P148</f>
        <v>279829.7548</v>
      </c>
      <c r="M148" s="30">
        <f t="shared" si="25"/>
        <v>279829.7548</v>
      </c>
      <c r="N148" s="11">
        <f>184024.58*1.18</f>
        <v>217149.00439999998</v>
      </c>
      <c r="O148" s="11">
        <f>51595.68*1.18</f>
        <v>60882.902399999999</v>
      </c>
      <c r="P148" s="30">
        <f>1523.6*1.18</f>
        <v>1797.8479999999997</v>
      </c>
      <c r="Q148" s="93"/>
      <c r="R148" s="8">
        <f t="shared" si="33"/>
        <v>0</v>
      </c>
      <c r="S148" s="30">
        <v>0</v>
      </c>
      <c r="T148" s="30">
        <v>0</v>
      </c>
      <c r="U148" s="30">
        <v>0</v>
      </c>
      <c r="V148" s="469"/>
      <c r="W148" s="661"/>
    </row>
    <row r="149" spans="1:23" ht="15.75" customHeight="1" x14ac:dyDescent="0.25">
      <c r="A149" s="699"/>
      <c r="B149" s="700" t="s">
        <v>59</v>
      </c>
      <c r="C149" s="672"/>
      <c r="D149" s="672"/>
      <c r="E149" s="672"/>
      <c r="F149" s="672"/>
      <c r="G149" s="667"/>
      <c r="H149" s="458"/>
      <c r="I149" s="667"/>
      <c r="J149" s="458"/>
      <c r="K149" s="368" t="s">
        <v>32</v>
      </c>
      <c r="L149" s="30">
        <f>N149+O149+P149</f>
        <v>174071.14279999997</v>
      </c>
      <c r="M149" s="30">
        <f t="shared" si="25"/>
        <v>174071.14279999997</v>
      </c>
      <c r="N149" s="11">
        <v>7538.38</v>
      </c>
      <c r="O149" s="11">
        <f>2113.56*1.18</f>
        <v>2494.0007999999998</v>
      </c>
      <c r="P149" s="30">
        <f>139015.9*1.18</f>
        <v>164038.76199999999</v>
      </c>
      <c r="Q149" s="93"/>
      <c r="R149" s="8">
        <f t="shared" si="33"/>
        <v>139015.9</v>
      </c>
      <c r="S149" s="30">
        <v>139015.9</v>
      </c>
      <c r="T149" s="30">
        <v>0</v>
      </c>
      <c r="U149" s="30">
        <v>0</v>
      </c>
      <c r="V149" s="469"/>
      <c r="W149" s="661"/>
    </row>
    <row r="150" spans="1:23" ht="15.75" customHeight="1" x14ac:dyDescent="0.25">
      <c r="A150" s="699"/>
      <c r="B150" s="701"/>
      <c r="C150" s="672"/>
      <c r="D150" s="672"/>
      <c r="E150" s="672"/>
      <c r="F150" s="672"/>
      <c r="G150" s="667"/>
      <c r="H150" s="458"/>
      <c r="I150" s="667"/>
      <c r="J150" s="458"/>
      <c r="K150" s="368" t="s">
        <v>29</v>
      </c>
      <c r="L150" s="30">
        <f>N150+O150+P150</f>
        <v>46849.139199999998</v>
      </c>
      <c r="M150" s="30">
        <f t="shared" si="25"/>
        <v>46849.139199999998</v>
      </c>
      <c r="N150" s="9">
        <v>30153.39</v>
      </c>
      <c r="O150" s="9">
        <f>8454.24*1.18</f>
        <v>9976.0031999999992</v>
      </c>
      <c r="P150" s="30">
        <f>5694.7*1.18</f>
        <v>6719.7459999999992</v>
      </c>
      <c r="Q150" s="93"/>
      <c r="R150" s="8">
        <f t="shared" si="33"/>
        <v>5694.7</v>
      </c>
      <c r="S150" s="30">
        <v>5694.7</v>
      </c>
      <c r="T150" s="30">
        <v>0</v>
      </c>
      <c r="U150" s="30">
        <v>0</v>
      </c>
      <c r="V150" s="469"/>
      <c r="W150" s="661"/>
    </row>
    <row r="151" spans="1:23" ht="15.75" hidden="1" customHeight="1" x14ac:dyDescent="0.25">
      <c r="A151" s="369"/>
      <c r="B151" s="370"/>
      <c r="C151" s="364"/>
      <c r="D151" s="364"/>
      <c r="E151" s="364"/>
      <c r="F151" s="364"/>
      <c r="G151" s="363"/>
      <c r="H151" s="458"/>
      <c r="I151" s="363"/>
      <c r="J151" s="458"/>
      <c r="K151" s="368" t="s">
        <v>30</v>
      </c>
      <c r="L151" s="30"/>
      <c r="M151" s="30"/>
      <c r="N151" s="11"/>
      <c r="O151" s="11"/>
      <c r="P151" s="11">
        <f>21254.9*1.18</f>
        <v>25080.781999999999</v>
      </c>
      <c r="Q151" s="93"/>
      <c r="R151" s="8"/>
      <c r="S151" s="30"/>
      <c r="T151" s="30"/>
      <c r="U151" s="30"/>
      <c r="V151" s="469"/>
      <c r="W151" s="362"/>
    </row>
    <row r="152" spans="1:23" ht="15.75" customHeight="1" x14ac:dyDescent="0.25">
      <c r="A152" s="700" t="s">
        <v>118</v>
      </c>
      <c r="B152" s="480" t="s">
        <v>61</v>
      </c>
      <c r="C152" s="668"/>
      <c r="D152" s="668"/>
      <c r="E152" s="668"/>
      <c r="F152" s="668">
        <v>43000</v>
      </c>
      <c r="G152" s="686">
        <v>2017</v>
      </c>
      <c r="H152" s="410"/>
      <c r="I152" s="686">
        <v>2017</v>
      </c>
      <c r="J152" s="410"/>
      <c r="K152" s="369"/>
      <c r="L152" s="30"/>
      <c r="M152" s="30"/>
      <c r="N152" s="30"/>
      <c r="O152" s="30"/>
      <c r="P152" s="30"/>
      <c r="Q152" s="93"/>
      <c r="R152" s="8"/>
      <c r="S152" s="30"/>
      <c r="T152" s="30"/>
      <c r="U152" s="30"/>
      <c r="V152" s="30"/>
      <c r="W152" s="670" t="s">
        <v>26</v>
      </c>
    </row>
    <row r="153" spans="1:23" ht="15.75" customHeight="1" x14ac:dyDescent="0.25">
      <c r="A153" s="701"/>
      <c r="B153" s="370" t="s">
        <v>27</v>
      </c>
      <c r="C153" s="669"/>
      <c r="D153" s="669"/>
      <c r="E153" s="669"/>
      <c r="F153" s="669"/>
      <c r="G153" s="683"/>
      <c r="H153" s="412"/>
      <c r="I153" s="683"/>
      <c r="J153" s="411"/>
      <c r="K153" s="369" t="s">
        <v>30</v>
      </c>
      <c r="L153" s="30">
        <f>N153+O153+P153</f>
        <v>1770</v>
      </c>
      <c r="M153" s="30">
        <f>O153+P153+Q153</f>
        <v>1770</v>
      </c>
      <c r="N153" s="30">
        <v>0</v>
      </c>
      <c r="O153" s="30">
        <f>1500*1.18</f>
        <v>1770</v>
      </c>
      <c r="P153" s="30">
        <v>0</v>
      </c>
      <c r="Q153" s="93"/>
      <c r="R153" s="8">
        <f t="shared" si="33"/>
        <v>0</v>
      </c>
      <c r="S153" s="30">
        <v>0</v>
      </c>
      <c r="T153" s="30">
        <v>0</v>
      </c>
      <c r="U153" s="30">
        <v>0</v>
      </c>
      <c r="V153" s="469"/>
      <c r="W153" s="671"/>
    </row>
    <row r="154" spans="1:23" ht="45" customHeight="1" x14ac:dyDescent="0.25">
      <c r="A154" s="48" t="s">
        <v>104</v>
      </c>
      <c r="B154" s="475" t="s">
        <v>69</v>
      </c>
      <c r="C154" s="38"/>
      <c r="D154" s="38"/>
      <c r="E154" s="38"/>
      <c r="F154" s="38"/>
      <c r="G154" s="81">
        <v>2018</v>
      </c>
      <c r="H154" s="81"/>
      <c r="I154" s="81">
        <v>2018</v>
      </c>
      <c r="J154" s="81"/>
      <c r="K154" s="48" t="s">
        <v>42</v>
      </c>
      <c r="L154" s="24">
        <f>N154+O154+P154</f>
        <v>5740.7708000000002</v>
      </c>
      <c r="M154" s="24">
        <f>O154+P154+Q154</f>
        <v>5740.7708000000002</v>
      </c>
      <c r="N154" s="24">
        <v>0</v>
      </c>
      <c r="O154" s="24">
        <v>0</v>
      </c>
      <c r="P154" s="24">
        <f>4865.06*1.18</f>
        <v>5740.7708000000002</v>
      </c>
      <c r="Q154" s="96"/>
      <c r="R154" s="8">
        <f t="shared" si="33"/>
        <v>0</v>
      </c>
      <c r="S154" s="24">
        <v>0</v>
      </c>
      <c r="T154" s="24">
        <v>0</v>
      </c>
      <c r="U154" s="24">
        <v>0</v>
      </c>
      <c r="V154" s="24"/>
      <c r="W154" s="38"/>
    </row>
    <row r="155" spans="1:23" ht="45" customHeight="1" x14ac:dyDescent="0.25">
      <c r="A155" s="656" t="s">
        <v>105</v>
      </c>
      <c r="B155" s="476" t="s">
        <v>215</v>
      </c>
      <c r="C155" s="658"/>
      <c r="D155" s="660"/>
      <c r="E155" s="660"/>
      <c r="F155" s="660"/>
      <c r="G155" s="662">
        <v>2018</v>
      </c>
      <c r="H155" s="435"/>
      <c r="I155" s="662">
        <v>2018</v>
      </c>
      <c r="J155" s="435"/>
      <c r="K155" s="664" t="s">
        <v>42</v>
      </c>
      <c r="L155" s="40">
        <f>L156</f>
        <v>11554.937599999999</v>
      </c>
      <c r="M155" s="40">
        <f>M156</f>
        <v>11554.937599999999</v>
      </c>
      <c r="N155" s="40">
        <f t="shared" ref="N155:U155" si="35">N156</f>
        <v>0</v>
      </c>
      <c r="O155" s="57">
        <f t="shared" si="35"/>
        <v>0</v>
      </c>
      <c r="P155" s="57">
        <f t="shared" si="35"/>
        <v>11554.937599999999</v>
      </c>
      <c r="Q155" s="97"/>
      <c r="R155" s="8">
        <f t="shared" si="33"/>
        <v>0</v>
      </c>
      <c r="S155" s="57">
        <f t="shared" si="35"/>
        <v>0</v>
      </c>
      <c r="T155" s="57">
        <f t="shared" si="35"/>
        <v>0</v>
      </c>
      <c r="U155" s="57">
        <f t="shared" si="35"/>
        <v>0</v>
      </c>
      <c r="V155" s="57"/>
      <c r="W155" s="3"/>
    </row>
    <row r="156" spans="1:23" ht="21.75" customHeight="1" x14ac:dyDescent="0.25">
      <c r="A156" s="657"/>
      <c r="B156" s="377" t="s">
        <v>27</v>
      </c>
      <c r="C156" s="659"/>
      <c r="D156" s="659"/>
      <c r="E156" s="661"/>
      <c r="F156" s="659"/>
      <c r="G156" s="663"/>
      <c r="H156" s="456"/>
      <c r="I156" s="663"/>
      <c r="J156" s="456"/>
      <c r="K156" s="665"/>
      <c r="L156" s="43">
        <f>N156+O156+P156</f>
        <v>11554.937599999999</v>
      </c>
      <c r="M156" s="43">
        <f>O156+P156+Q156</f>
        <v>11554.937599999999</v>
      </c>
      <c r="N156" s="43">
        <v>0</v>
      </c>
      <c r="O156" s="58">
        <v>0</v>
      </c>
      <c r="P156" s="58">
        <f>9792.32*1.18</f>
        <v>11554.937599999999</v>
      </c>
      <c r="Q156" s="98"/>
      <c r="R156" s="8">
        <f t="shared" si="33"/>
        <v>0</v>
      </c>
      <c r="S156" s="58">
        <v>0</v>
      </c>
      <c r="T156" s="58">
        <v>0</v>
      </c>
      <c r="U156" s="58">
        <v>0</v>
      </c>
      <c r="V156" s="58"/>
      <c r="W156" s="59"/>
    </row>
    <row r="157" spans="1:23" ht="40.5" customHeight="1" x14ac:dyDescent="0.25">
      <c r="A157" s="48" t="s">
        <v>106</v>
      </c>
      <c r="B157" s="475" t="s">
        <v>66</v>
      </c>
      <c r="C157" s="38"/>
      <c r="D157" s="38"/>
      <c r="E157" s="38"/>
      <c r="F157" s="668">
        <v>1200</v>
      </c>
      <c r="G157" s="81">
        <v>2018</v>
      </c>
      <c r="H157" s="81"/>
      <c r="I157" s="81">
        <v>2018</v>
      </c>
      <c r="J157" s="81"/>
      <c r="K157" s="48" t="s">
        <v>42</v>
      </c>
      <c r="L157" s="40">
        <v>35632.5</v>
      </c>
      <c r="M157" s="41">
        <f>O157+P157+Q157</f>
        <v>11554.937599999999</v>
      </c>
      <c r="N157" s="41">
        <v>0</v>
      </c>
      <c r="O157" s="485">
        <v>0</v>
      </c>
      <c r="P157" s="485">
        <f>9792.32*1.18</f>
        <v>11554.937599999999</v>
      </c>
      <c r="Q157" s="486"/>
      <c r="R157" s="8">
        <f>S157+T157+U157</f>
        <v>0</v>
      </c>
      <c r="S157" s="485">
        <v>0</v>
      </c>
      <c r="T157" s="485">
        <v>0</v>
      </c>
      <c r="U157" s="485">
        <v>0</v>
      </c>
      <c r="V157" s="485"/>
      <c r="W157" s="59"/>
    </row>
    <row r="158" spans="1:23" ht="38.25" hidden="1" customHeight="1" x14ac:dyDescent="0.25">
      <c r="A158" s="48" t="s">
        <v>107</v>
      </c>
      <c r="B158" s="48" t="s">
        <v>111</v>
      </c>
      <c r="C158" s="38"/>
      <c r="D158" s="38"/>
      <c r="E158" s="38"/>
      <c r="F158" s="669"/>
      <c r="G158" s="81">
        <v>2019</v>
      </c>
      <c r="H158" s="81"/>
      <c r="I158" s="81">
        <v>2019</v>
      </c>
      <c r="J158" s="81"/>
      <c r="K158" s="48" t="s">
        <v>42</v>
      </c>
      <c r="L158" s="24">
        <f>N158+O158+P158+Q158+R158+S158</f>
        <v>51759.6</v>
      </c>
      <c r="M158" s="30">
        <f t="shared" si="25"/>
        <v>0</v>
      </c>
      <c r="N158" s="24">
        <v>0</v>
      </c>
      <c r="O158" s="24">
        <v>0</v>
      </c>
      <c r="P158" s="24">
        <v>0</v>
      </c>
      <c r="Q158" s="99"/>
      <c r="R158" s="8">
        <f t="shared" si="33"/>
        <v>25879.8</v>
      </c>
      <c r="S158" s="24">
        <v>25879.8</v>
      </c>
      <c r="T158" s="24">
        <v>0</v>
      </c>
      <c r="U158" s="24">
        <v>0</v>
      </c>
      <c r="V158" s="24"/>
      <c r="W158" s="38"/>
    </row>
    <row r="159" spans="1:23" ht="38.25" hidden="1" customHeight="1" x14ac:dyDescent="0.25">
      <c r="A159" s="48" t="s">
        <v>108</v>
      </c>
      <c r="B159" s="48" t="s">
        <v>112</v>
      </c>
      <c r="C159" s="38"/>
      <c r="D159" s="38"/>
      <c r="E159" s="38"/>
      <c r="F159" s="38"/>
      <c r="G159" s="81">
        <v>2020</v>
      </c>
      <c r="H159" s="81"/>
      <c r="I159" s="81">
        <v>2020</v>
      </c>
      <c r="J159" s="81"/>
      <c r="K159" s="48" t="s">
        <v>42</v>
      </c>
      <c r="L159" s="24">
        <f>N159+O159+P159+Q159+R159+S159</f>
        <v>11567.3</v>
      </c>
      <c r="M159" s="30">
        <f t="shared" si="25"/>
        <v>0</v>
      </c>
      <c r="N159" s="24">
        <v>0</v>
      </c>
      <c r="O159" s="24">
        <v>0</v>
      </c>
      <c r="P159" s="24">
        <v>0</v>
      </c>
      <c r="Q159" s="99"/>
      <c r="R159" s="8">
        <f t="shared" si="33"/>
        <v>11567.3</v>
      </c>
      <c r="S159" s="24">
        <v>0</v>
      </c>
      <c r="T159" s="24">
        <v>11567.3</v>
      </c>
      <c r="U159" s="24">
        <v>0</v>
      </c>
      <c r="V159" s="24"/>
      <c r="W159" s="38"/>
    </row>
    <row r="160" spans="1:23" ht="38.25" hidden="1" customHeight="1" x14ac:dyDescent="0.25">
      <c r="A160" s="48" t="s">
        <v>109</v>
      </c>
      <c r="B160" s="48" t="s">
        <v>113</v>
      </c>
      <c r="C160" s="38"/>
      <c r="D160" s="38"/>
      <c r="E160" s="38"/>
      <c r="F160" s="38"/>
      <c r="G160" s="81">
        <v>2021</v>
      </c>
      <c r="H160" s="81"/>
      <c r="I160" s="81">
        <v>2021</v>
      </c>
      <c r="J160" s="81"/>
      <c r="K160" s="48" t="s">
        <v>42</v>
      </c>
      <c r="L160" s="24">
        <f>N160+O160+P160+Q160+R160+S160</f>
        <v>18771.47</v>
      </c>
      <c r="M160" s="20">
        <f t="shared" si="25"/>
        <v>0</v>
      </c>
      <c r="N160" s="24">
        <v>0</v>
      </c>
      <c r="O160" s="24">
        <v>0</v>
      </c>
      <c r="P160" s="24">
        <v>0</v>
      </c>
      <c r="Q160" s="99"/>
      <c r="R160" s="8">
        <f t="shared" si="33"/>
        <v>18771.47</v>
      </c>
      <c r="S160" s="24">
        <v>0</v>
      </c>
      <c r="T160" s="24">
        <v>0</v>
      </c>
      <c r="U160" s="24">
        <v>18771.47</v>
      </c>
      <c r="V160" s="24"/>
      <c r="W160" s="38"/>
    </row>
    <row r="161" spans="2:19" x14ac:dyDescent="0.25">
      <c r="R161" s="113"/>
      <c r="S161" s="111"/>
    </row>
    <row r="162" spans="2:19" x14ac:dyDescent="0.25">
      <c r="R162" s="113"/>
      <c r="S162" s="112"/>
    </row>
    <row r="163" spans="2:19" ht="15.75" x14ac:dyDescent="0.25">
      <c r="B163" s="360" t="s">
        <v>184</v>
      </c>
      <c r="C163" s="360"/>
      <c r="D163" s="360"/>
      <c r="E163" s="360"/>
      <c r="F163" s="360"/>
      <c r="G163" s="360"/>
      <c r="H163" s="360"/>
      <c r="I163" s="360" t="s">
        <v>185</v>
      </c>
      <c r="J163" s="360"/>
      <c r="K163" s="360"/>
      <c r="L163" s="360"/>
      <c r="M163" s="360" t="s">
        <v>185</v>
      </c>
      <c r="R163" s="112"/>
      <c r="S163" s="112"/>
    </row>
    <row r="164" spans="2:19" ht="15.75" x14ac:dyDescent="0.25">
      <c r="B164" s="360"/>
      <c r="C164" s="360"/>
      <c r="D164" s="360"/>
      <c r="E164" s="360"/>
      <c r="F164" s="360"/>
      <c r="G164" s="360"/>
      <c r="H164" s="360"/>
      <c r="I164" s="360"/>
      <c r="J164" s="360"/>
      <c r="K164" s="360"/>
      <c r="L164" s="360"/>
      <c r="M164" s="360"/>
    </row>
    <row r="165" spans="2:19" ht="15.75" x14ac:dyDescent="0.25">
      <c r="B165" s="360"/>
      <c r="C165" s="360"/>
      <c r="D165" s="360"/>
      <c r="E165" s="360"/>
      <c r="F165" s="360"/>
      <c r="G165" s="360"/>
      <c r="H165" s="360"/>
      <c r="I165" s="360"/>
      <c r="J165" s="360"/>
      <c r="K165" s="360"/>
      <c r="L165" s="360"/>
      <c r="M165" s="360"/>
    </row>
    <row r="166" spans="2:19" ht="15.75" x14ac:dyDescent="0.25">
      <c r="B166" s="360" t="s">
        <v>188</v>
      </c>
      <c r="C166" s="360"/>
      <c r="D166" s="360"/>
      <c r="E166" s="360"/>
      <c r="F166" s="360"/>
      <c r="G166" s="360"/>
      <c r="H166" s="360"/>
      <c r="I166" s="360" t="s">
        <v>189</v>
      </c>
      <c r="J166" s="360"/>
      <c r="K166" s="360"/>
      <c r="L166" s="360"/>
      <c r="M166" s="360" t="s">
        <v>187</v>
      </c>
    </row>
    <row r="167" spans="2:19" ht="15.75" x14ac:dyDescent="0.25">
      <c r="B167" s="360"/>
      <c r="C167" s="360"/>
      <c r="D167" s="360"/>
      <c r="E167" s="360"/>
      <c r="F167" s="360"/>
      <c r="G167" s="360"/>
      <c r="H167" s="360"/>
      <c r="I167" s="360"/>
      <c r="J167" s="360"/>
      <c r="K167" s="360"/>
      <c r="L167" s="360"/>
      <c r="M167" s="360"/>
    </row>
    <row r="168" spans="2:19" ht="15.75" x14ac:dyDescent="0.25">
      <c r="B168" s="360"/>
      <c r="C168" s="360"/>
      <c r="D168" s="360"/>
      <c r="E168" s="360"/>
      <c r="F168" s="360"/>
      <c r="G168" s="360"/>
      <c r="H168" s="360"/>
      <c r="I168" s="360"/>
      <c r="J168" s="360"/>
      <c r="K168" s="360"/>
      <c r="L168" s="360"/>
      <c r="M168" s="360"/>
    </row>
    <row r="169" spans="2:19" ht="15.75" x14ac:dyDescent="0.25">
      <c r="B169" s="360" t="s">
        <v>191</v>
      </c>
      <c r="C169" s="360"/>
      <c r="D169" s="360"/>
      <c r="E169" s="360"/>
      <c r="F169" s="360"/>
      <c r="G169" s="360"/>
      <c r="H169" s="360"/>
      <c r="I169" s="360" t="s">
        <v>192</v>
      </c>
      <c r="J169" s="360"/>
      <c r="K169" s="360"/>
      <c r="L169" s="360"/>
      <c r="M169" s="360" t="s">
        <v>189</v>
      </c>
    </row>
  </sheetData>
  <mergeCells count="239">
    <mergeCell ref="L5:W5"/>
    <mergeCell ref="L6:W6"/>
    <mergeCell ref="G8:H9"/>
    <mergeCell ref="I8:J9"/>
    <mergeCell ref="L8:V9"/>
    <mergeCell ref="W8:W10"/>
    <mergeCell ref="A1:W1"/>
    <mergeCell ref="A8:A10"/>
    <mergeCell ref="B8:B10"/>
    <mergeCell ref="C8:C10"/>
    <mergeCell ref="D8:D10"/>
    <mergeCell ref="E8:F9"/>
    <mergeCell ref="K8:K10"/>
    <mergeCell ref="A2:W2"/>
    <mergeCell ref="U3:W3"/>
    <mergeCell ref="L4:W4"/>
    <mergeCell ref="A28:A30"/>
    <mergeCell ref="C28:C30"/>
    <mergeCell ref="D28:D30"/>
    <mergeCell ref="E28:E30"/>
    <mergeCell ref="F28:F30"/>
    <mergeCell ref="K43:K44"/>
    <mergeCell ref="B12:F12"/>
    <mergeCell ref="A13:I16"/>
    <mergeCell ref="A17:I17"/>
    <mergeCell ref="A18:I22"/>
    <mergeCell ref="B23:F23"/>
    <mergeCell ref="A24:A27"/>
    <mergeCell ref="B24:I27"/>
    <mergeCell ref="B29:B30"/>
    <mergeCell ref="A31:A32"/>
    <mergeCell ref="B38:I38"/>
    <mergeCell ref="A39:A42"/>
    <mergeCell ref="B39:I42"/>
    <mergeCell ref="A43:A44"/>
    <mergeCell ref="C43:C44"/>
    <mergeCell ref="D43:D44"/>
    <mergeCell ref="E43:E44"/>
    <mergeCell ref="F43:F44"/>
    <mergeCell ref="K31:K32"/>
    <mergeCell ref="B33:I33"/>
    <mergeCell ref="A34:I37"/>
    <mergeCell ref="A51:A53"/>
    <mergeCell ref="C51:C53"/>
    <mergeCell ref="D51:D53"/>
    <mergeCell ref="E51:E53"/>
    <mergeCell ref="F51:F53"/>
    <mergeCell ref="K51:K53"/>
    <mergeCell ref="W45:W46"/>
    <mergeCell ref="A47:A48"/>
    <mergeCell ref="C47:C50"/>
    <mergeCell ref="D47:D50"/>
    <mergeCell ref="E47:E50"/>
    <mergeCell ref="F47:F50"/>
    <mergeCell ref="G47:G50"/>
    <mergeCell ref="I47:I50"/>
    <mergeCell ref="W47:W50"/>
    <mergeCell ref="B48:B50"/>
    <mergeCell ref="A45:A46"/>
    <mergeCell ref="C45:C46"/>
    <mergeCell ref="D45:D46"/>
    <mergeCell ref="E45:E46"/>
    <mergeCell ref="F45:F46"/>
    <mergeCell ref="K45:K46"/>
    <mergeCell ref="W54:W55"/>
    <mergeCell ref="A56:A58"/>
    <mergeCell ref="C56:C58"/>
    <mergeCell ref="D56:D58"/>
    <mergeCell ref="E56:E58"/>
    <mergeCell ref="F56:F58"/>
    <mergeCell ref="K56:K58"/>
    <mergeCell ref="W56:W58"/>
    <mergeCell ref="A54:A55"/>
    <mergeCell ref="C54:C55"/>
    <mergeCell ref="D54:D55"/>
    <mergeCell ref="E54:E55"/>
    <mergeCell ref="F54:F55"/>
    <mergeCell ref="K54:K55"/>
    <mergeCell ref="A59:A63"/>
    <mergeCell ref="B59:I63"/>
    <mergeCell ref="W60:W65"/>
    <mergeCell ref="A64:A65"/>
    <mergeCell ref="C64:C65"/>
    <mergeCell ref="D64:D65"/>
    <mergeCell ref="E64:E65"/>
    <mergeCell ref="F64:F65"/>
    <mergeCell ref="G64:G65"/>
    <mergeCell ref="I64:I65"/>
    <mergeCell ref="K64:K65"/>
    <mergeCell ref="B66:I66"/>
    <mergeCell ref="A67:I70"/>
    <mergeCell ref="B71:I71"/>
    <mergeCell ref="A72:I75"/>
    <mergeCell ref="A76:A77"/>
    <mergeCell ref="C76:C77"/>
    <mergeCell ref="D76:D77"/>
    <mergeCell ref="E76:E77"/>
    <mergeCell ref="F76:F77"/>
    <mergeCell ref="G76:G77"/>
    <mergeCell ref="I76:I77"/>
    <mergeCell ref="K76:K77"/>
    <mergeCell ref="W76:W77"/>
    <mergeCell ref="A78:A79"/>
    <mergeCell ref="C78:C79"/>
    <mergeCell ref="D78:D79"/>
    <mergeCell ref="E78:E79"/>
    <mergeCell ref="F78:F79"/>
    <mergeCell ref="G78:G79"/>
    <mergeCell ref="I78:I79"/>
    <mergeCell ref="K78:K79"/>
    <mergeCell ref="W78:W79"/>
    <mergeCell ref="A80:A81"/>
    <mergeCell ref="C80:C81"/>
    <mergeCell ref="D80:D81"/>
    <mergeCell ref="E80:E81"/>
    <mergeCell ref="F80:F81"/>
    <mergeCell ref="K80:K81"/>
    <mergeCell ref="W80:W81"/>
    <mergeCell ref="K82:K83"/>
    <mergeCell ref="B84:I84"/>
    <mergeCell ref="A85:A88"/>
    <mergeCell ref="B85:I88"/>
    <mergeCell ref="A89:A90"/>
    <mergeCell ref="C89:C90"/>
    <mergeCell ref="D89:D90"/>
    <mergeCell ref="E89:E90"/>
    <mergeCell ref="F89:F90"/>
    <mergeCell ref="K89:K90"/>
    <mergeCell ref="A91:A92"/>
    <mergeCell ref="C91:C92"/>
    <mergeCell ref="D91:D92"/>
    <mergeCell ref="E91:E92"/>
    <mergeCell ref="F91:F92"/>
    <mergeCell ref="K91:K92"/>
    <mergeCell ref="A94:I98"/>
    <mergeCell ref="B99:I99"/>
    <mergeCell ref="A100:A103"/>
    <mergeCell ref="B100:I103"/>
    <mergeCell ref="A104:A105"/>
    <mergeCell ref="C104:C105"/>
    <mergeCell ref="D104:D105"/>
    <mergeCell ref="E104:E105"/>
    <mergeCell ref="F104:F105"/>
    <mergeCell ref="W104:W105"/>
    <mergeCell ref="A106:A107"/>
    <mergeCell ref="C106:C107"/>
    <mergeCell ref="D106:D107"/>
    <mergeCell ref="E106:E107"/>
    <mergeCell ref="F106:F107"/>
    <mergeCell ref="W108:W109"/>
    <mergeCell ref="A110:A112"/>
    <mergeCell ref="F110:F112"/>
    <mergeCell ref="K110:K112"/>
    <mergeCell ref="W110:W112"/>
    <mergeCell ref="A113:I113"/>
    <mergeCell ref="K106:K107"/>
    <mergeCell ref="A108:A109"/>
    <mergeCell ref="C108:C109"/>
    <mergeCell ref="D108:D109"/>
    <mergeCell ref="E108:E109"/>
    <mergeCell ref="F108:F109"/>
    <mergeCell ref="K108:K109"/>
    <mergeCell ref="A114:I117"/>
    <mergeCell ref="B118:I118"/>
    <mergeCell ref="A119:A122"/>
    <mergeCell ref="B119:I122"/>
    <mergeCell ref="A123:A124"/>
    <mergeCell ref="C123:C124"/>
    <mergeCell ref="D123:D124"/>
    <mergeCell ref="E123:E124"/>
    <mergeCell ref="F123:F124"/>
    <mergeCell ref="G123:G124"/>
    <mergeCell ref="I123:I124"/>
    <mergeCell ref="K123:K124"/>
    <mergeCell ref="A125:A128"/>
    <mergeCell ref="C125:C128"/>
    <mergeCell ref="D125:D128"/>
    <mergeCell ref="E125:E128"/>
    <mergeCell ref="F125:F128"/>
    <mergeCell ref="G125:G128"/>
    <mergeCell ref="I125:I128"/>
    <mergeCell ref="Q125:Q128"/>
    <mergeCell ref="W125:W128"/>
    <mergeCell ref="A129:A132"/>
    <mergeCell ref="C129:C132"/>
    <mergeCell ref="D129:D132"/>
    <mergeCell ref="E129:E132"/>
    <mergeCell ref="F129:F132"/>
    <mergeCell ref="G129:G132"/>
    <mergeCell ref="I129:I132"/>
    <mergeCell ref="Q129:Q132"/>
    <mergeCell ref="W129:W132"/>
    <mergeCell ref="B130:B132"/>
    <mergeCell ref="A133:A134"/>
    <mergeCell ref="C133:C134"/>
    <mergeCell ref="D133:D134"/>
    <mergeCell ref="E133:E134"/>
    <mergeCell ref="F133:F134"/>
    <mergeCell ref="G133:G134"/>
    <mergeCell ref="I133:I134"/>
    <mergeCell ref="W135:W136"/>
    <mergeCell ref="B137:I137"/>
    <mergeCell ref="A147:A150"/>
    <mergeCell ref="C147:C150"/>
    <mergeCell ref="D147:D150"/>
    <mergeCell ref="E147:E150"/>
    <mergeCell ref="F147:F150"/>
    <mergeCell ref="G135:G136"/>
    <mergeCell ref="I135:I136"/>
    <mergeCell ref="W147:W150"/>
    <mergeCell ref="G148:G150"/>
    <mergeCell ref="I148:I150"/>
    <mergeCell ref="B149:B150"/>
    <mergeCell ref="A138:I141"/>
    <mergeCell ref="B142:I142"/>
    <mergeCell ref="A135:A136"/>
    <mergeCell ref="C135:C136"/>
    <mergeCell ref="D135:D136"/>
    <mergeCell ref="E135:E136"/>
    <mergeCell ref="F135:F136"/>
    <mergeCell ref="A143:A146"/>
    <mergeCell ref="B143:I146"/>
    <mergeCell ref="A152:A153"/>
    <mergeCell ref="C152:C153"/>
    <mergeCell ref="D152:D153"/>
    <mergeCell ref="E152:E153"/>
    <mergeCell ref="F152:F153"/>
    <mergeCell ref="G152:G153"/>
    <mergeCell ref="F157:F158"/>
    <mergeCell ref="I152:I153"/>
    <mergeCell ref="W152:W153"/>
    <mergeCell ref="A155:A156"/>
    <mergeCell ref="C155:C156"/>
    <mergeCell ref="D155:D156"/>
    <mergeCell ref="E155:E156"/>
    <mergeCell ref="F155:F156"/>
    <mergeCell ref="G155:G156"/>
    <mergeCell ref="I155:I156"/>
    <mergeCell ref="K155:K156"/>
  </mergeCells>
  <pageMargins left="3.937007874015748E-2" right="0" top="0.19685039370078741" bottom="0.15748031496062992" header="0.31496062992125984" footer="0.31496062992125984"/>
  <pageSetup paperSize="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topLeftCell="A19" zoomScaleNormal="100" workbookViewId="0">
      <selection activeCell="P10" sqref="P10"/>
    </sheetView>
  </sheetViews>
  <sheetFormatPr defaultRowHeight="15" x14ac:dyDescent="0.25"/>
  <cols>
    <col min="1" max="1" width="8.28515625" style="404" customWidth="1"/>
    <col min="2" max="2" width="44.42578125" style="404" customWidth="1"/>
    <col min="3" max="3" width="15.85546875" style="404" customWidth="1"/>
    <col min="4" max="6" width="10.7109375" style="404" customWidth="1"/>
    <col min="7" max="10" width="10.7109375" style="404" hidden="1" customWidth="1"/>
    <col min="11" max="11" width="12.5703125" style="404" hidden="1" customWidth="1"/>
    <col min="12" max="12" width="10.7109375" style="404" hidden="1" customWidth="1"/>
    <col min="13" max="13" width="25.140625" style="404" customWidth="1"/>
    <col min="14" max="14" width="13.28515625" style="404" customWidth="1"/>
    <col min="15" max="15" width="11.28515625" style="404" customWidth="1"/>
    <col min="16" max="16" width="11" style="404" customWidth="1"/>
    <col min="17" max="16384" width="9.140625" style="404"/>
  </cols>
  <sheetData>
    <row r="1" spans="1:18" ht="36" customHeight="1" x14ac:dyDescent="0.25">
      <c r="A1" s="890" t="s">
        <v>287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159"/>
    </row>
    <row r="2" spans="1:18" ht="18.75" x14ac:dyDescent="0.25">
      <c r="A2" s="890" t="s">
        <v>272</v>
      </c>
      <c r="B2" s="890"/>
      <c r="C2" s="890"/>
      <c r="D2" s="890"/>
      <c r="E2" s="890"/>
      <c r="F2" s="890"/>
      <c r="G2" s="890"/>
      <c r="H2" s="890"/>
      <c r="I2" s="890"/>
      <c r="J2" s="890"/>
      <c r="K2" s="890"/>
      <c r="L2" s="890"/>
      <c r="M2" s="890"/>
      <c r="N2" s="159"/>
    </row>
    <row r="3" spans="1:18" x14ac:dyDescent="0.25">
      <c r="A3" s="159"/>
      <c r="B3" s="159"/>
      <c r="C3" s="159"/>
      <c r="D3" s="864" t="s">
        <v>283</v>
      </c>
      <c r="E3" s="865"/>
      <c r="F3" s="865"/>
      <c r="G3" s="865"/>
      <c r="H3" s="865"/>
      <c r="I3" s="865"/>
      <c r="J3" s="865"/>
      <c r="K3" s="865"/>
      <c r="L3" s="865"/>
      <c r="M3" s="865"/>
      <c r="N3" s="159"/>
    </row>
    <row r="4" spans="1:18" ht="20.25" x14ac:dyDescent="0.25">
      <c r="A4" s="159"/>
      <c r="B4" s="159"/>
      <c r="C4" s="159"/>
      <c r="D4" s="1145"/>
      <c r="E4" s="1145"/>
      <c r="F4" s="1145"/>
      <c r="G4" s="1145"/>
      <c r="H4" s="1145"/>
      <c r="I4" s="159"/>
      <c r="J4" s="159"/>
      <c r="K4" s="864" t="s">
        <v>284</v>
      </c>
      <c r="L4" s="864"/>
      <c r="M4" s="864"/>
      <c r="N4" s="159"/>
    </row>
    <row r="5" spans="1:18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864" t="s">
        <v>152</v>
      </c>
      <c r="L5" s="864"/>
      <c r="M5" s="864"/>
      <c r="N5" s="159"/>
    </row>
    <row r="6" spans="1:18" s="160" customFormat="1" ht="15.75" thickBot="1" x14ac:dyDescent="0.3">
      <c r="D6" s="494">
        <f>C16-D16</f>
        <v>70630.926999999996</v>
      </c>
      <c r="M6" s="386" t="s">
        <v>153</v>
      </c>
    </row>
    <row r="7" spans="1:18" s="498" customFormat="1" x14ac:dyDescent="0.25">
      <c r="A7" s="1130" t="s">
        <v>226</v>
      </c>
      <c r="B7" s="1133" t="s">
        <v>1</v>
      </c>
      <c r="C7" s="1136" t="s">
        <v>274</v>
      </c>
      <c r="D7" s="1136"/>
      <c r="E7" s="1136"/>
      <c r="F7" s="1136"/>
      <c r="G7" s="1136"/>
      <c r="H7" s="1136"/>
      <c r="I7" s="1136"/>
      <c r="J7" s="1136"/>
      <c r="K7" s="1136"/>
      <c r="L7" s="1137"/>
      <c r="M7" s="1138" t="s">
        <v>130</v>
      </c>
      <c r="N7" s="495"/>
      <c r="O7" s="496"/>
      <c r="P7" s="497"/>
    </row>
    <row r="8" spans="1:18" x14ac:dyDescent="0.25">
      <c r="A8" s="1131"/>
      <c r="B8" s="1134"/>
      <c r="C8" s="1141" t="s">
        <v>43</v>
      </c>
      <c r="D8" s="1142"/>
      <c r="E8" s="1141" t="s">
        <v>227</v>
      </c>
      <c r="F8" s="1142"/>
      <c r="G8" s="1141" t="s">
        <v>228</v>
      </c>
      <c r="H8" s="1142"/>
      <c r="I8" s="1141" t="s">
        <v>229</v>
      </c>
      <c r="J8" s="1142"/>
      <c r="K8" s="1143" t="s">
        <v>230</v>
      </c>
      <c r="L8" s="1144"/>
      <c r="M8" s="1139"/>
      <c r="N8" s="495"/>
      <c r="O8" s="496"/>
      <c r="P8" s="497"/>
      <c r="Q8" s="498"/>
    </row>
    <row r="9" spans="1:18" ht="15.75" thickBot="1" x14ac:dyDescent="0.3">
      <c r="A9" s="1132"/>
      <c r="B9" s="1135"/>
      <c r="C9" s="499" t="s">
        <v>197</v>
      </c>
      <c r="D9" s="499" t="s">
        <v>135</v>
      </c>
      <c r="E9" s="499" t="s">
        <v>136</v>
      </c>
      <c r="F9" s="499" t="s">
        <v>137</v>
      </c>
      <c r="G9" s="499" t="s">
        <v>136</v>
      </c>
      <c r="H9" s="499" t="s">
        <v>137</v>
      </c>
      <c r="I9" s="499" t="s">
        <v>136</v>
      </c>
      <c r="J9" s="499" t="s">
        <v>137</v>
      </c>
      <c r="K9" s="500" t="s">
        <v>136</v>
      </c>
      <c r="L9" s="501" t="s">
        <v>137</v>
      </c>
      <c r="M9" s="1140"/>
      <c r="N9" s="495"/>
      <c r="O9" s="496"/>
      <c r="P9" s="497"/>
      <c r="Q9" s="498"/>
    </row>
    <row r="10" spans="1:18" s="510" customFormat="1" x14ac:dyDescent="0.25">
      <c r="A10" s="502" t="s">
        <v>231</v>
      </c>
      <c r="B10" s="503" t="s">
        <v>232</v>
      </c>
      <c r="C10" s="504">
        <f>C11+C18+C22+C23+C25</f>
        <v>117379.36</v>
      </c>
      <c r="D10" s="504">
        <f>D11+D18+D22+D23+D25</f>
        <v>36325.783000000003</v>
      </c>
      <c r="E10" s="504">
        <f t="shared" ref="E10:L10" si="0">E11+E18+E22+E23+E25</f>
        <v>36325.783000000003</v>
      </c>
      <c r="F10" s="504">
        <f t="shared" si="0"/>
        <v>36325.783000000003</v>
      </c>
      <c r="G10" s="504">
        <f t="shared" si="0"/>
        <v>0</v>
      </c>
      <c r="H10" s="504">
        <f t="shared" si="0"/>
        <v>0</v>
      </c>
      <c r="I10" s="504">
        <f t="shared" si="0"/>
        <v>0</v>
      </c>
      <c r="J10" s="504">
        <f>J11+J18+J22+J23+J25</f>
        <v>0</v>
      </c>
      <c r="K10" s="504">
        <f>K11+K18+K22+K23+K25</f>
        <v>0</v>
      </c>
      <c r="L10" s="504">
        <f t="shared" si="0"/>
        <v>0</v>
      </c>
      <c r="M10" s="505">
        <f>F10+H10+J10+L10</f>
        <v>36325.783000000003</v>
      </c>
      <c r="N10" s="506"/>
      <c r="O10" s="507"/>
      <c r="P10" s="508"/>
      <c r="Q10" s="509"/>
    </row>
    <row r="11" spans="1:18" s="492" customFormat="1" x14ac:dyDescent="0.25">
      <c r="A11" s="511" t="s">
        <v>49</v>
      </c>
      <c r="B11" s="232" t="s">
        <v>233</v>
      </c>
      <c r="C11" s="512">
        <f>SUM(C12:C17)</f>
        <v>103456.71</v>
      </c>
      <c r="D11" s="512">
        <f>SUM(D12:D17)</f>
        <v>32825.783000000003</v>
      </c>
      <c r="E11" s="512">
        <f t="shared" ref="E11:L11" si="1">SUM(E12:E17)</f>
        <v>32825.783000000003</v>
      </c>
      <c r="F11" s="512">
        <f t="shared" si="1"/>
        <v>32825.783000000003</v>
      </c>
      <c r="G11" s="512">
        <f t="shared" si="1"/>
        <v>0</v>
      </c>
      <c r="H11" s="512">
        <f t="shared" si="1"/>
        <v>0</v>
      </c>
      <c r="I11" s="512">
        <f t="shared" si="1"/>
        <v>0</v>
      </c>
      <c r="J11" s="512">
        <f t="shared" si="1"/>
        <v>0</v>
      </c>
      <c r="K11" s="512">
        <f t="shared" si="1"/>
        <v>0</v>
      </c>
      <c r="L11" s="512">
        <f t="shared" si="1"/>
        <v>0</v>
      </c>
      <c r="M11" s="513"/>
      <c r="N11" s="514"/>
      <c r="O11" s="514"/>
      <c r="P11" s="514"/>
      <c r="Q11" s="515"/>
      <c r="R11" s="492" t="s">
        <v>225</v>
      </c>
    </row>
    <row r="12" spans="1:18" x14ac:dyDescent="0.25">
      <c r="A12" s="516" t="s">
        <v>50</v>
      </c>
      <c r="B12" s="517" t="s">
        <v>234</v>
      </c>
      <c r="C12" s="333">
        <f>E12+G12+I12+K12</f>
        <v>0</v>
      </c>
      <c r="D12" s="333">
        <f>F12+H12+J12+L12</f>
        <v>0</v>
      </c>
      <c r="E12" s="163"/>
      <c r="F12" s="163"/>
      <c r="G12" s="163"/>
      <c r="H12" s="163"/>
      <c r="I12" s="163"/>
      <c r="J12" s="163"/>
      <c r="K12" s="163"/>
      <c r="L12" s="163"/>
      <c r="M12" s="513"/>
      <c r="N12" s="518"/>
      <c r="O12" s="518"/>
      <c r="P12" s="518"/>
      <c r="Q12" s="498"/>
    </row>
    <row r="13" spans="1:18" x14ac:dyDescent="0.25">
      <c r="A13" s="516" t="s">
        <v>68</v>
      </c>
      <c r="B13" s="517" t="s">
        <v>235</v>
      </c>
      <c r="C13" s="333">
        <f t="shared" ref="C13:D17" si="2">E13+G13+I13+K13</f>
        <v>0</v>
      </c>
      <c r="D13" s="333">
        <f t="shared" si="2"/>
        <v>0</v>
      </c>
      <c r="E13" s="163"/>
      <c r="F13" s="163"/>
      <c r="G13" s="163"/>
      <c r="H13" s="163"/>
      <c r="I13" s="163"/>
      <c r="J13" s="163"/>
      <c r="K13" s="163"/>
      <c r="L13" s="163"/>
      <c r="M13" s="513"/>
      <c r="N13" s="518"/>
      <c r="O13" s="518"/>
      <c r="P13" s="518"/>
      <c r="Q13" s="498"/>
    </row>
    <row r="14" spans="1:18" ht="30" x14ac:dyDescent="0.25">
      <c r="A14" s="516" t="s">
        <v>236</v>
      </c>
      <c r="B14" s="517" t="s">
        <v>237</v>
      </c>
      <c r="C14" s="333">
        <f t="shared" si="2"/>
        <v>0</v>
      </c>
      <c r="D14" s="333">
        <f t="shared" si="2"/>
        <v>0</v>
      </c>
      <c r="E14" s="163"/>
      <c r="F14" s="163"/>
      <c r="G14" s="163"/>
      <c r="H14" s="163"/>
      <c r="I14" s="163"/>
      <c r="J14" s="163"/>
      <c r="K14" s="163"/>
      <c r="L14" s="163"/>
      <c r="M14" s="519">
        <f>E16+G16+I16+K16</f>
        <v>32825.783000000003</v>
      </c>
      <c r="N14" s="520">
        <f>C16-M14</f>
        <v>70630.926999999996</v>
      </c>
      <c r="O14" s="518"/>
      <c r="P14" s="518"/>
      <c r="Q14" s="498"/>
    </row>
    <row r="15" spans="1:18" ht="30" x14ac:dyDescent="0.25">
      <c r="A15" s="516" t="s">
        <v>238</v>
      </c>
      <c r="B15" s="517" t="s">
        <v>239</v>
      </c>
      <c r="C15" s="333">
        <f t="shared" si="2"/>
        <v>0</v>
      </c>
      <c r="D15" s="333">
        <f t="shared" si="2"/>
        <v>0</v>
      </c>
      <c r="E15" s="163"/>
      <c r="F15" s="163"/>
      <c r="G15" s="163"/>
      <c r="H15" s="163"/>
      <c r="I15" s="163"/>
      <c r="J15" s="163"/>
      <c r="K15" s="163"/>
      <c r="L15" s="163"/>
      <c r="M15" s="513"/>
      <c r="N15" s="518"/>
      <c r="O15" s="518"/>
      <c r="P15" s="518"/>
      <c r="Q15" s="498"/>
    </row>
    <row r="16" spans="1:18" ht="30" x14ac:dyDescent="0.25">
      <c r="A16" s="516" t="s">
        <v>240</v>
      </c>
      <c r="B16" s="521" t="s">
        <v>241</v>
      </c>
      <c r="C16" s="522">
        <v>103456.71</v>
      </c>
      <c r="D16" s="523">
        <f>F16+H16+J16+L16</f>
        <v>32825.783000000003</v>
      </c>
      <c r="E16" s="522">
        <v>32825.783000000003</v>
      </c>
      <c r="F16" s="522">
        <v>32825.783000000003</v>
      </c>
      <c r="G16" s="522"/>
      <c r="H16" s="522"/>
      <c r="I16" s="522"/>
      <c r="J16" s="522"/>
      <c r="K16" s="522"/>
      <c r="L16" s="522"/>
      <c r="M16" s="519"/>
      <c r="N16" s="518"/>
      <c r="O16" s="518"/>
      <c r="P16" s="518"/>
      <c r="Q16" s="498"/>
    </row>
    <row r="17" spans="1:17" x14ac:dyDescent="0.25">
      <c r="A17" s="516" t="s">
        <v>242</v>
      </c>
      <c r="B17" s="517" t="s">
        <v>243</v>
      </c>
      <c r="C17" s="9">
        <v>0</v>
      </c>
      <c r="D17" s="333">
        <f t="shared" si="2"/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519">
        <f>E18+G18+I18+K18</f>
        <v>3500</v>
      </c>
      <c r="N17" s="518"/>
      <c r="O17" s="518"/>
      <c r="P17" s="518"/>
      <c r="Q17" s="498"/>
    </row>
    <row r="18" spans="1:17" s="492" customFormat="1" x14ac:dyDescent="0.25">
      <c r="A18" s="511" t="s">
        <v>44</v>
      </c>
      <c r="B18" s="524" t="s">
        <v>244</v>
      </c>
      <c r="C18" s="512">
        <f>SUM(C19:C21)</f>
        <v>13922.65</v>
      </c>
      <c r="D18" s="512">
        <f t="shared" ref="D18:L18" si="3">SUM(D19:D21)</f>
        <v>3500</v>
      </c>
      <c r="E18" s="512">
        <f t="shared" si="3"/>
        <v>3500</v>
      </c>
      <c r="F18" s="512">
        <f t="shared" si="3"/>
        <v>3500</v>
      </c>
      <c r="G18" s="512">
        <f t="shared" si="3"/>
        <v>0</v>
      </c>
      <c r="H18" s="512">
        <f>SUM(H19:H21)</f>
        <v>0</v>
      </c>
      <c r="I18" s="512">
        <f t="shared" si="3"/>
        <v>0</v>
      </c>
      <c r="J18" s="512">
        <f t="shared" si="3"/>
        <v>0</v>
      </c>
      <c r="K18" s="512">
        <f t="shared" si="3"/>
        <v>0</v>
      </c>
      <c r="L18" s="512">
        <f t="shared" si="3"/>
        <v>0</v>
      </c>
      <c r="M18" s="519"/>
      <c r="N18" s="514"/>
      <c r="O18" s="514"/>
      <c r="P18" s="514"/>
      <c r="Q18" s="515"/>
    </row>
    <row r="19" spans="1:17" x14ac:dyDescent="0.25">
      <c r="A19" s="516" t="s">
        <v>45</v>
      </c>
      <c r="B19" s="521" t="s">
        <v>245</v>
      </c>
      <c r="C19" s="525">
        <v>13922.65</v>
      </c>
      <c r="D19" s="523">
        <f>F19+H19+J19+L19</f>
        <v>3500</v>
      </c>
      <c r="E19" s="525">
        <v>3500</v>
      </c>
      <c r="F19" s="525">
        <v>3500</v>
      </c>
      <c r="G19" s="525"/>
      <c r="H19" s="525"/>
      <c r="I19" s="525"/>
      <c r="J19" s="525"/>
      <c r="K19" s="525"/>
      <c r="L19" s="525"/>
      <c r="M19" s="513"/>
      <c r="N19" s="518"/>
      <c r="O19" s="518"/>
      <c r="P19" s="518"/>
      <c r="Q19" s="498"/>
    </row>
    <row r="20" spans="1:17" x14ac:dyDescent="0.25">
      <c r="A20" s="516" t="s">
        <v>67</v>
      </c>
      <c r="B20" s="517" t="s">
        <v>246</v>
      </c>
      <c r="C20" s="9">
        <v>0</v>
      </c>
      <c r="D20" s="333">
        <f t="shared" ref="D20:D25" si="4">F20+H20+J20+L20</f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519"/>
      <c r="N20" s="518"/>
      <c r="O20" s="518"/>
      <c r="P20" s="518"/>
      <c r="Q20" s="498"/>
    </row>
    <row r="21" spans="1:17" ht="30" x14ac:dyDescent="0.25">
      <c r="A21" s="516" t="s">
        <v>75</v>
      </c>
      <c r="B21" s="517" t="s">
        <v>247</v>
      </c>
      <c r="C21" s="9">
        <v>0</v>
      </c>
      <c r="D21" s="333">
        <f t="shared" si="4"/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513"/>
      <c r="N21" s="518"/>
      <c r="O21" s="518"/>
      <c r="P21" s="518"/>
      <c r="Q21" s="498"/>
    </row>
    <row r="22" spans="1:17" s="492" customFormat="1" x14ac:dyDescent="0.25">
      <c r="A22" s="511" t="s">
        <v>54</v>
      </c>
      <c r="B22" s="524" t="s">
        <v>248</v>
      </c>
      <c r="C22" s="491">
        <v>0</v>
      </c>
      <c r="D22" s="526">
        <f t="shared" si="4"/>
        <v>0</v>
      </c>
      <c r="E22" s="491">
        <v>0</v>
      </c>
      <c r="F22" s="491">
        <v>0</v>
      </c>
      <c r="G22" s="491">
        <v>0</v>
      </c>
      <c r="H22" s="491">
        <v>0</v>
      </c>
      <c r="I22" s="491">
        <v>0</v>
      </c>
      <c r="J22" s="491">
        <v>0</v>
      </c>
      <c r="K22" s="491">
        <v>0</v>
      </c>
      <c r="L22" s="491">
        <v>0</v>
      </c>
      <c r="M22" s="513"/>
      <c r="N22" s="514"/>
      <c r="O22" s="514"/>
      <c r="P22" s="514"/>
      <c r="Q22" s="515"/>
    </row>
    <row r="23" spans="1:17" s="492" customFormat="1" x14ac:dyDescent="0.25">
      <c r="A23" s="511" t="s">
        <v>18</v>
      </c>
      <c r="B23" s="524" t="s">
        <v>249</v>
      </c>
      <c r="C23" s="491">
        <v>0</v>
      </c>
      <c r="D23" s="526">
        <f t="shared" si="4"/>
        <v>0</v>
      </c>
      <c r="E23" s="491">
        <v>0</v>
      </c>
      <c r="F23" s="491">
        <v>0</v>
      </c>
      <c r="G23" s="491">
        <v>0</v>
      </c>
      <c r="H23" s="491">
        <v>0</v>
      </c>
      <c r="I23" s="491">
        <v>0</v>
      </c>
      <c r="J23" s="491">
        <v>0</v>
      </c>
      <c r="K23" s="491">
        <v>0</v>
      </c>
      <c r="L23" s="491">
        <v>0</v>
      </c>
      <c r="M23" s="513"/>
      <c r="N23" s="514"/>
      <c r="O23" s="514"/>
      <c r="P23" s="514"/>
      <c r="Q23" s="515"/>
    </row>
    <row r="24" spans="1:17" x14ac:dyDescent="0.25">
      <c r="A24" s="516" t="s">
        <v>250</v>
      </c>
      <c r="B24" s="517" t="s">
        <v>251</v>
      </c>
      <c r="C24" s="9">
        <v>0</v>
      </c>
      <c r="D24" s="333">
        <f t="shared" si="4"/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513"/>
      <c r="N24" s="518"/>
      <c r="O24" s="518"/>
      <c r="P24" s="518"/>
      <c r="Q24" s="498"/>
    </row>
    <row r="25" spans="1:17" s="492" customFormat="1" ht="15.75" thickBot="1" x14ac:dyDescent="0.3">
      <c r="A25" s="511" t="s">
        <v>93</v>
      </c>
      <c r="B25" s="524" t="s">
        <v>252</v>
      </c>
      <c r="C25" s="527"/>
      <c r="D25" s="526">
        <f t="shared" si="4"/>
        <v>0</v>
      </c>
      <c r="E25" s="527"/>
      <c r="F25" s="527"/>
      <c r="G25" s="527"/>
      <c r="H25" s="527"/>
      <c r="I25" s="527"/>
      <c r="J25" s="527"/>
      <c r="K25" s="527"/>
      <c r="L25" s="527"/>
      <c r="M25" s="528"/>
      <c r="N25" s="514"/>
      <c r="O25" s="514"/>
      <c r="P25" s="514"/>
      <c r="Q25" s="515"/>
    </row>
    <row r="26" spans="1:17" s="536" customFormat="1" x14ac:dyDescent="0.25">
      <c r="A26" s="529" t="s">
        <v>23</v>
      </c>
      <c r="B26" s="530" t="s">
        <v>253</v>
      </c>
      <c r="C26" s="531">
        <f>SUM(C27:C33)</f>
        <v>177895.304</v>
      </c>
      <c r="D26" s="531">
        <f>SUM(D27:D33)</f>
        <v>0</v>
      </c>
      <c r="E26" s="531">
        <f t="shared" ref="E26:L26" si="5">SUM(E27:E33)</f>
        <v>0</v>
      </c>
      <c r="F26" s="531">
        <f t="shared" si="5"/>
        <v>0</v>
      </c>
      <c r="G26" s="531">
        <f t="shared" si="5"/>
        <v>0</v>
      </c>
      <c r="H26" s="531">
        <f t="shared" si="5"/>
        <v>0</v>
      </c>
      <c r="I26" s="531">
        <f t="shared" si="5"/>
        <v>0</v>
      </c>
      <c r="J26" s="531">
        <f t="shared" si="5"/>
        <v>0</v>
      </c>
      <c r="K26" s="531">
        <f t="shared" si="5"/>
        <v>0</v>
      </c>
      <c r="L26" s="531">
        <f t="shared" si="5"/>
        <v>0</v>
      </c>
      <c r="M26" s="532"/>
      <c r="N26" s="533"/>
      <c r="O26" s="534"/>
      <c r="P26" s="534"/>
      <c r="Q26" s="535"/>
    </row>
    <row r="27" spans="1:17" x14ac:dyDescent="0.25">
      <c r="A27" s="516" t="s">
        <v>51</v>
      </c>
      <c r="B27" s="517" t="s">
        <v>254</v>
      </c>
      <c r="C27" s="9">
        <v>0</v>
      </c>
      <c r="D27" s="333">
        <f>F27+H27+J27+L27</f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537"/>
      <c r="N27" s="518"/>
      <c r="O27" s="518"/>
      <c r="P27" s="518"/>
      <c r="Q27" s="498"/>
    </row>
    <row r="28" spans="1:17" x14ac:dyDescent="0.25">
      <c r="A28" s="516" t="s">
        <v>46</v>
      </c>
      <c r="B28" s="517" t="s">
        <v>255</v>
      </c>
      <c r="C28" s="9">
        <v>0</v>
      </c>
      <c r="D28" s="333">
        <f t="shared" ref="D28:D33" si="6">F28+H28+J28+L28</f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537"/>
      <c r="N28" s="518"/>
      <c r="O28" s="518"/>
      <c r="P28" s="518"/>
      <c r="Q28" s="498"/>
    </row>
    <row r="29" spans="1:17" x14ac:dyDescent="0.25">
      <c r="A29" s="516" t="s">
        <v>57</v>
      </c>
      <c r="B29" s="517" t="s">
        <v>256</v>
      </c>
      <c r="C29" s="9">
        <v>0</v>
      </c>
      <c r="D29" s="333">
        <f t="shared" si="6"/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537"/>
      <c r="N29" s="518"/>
      <c r="O29" s="518"/>
      <c r="P29" s="518"/>
      <c r="Q29" s="498"/>
    </row>
    <row r="30" spans="1:17" x14ac:dyDescent="0.25">
      <c r="A30" s="516" t="s">
        <v>257</v>
      </c>
      <c r="B30" s="517" t="s">
        <v>258</v>
      </c>
      <c r="C30" s="291">
        <v>0</v>
      </c>
      <c r="D30" s="333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537"/>
      <c r="N30" s="518"/>
      <c r="O30" s="518"/>
      <c r="P30" s="518"/>
      <c r="Q30" s="498"/>
    </row>
    <row r="31" spans="1:17" x14ac:dyDescent="0.25">
      <c r="A31" s="516" t="s">
        <v>259</v>
      </c>
      <c r="B31" s="517" t="s">
        <v>260</v>
      </c>
      <c r="C31" s="9">
        <v>0</v>
      </c>
      <c r="D31" s="333">
        <f t="shared" si="6"/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537"/>
      <c r="N31" s="518"/>
      <c r="O31" s="518"/>
      <c r="P31" s="518"/>
      <c r="Q31" s="498"/>
    </row>
    <row r="32" spans="1:17" x14ac:dyDescent="0.25">
      <c r="A32" s="516" t="s">
        <v>261</v>
      </c>
      <c r="B32" s="517" t="s">
        <v>262</v>
      </c>
      <c r="C32" s="9">
        <v>0</v>
      </c>
      <c r="D32" s="333">
        <f t="shared" si="6"/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537"/>
      <c r="N32" s="518"/>
      <c r="O32" s="518"/>
      <c r="P32" s="518"/>
      <c r="Q32" s="498"/>
    </row>
    <row r="33" spans="1:24" ht="15.75" thickBot="1" x14ac:dyDescent="0.3">
      <c r="A33" s="516" t="s">
        <v>263</v>
      </c>
      <c r="B33" s="517" t="s">
        <v>264</v>
      </c>
      <c r="C33" s="291">
        <v>177895.304</v>
      </c>
      <c r="D33" s="538">
        <f t="shared" si="6"/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537"/>
      <c r="N33" s="518"/>
      <c r="O33" s="518"/>
      <c r="P33" s="518"/>
      <c r="Q33" s="498"/>
    </row>
    <row r="34" spans="1:24" s="546" customFormat="1" ht="15.75" thickBot="1" x14ac:dyDescent="0.3">
      <c r="A34" s="539"/>
      <c r="B34" s="540" t="s">
        <v>265</v>
      </c>
      <c r="C34" s="541">
        <f t="shared" ref="C34:L34" si="7">C26+C10</f>
        <v>295274.66399999999</v>
      </c>
      <c r="D34" s="541">
        <f t="shared" si="7"/>
        <v>36325.783000000003</v>
      </c>
      <c r="E34" s="541">
        <f t="shared" si="7"/>
        <v>36325.783000000003</v>
      </c>
      <c r="F34" s="541">
        <f t="shared" si="7"/>
        <v>36325.783000000003</v>
      </c>
      <c r="G34" s="541">
        <f t="shared" si="7"/>
        <v>0</v>
      </c>
      <c r="H34" s="541">
        <f t="shared" si="7"/>
        <v>0</v>
      </c>
      <c r="I34" s="541">
        <f t="shared" si="7"/>
        <v>0</v>
      </c>
      <c r="J34" s="541">
        <f t="shared" si="7"/>
        <v>0</v>
      </c>
      <c r="K34" s="541">
        <f t="shared" si="7"/>
        <v>0</v>
      </c>
      <c r="L34" s="541">
        <f t="shared" si="7"/>
        <v>0</v>
      </c>
      <c r="M34" s="542"/>
      <c r="N34" s="543"/>
      <c r="O34" s="544"/>
      <c r="P34" s="544"/>
      <c r="Q34" s="545"/>
    </row>
    <row r="35" spans="1:24" x14ac:dyDescent="0.25">
      <c r="A35" s="547"/>
      <c r="B35" s="548"/>
      <c r="C35" s="548"/>
      <c r="D35" s="548"/>
      <c r="E35" s="548"/>
      <c r="F35" s="548"/>
      <c r="G35" s="548"/>
      <c r="H35" s="548"/>
      <c r="I35" s="549"/>
      <c r="J35" s="550"/>
      <c r="K35" s="550"/>
      <c r="L35" s="550"/>
      <c r="M35" s="550"/>
      <c r="N35" s="551"/>
      <c r="O35" s="552"/>
      <c r="P35" s="552"/>
      <c r="Q35" s="498"/>
    </row>
    <row r="36" spans="1:24" ht="18.75" x14ac:dyDescent="0.3">
      <c r="A36" s="547"/>
      <c r="B36" s="553" t="s">
        <v>266</v>
      </c>
      <c r="C36" s="553"/>
      <c r="D36" s="553"/>
      <c r="E36" s="144"/>
      <c r="F36" s="144"/>
      <c r="G36" s="144"/>
      <c r="H36" s="144"/>
      <c r="I36" s="144"/>
      <c r="J36" s="554"/>
      <c r="K36" s="555" t="s">
        <v>200</v>
      </c>
      <c r="M36" s="394"/>
      <c r="N36" s="396"/>
      <c r="O36" s="394"/>
      <c r="Q36" s="394"/>
      <c r="R36" s="394"/>
      <c r="S36" s="394"/>
      <c r="T36" s="395"/>
      <c r="U36" s="395"/>
      <c r="V36" s="396"/>
      <c r="W36" s="395"/>
      <c r="X36"/>
    </row>
    <row r="37" spans="1:24" x14ac:dyDescent="0.25">
      <c r="A37" s="547"/>
      <c r="B37" s="553" t="s">
        <v>267</v>
      </c>
      <c r="C37" s="553"/>
      <c r="D37" s="553"/>
      <c r="M37" s="550"/>
      <c r="N37" s="551"/>
      <c r="O37" s="552"/>
      <c r="P37" s="552"/>
    </row>
    <row r="38" spans="1:24" x14ac:dyDescent="0.25">
      <c r="A38" s="547"/>
      <c r="B38" s="548"/>
      <c r="C38" s="548"/>
      <c r="D38" s="548"/>
      <c r="E38"/>
      <c r="K38" t="s">
        <v>201</v>
      </c>
      <c r="M38" s="550"/>
      <c r="N38" s="551"/>
      <c r="O38" s="552"/>
      <c r="P38" s="552"/>
    </row>
    <row r="39" spans="1:24" ht="15.75" x14ac:dyDescent="0.25">
      <c r="A39" s="547"/>
      <c r="B39" s="361" t="s">
        <v>184</v>
      </c>
      <c r="C39" s="556"/>
      <c r="D39" s="556"/>
      <c r="E39" s="556"/>
      <c r="F39" s="556"/>
      <c r="G39" s="556"/>
      <c r="H39" s="556"/>
      <c r="I39" s="557"/>
      <c r="J39" s="558"/>
      <c r="K39" s="558"/>
      <c r="L39" s="558"/>
      <c r="M39" s="361" t="s">
        <v>185</v>
      </c>
      <c r="N39" s="559"/>
      <c r="O39" s="552"/>
      <c r="P39" s="552"/>
    </row>
    <row r="40" spans="1:24" ht="18.75" x14ac:dyDescent="0.3">
      <c r="A40" s="547"/>
      <c r="B40" s="361"/>
      <c r="C40" s="560"/>
      <c r="D40" s="560"/>
      <c r="E40" s="361"/>
      <c r="F40" s="361"/>
      <c r="G40" s="361"/>
      <c r="H40" s="361"/>
      <c r="I40" s="361"/>
      <c r="J40" s="398"/>
      <c r="K40" s="406" t="s">
        <v>202</v>
      </c>
      <c r="L40" s="398"/>
      <c r="M40" s="360"/>
      <c r="N40" s="396"/>
      <c r="O40" s="394"/>
      <c r="P40" s="396"/>
      <c r="Q40" s="394"/>
      <c r="R40" s="394"/>
      <c r="S40" s="394"/>
      <c r="T40" s="395"/>
      <c r="U40" s="395"/>
      <c r="W40" s="395"/>
    </row>
    <row r="41" spans="1:24" ht="32.25" x14ac:dyDescent="0.3">
      <c r="A41" s="547"/>
      <c r="B41" s="561" t="s">
        <v>205</v>
      </c>
      <c r="C41" s="560"/>
      <c r="D41" s="560"/>
      <c r="E41" s="361"/>
      <c r="F41" s="361"/>
      <c r="G41" s="361"/>
      <c r="H41" s="361"/>
      <c r="I41" s="361"/>
      <c r="J41" s="361"/>
      <c r="K41" s="361"/>
      <c r="L41" s="361"/>
      <c r="M41" s="562" t="s">
        <v>187</v>
      </c>
      <c r="N41" s="397"/>
      <c r="O41" s="397"/>
      <c r="P41" s="397"/>
      <c r="Q41" s="397"/>
      <c r="R41" s="397"/>
      <c r="S41" s="397"/>
      <c r="T41" s="397"/>
      <c r="U41" s="395"/>
      <c r="V41" s="397"/>
      <c r="W41" s="395"/>
    </row>
    <row r="42" spans="1:24" ht="18.75" x14ac:dyDescent="0.3">
      <c r="A42" s="547"/>
      <c r="B42" s="493"/>
      <c r="C42" s="493"/>
      <c r="D42" s="361"/>
      <c r="E42" s="361"/>
      <c r="F42" s="361"/>
      <c r="G42" s="361"/>
      <c r="H42" s="361" t="s">
        <v>203</v>
      </c>
      <c r="I42" s="361"/>
      <c r="J42" s="361"/>
      <c r="K42" s="361"/>
      <c r="L42" s="361"/>
      <c r="N42" s="397"/>
      <c r="O42" s="397"/>
      <c r="P42" s="397"/>
      <c r="Q42" s="397"/>
      <c r="R42" s="397"/>
      <c r="S42" s="397"/>
      <c r="T42" s="397"/>
      <c r="U42" s="395"/>
      <c r="V42" s="397"/>
      <c r="W42" s="395"/>
    </row>
    <row r="43" spans="1:24" ht="18.75" x14ac:dyDescent="0.3">
      <c r="A43" s="547"/>
      <c r="B43" s="361" t="s">
        <v>188</v>
      </c>
      <c r="C43" s="493"/>
      <c r="D43" s="560"/>
      <c r="E43" s="493"/>
      <c r="F43" s="493"/>
      <c r="G43" s="493"/>
      <c r="H43" s="493"/>
      <c r="I43" s="493"/>
      <c r="J43" s="493"/>
      <c r="K43" s="493"/>
      <c r="L43" s="493"/>
      <c r="M43" s="360" t="s">
        <v>189</v>
      </c>
      <c r="N43" s="394"/>
      <c r="O43" s="396"/>
      <c r="P43" s="396"/>
      <c r="Q43" s="394"/>
      <c r="R43" s="394"/>
      <c r="S43" s="394"/>
      <c r="T43" s="394"/>
      <c r="U43" s="395"/>
      <c r="W43" s="395"/>
    </row>
    <row r="44" spans="1:24" ht="18.75" x14ac:dyDescent="0.3">
      <c r="A44" s="547"/>
      <c r="B44"/>
      <c r="D44" s="496"/>
      <c r="E44" s="496"/>
      <c r="F44" s="496"/>
      <c r="G44" s="563"/>
      <c r="H44" s="144" t="s">
        <v>268</v>
      </c>
      <c r="I44" s="564"/>
      <c r="J44" s="565"/>
      <c r="K44" s="565"/>
      <c r="L44" s="565"/>
      <c r="M44" s="394"/>
      <c r="N44" s="566"/>
      <c r="O44" s="552"/>
      <c r="P44" s="552"/>
    </row>
    <row r="45" spans="1:24" x14ac:dyDescent="0.25">
      <c r="A45" s="547"/>
      <c r="F45" s="496"/>
      <c r="G45" s="488"/>
      <c r="H45" s="488"/>
      <c r="I45" s="564"/>
      <c r="J45" s="550"/>
      <c r="K45" s="550"/>
      <c r="L45" s="567"/>
      <c r="N45" s="553"/>
      <c r="O45" s="552"/>
      <c r="P45" s="552"/>
    </row>
    <row r="46" spans="1:24" x14ac:dyDescent="0.25">
      <c r="A46" s="568"/>
      <c r="F46" s="496"/>
      <c r="G46" s="144"/>
      <c r="H46" s="144" t="s">
        <v>269</v>
      </c>
      <c r="I46" s="564"/>
      <c r="J46" s="565"/>
      <c r="K46" s="565"/>
      <c r="L46" s="565"/>
      <c r="M46" s="565"/>
      <c r="N46" s="566"/>
      <c r="O46" s="552"/>
      <c r="P46" s="552"/>
    </row>
    <row r="47" spans="1:24" x14ac:dyDescent="0.25">
      <c r="A47" s="568"/>
      <c r="B47" s="555" t="s">
        <v>190</v>
      </c>
      <c r="D47" s="496"/>
      <c r="E47" s="496"/>
      <c r="F47" s="564"/>
      <c r="G47" s="488"/>
      <c r="H47" s="488"/>
      <c r="I47" s="564"/>
      <c r="J47" s="550"/>
      <c r="K47" s="550"/>
      <c r="L47" s="550"/>
      <c r="M47" s="550"/>
      <c r="N47" s="553"/>
      <c r="O47" s="552"/>
      <c r="P47" s="552"/>
    </row>
    <row r="48" spans="1:24" ht="15.75" x14ac:dyDescent="0.25">
      <c r="A48" s="547"/>
      <c r="B48" s="144" t="s">
        <v>191</v>
      </c>
      <c r="F48" s="361" t="s">
        <v>203</v>
      </c>
      <c r="G48" s="564"/>
      <c r="H48" s="564"/>
      <c r="I48" s="564"/>
      <c r="J48" s="570"/>
      <c r="K48" s="570"/>
      <c r="L48" s="570"/>
      <c r="M48" s="570"/>
      <c r="N48" s="571"/>
      <c r="O48" s="552"/>
      <c r="P48" s="552"/>
    </row>
    <row r="49" spans="1:16" x14ac:dyDescent="0.25">
      <c r="A49" s="547"/>
      <c r="B49" s="496"/>
      <c r="F49" s="495"/>
      <c r="G49" s="564"/>
      <c r="H49" s="564"/>
      <c r="I49" s="564"/>
      <c r="J49" s="550"/>
      <c r="K49" s="572"/>
      <c r="L49" s="572"/>
      <c r="M49" s="572"/>
      <c r="N49" s="553"/>
      <c r="O49" s="552"/>
      <c r="P49" s="552"/>
    </row>
    <row r="50" spans="1:16" x14ac:dyDescent="0.25">
      <c r="A50" s="547"/>
      <c r="B50" s="144" t="s">
        <v>270</v>
      </c>
      <c r="F50" s="553" t="s">
        <v>271</v>
      </c>
      <c r="G50" s="564"/>
      <c r="H50" s="564"/>
      <c r="I50" s="564"/>
      <c r="J50" s="550"/>
      <c r="K50" s="572"/>
      <c r="L50" s="572"/>
      <c r="M50" s="572"/>
      <c r="N50" s="553"/>
      <c r="O50" s="552"/>
      <c r="P50" s="552"/>
    </row>
    <row r="51" spans="1:16" x14ac:dyDescent="0.25">
      <c r="A51" s="547"/>
      <c r="B51" s="573"/>
      <c r="C51" s="495"/>
      <c r="F51" s="495"/>
      <c r="G51" s="564"/>
      <c r="H51" s="564"/>
      <c r="I51" s="564"/>
      <c r="J51" s="550"/>
      <c r="K51" s="572"/>
      <c r="L51" s="572"/>
      <c r="M51" s="572"/>
      <c r="N51" s="553"/>
      <c r="O51" s="552"/>
      <c r="P51" s="552"/>
    </row>
    <row r="52" spans="1:16" x14ac:dyDescent="0.25">
      <c r="A52" s="574"/>
      <c r="B52" s="655" t="s">
        <v>286</v>
      </c>
      <c r="C52" s="495"/>
      <c r="F52" s="553" t="s">
        <v>269</v>
      </c>
      <c r="G52" s="488"/>
      <c r="H52" s="488"/>
      <c r="I52" s="564"/>
      <c r="J52" s="565"/>
      <c r="K52" s="565"/>
      <c r="L52" s="565"/>
      <c r="M52" s="565"/>
      <c r="N52" s="553"/>
      <c r="O52" s="552"/>
      <c r="P52" s="552"/>
    </row>
    <row r="53" spans="1:16" x14ac:dyDescent="0.25">
      <c r="A53" s="574"/>
      <c r="B53" s="564"/>
      <c r="C53" s="495"/>
      <c r="D53" s="495"/>
      <c r="E53" s="496"/>
      <c r="F53" s="496"/>
      <c r="G53" s="488"/>
      <c r="H53" s="488"/>
      <c r="I53" s="564"/>
      <c r="J53" s="550"/>
      <c r="K53" s="550"/>
      <c r="L53" s="550"/>
      <c r="M53" s="550"/>
      <c r="N53" s="553"/>
      <c r="O53" s="552"/>
      <c r="P53" s="552"/>
    </row>
    <row r="54" spans="1:16" x14ac:dyDescent="0.25">
      <c r="A54" s="574"/>
      <c r="B54" s="564"/>
      <c r="C54" s="495"/>
      <c r="D54" s="495"/>
      <c r="E54" s="496"/>
      <c r="F54" s="496"/>
      <c r="G54" s="488"/>
      <c r="H54" s="488"/>
      <c r="I54" s="564"/>
      <c r="J54" s="550"/>
      <c r="K54" s="550"/>
      <c r="L54" s="550"/>
      <c r="M54" s="550"/>
      <c r="N54" s="553"/>
      <c r="O54" s="552"/>
      <c r="P54" s="552"/>
    </row>
    <row r="55" spans="1:16" x14ac:dyDescent="0.25">
      <c r="A55" s="574"/>
      <c r="B55" s="575"/>
      <c r="C55" s="495"/>
      <c r="D55" s="495"/>
      <c r="E55" s="496"/>
      <c r="F55" s="496"/>
      <c r="G55" s="563"/>
      <c r="H55" s="563"/>
      <c r="I55" s="564"/>
      <c r="J55" s="565"/>
      <c r="K55" s="565"/>
      <c r="L55" s="565"/>
      <c r="M55" s="565"/>
      <c r="N55" s="553"/>
      <c r="O55" s="552"/>
      <c r="P55" s="552"/>
    </row>
    <row r="56" spans="1:16" x14ac:dyDescent="0.25">
      <c r="A56" s="574"/>
      <c r="B56" s="564"/>
      <c r="C56" s="495"/>
      <c r="D56" s="495"/>
      <c r="E56" s="496"/>
      <c r="F56" s="496"/>
      <c r="G56" s="488"/>
      <c r="H56" s="488"/>
      <c r="I56" s="564"/>
      <c r="J56" s="550"/>
      <c r="K56" s="550"/>
      <c r="L56" s="550"/>
      <c r="M56" s="550"/>
      <c r="N56" s="553"/>
      <c r="O56" s="552"/>
      <c r="P56" s="552"/>
    </row>
    <row r="57" spans="1:16" x14ac:dyDescent="0.25">
      <c r="A57" s="574"/>
      <c r="B57" s="496"/>
      <c r="C57" s="495"/>
      <c r="D57" s="495"/>
      <c r="E57" s="496"/>
      <c r="F57" s="495"/>
      <c r="G57" s="563"/>
      <c r="H57" s="563"/>
      <c r="I57" s="564"/>
      <c r="J57" s="565"/>
      <c r="K57" s="565"/>
      <c r="L57" s="565"/>
      <c r="M57" s="565"/>
      <c r="N57" s="571"/>
      <c r="O57" s="552"/>
      <c r="P57" s="552"/>
    </row>
    <row r="58" spans="1:16" x14ac:dyDescent="0.25">
      <c r="A58" s="574"/>
      <c r="B58" s="564"/>
      <c r="C58" s="495"/>
      <c r="D58" s="495"/>
      <c r="E58" s="496"/>
      <c r="F58" s="553"/>
      <c r="G58" s="488"/>
      <c r="H58" s="488"/>
      <c r="I58" s="564"/>
      <c r="J58" s="550"/>
      <c r="K58" s="550"/>
      <c r="L58" s="550"/>
      <c r="M58" s="550"/>
      <c r="N58" s="553"/>
      <c r="O58" s="552"/>
      <c r="P58" s="552"/>
    </row>
    <row r="59" spans="1:16" x14ac:dyDescent="0.25">
      <c r="A59" s="574"/>
      <c r="B59" s="564"/>
      <c r="C59" s="495"/>
      <c r="D59" s="495"/>
      <c r="E59" s="496"/>
      <c r="F59" s="553"/>
      <c r="G59" s="488"/>
      <c r="H59" s="488"/>
      <c r="I59" s="564"/>
      <c r="J59" s="550"/>
      <c r="K59" s="550"/>
      <c r="L59" s="550"/>
      <c r="M59" s="550"/>
      <c r="N59" s="550"/>
      <c r="O59" s="552"/>
      <c r="P59" s="552"/>
    </row>
    <row r="60" spans="1:16" x14ac:dyDescent="0.25">
      <c r="A60" s="548"/>
      <c r="B60" s="551"/>
      <c r="C60" s="576"/>
      <c r="D60" s="576"/>
      <c r="E60" s="576"/>
      <c r="F60" s="576"/>
      <c r="G60" s="576"/>
      <c r="H60" s="576"/>
      <c r="I60" s="559"/>
      <c r="J60" s="577"/>
      <c r="K60" s="577"/>
      <c r="L60" s="577"/>
      <c r="M60" s="577"/>
      <c r="N60" s="559"/>
      <c r="O60" s="552"/>
      <c r="P60" s="552"/>
    </row>
    <row r="61" spans="1:16" x14ac:dyDescent="0.25">
      <c r="A61" s="548"/>
      <c r="B61" s="564"/>
      <c r="C61" s="564"/>
      <c r="D61" s="564"/>
      <c r="E61" s="564"/>
      <c r="F61" s="564"/>
      <c r="G61" s="564"/>
      <c r="H61" s="564"/>
      <c r="I61" s="549"/>
      <c r="J61" s="572"/>
      <c r="K61" s="572"/>
      <c r="L61" s="572"/>
      <c r="M61" s="572"/>
      <c r="N61" s="559"/>
      <c r="O61" s="552"/>
      <c r="P61" s="552"/>
    </row>
    <row r="62" spans="1:16" x14ac:dyDescent="0.25">
      <c r="A62" s="548"/>
      <c r="B62" s="564"/>
      <c r="C62" s="564"/>
      <c r="D62" s="564"/>
      <c r="E62" s="564"/>
      <c r="F62" s="564"/>
      <c r="G62" s="564"/>
      <c r="H62" s="564"/>
      <c r="I62" s="549"/>
      <c r="J62" s="550"/>
      <c r="K62" s="550"/>
      <c r="L62" s="550"/>
      <c r="M62" s="550"/>
      <c r="N62" s="559"/>
      <c r="O62" s="552"/>
      <c r="P62" s="552"/>
    </row>
    <row r="63" spans="1:16" x14ac:dyDescent="0.25">
      <c r="A63" s="548"/>
      <c r="B63" s="564"/>
      <c r="C63" s="564"/>
      <c r="D63" s="564"/>
      <c r="E63" s="564"/>
      <c r="F63" s="564"/>
      <c r="G63" s="564"/>
      <c r="H63" s="564"/>
      <c r="I63" s="549"/>
      <c r="J63" s="572"/>
      <c r="K63" s="572"/>
      <c r="L63" s="572"/>
      <c r="M63" s="572"/>
      <c r="N63" s="559"/>
      <c r="O63" s="552"/>
      <c r="P63" s="552"/>
    </row>
    <row r="64" spans="1:16" x14ac:dyDescent="0.25">
      <c r="A64" s="548"/>
      <c r="B64" s="564"/>
      <c r="C64" s="564"/>
      <c r="D64" s="564"/>
      <c r="E64" s="564"/>
      <c r="F64" s="564"/>
      <c r="G64" s="564"/>
      <c r="H64" s="564"/>
      <c r="I64" s="549"/>
      <c r="J64" s="572"/>
      <c r="K64" s="572"/>
      <c r="L64" s="572"/>
      <c r="M64" s="572"/>
      <c r="N64" s="559"/>
      <c r="O64" s="552"/>
      <c r="P64" s="552"/>
    </row>
    <row r="65" spans="1:16" x14ac:dyDescent="0.25">
      <c r="A65" s="564"/>
      <c r="B65" s="578"/>
      <c r="C65" s="496"/>
      <c r="D65" s="496"/>
      <c r="E65" s="496"/>
      <c r="F65" s="496"/>
      <c r="G65" s="496"/>
      <c r="H65" s="496"/>
      <c r="I65" s="564"/>
      <c r="J65" s="565"/>
      <c r="K65" s="565"/>
      <c r="L65" s="565"/>
      <c r="M65" s="565"/>
      <c r="N65" s="566"/>
      <c r="O65" s="552"/>
      <c r="P65" s="552"/>
    </row>
    <row r="66" spans="1:16" x14ac:dyDescent="0.25">
      <c r="A66" s="564"/>
      <c r="B66" s="579"/>
      <c r="C66" s="564"/>
      <c r="D66" s="564"/>
      <c r="E66" s="496"/>
      <c r="F66" s="564"/>
      <c r="G66" s="496"/>
      <c r="H66" s="496"/>
      <c r="I66" s="564"/>
      <c r="J66" s="550"/>
      <c r="K66" s="550"/>
      <c r="L66" s="550"/>
      <c r="M66" s="550"/>
      <c r="N66" s="553"/>
      <c r="O66" s="552"/>
      <c r="P66" s="552"/>
    </row>
    <row r="67" spans="1:16" x14ac:dyDescent="0.25">
      <c r="A67" s="548"/>
      <c r="B67" s="551"/>
      <c r="C67" s="576"/>
      <c r="D67" s="576"/>
      <c r="E67" s="576"/>
      <c r="F67" s="576"/>
      <c r="G67" s="576"/>
      <c r="H67" s="576"/>
      <c r="I67" s="549"/>
      <c r="J67" s="550"/>
      <c r="K67" s="550"/>
      <c r="L67" s="550"/>
      <c r="M67" s="550"/>
      <c r="N67" s="551"/>
      <c r="O67" s="552"/>
      <c r="P67" s="552"/>
    </row>
    <row r="68" spans="1:16" x14ac:dyDescent="0.25">
      <c r="A68" s="548"/>
      <c r="B68" s="548"/>
      <c r="C68" s="548"/>
      <c r="D68" s="548"/>
      <c r="E68" s="548"/>
      <c r="F68" s="548"/>
      <c r="G68" s="548"/>
      <c r="H68" s="548"/>
      <c r="I68" s="549"/>
      <c r="J68" s="550"/>
      <c r="K68" s="550"/>
      <c r="L68" s="550"/>
      <c r="M68" s="550"/>
      <c r="N68" s="551"/>
      <c r="O68" s="552"/>
      <c r="P68" s="552"/>
    </row>
    <row r="69" spans="1:16" x14ac:dyDescent="0.25">
      <c r="A69" s="548"/>
      <c r="B69" s="548"/>
      <c r="C69" s="548"/>
      <c r="D69" s="548"/>
      <c r="E69" s="548"/>
      <c r="F69" s="548"/>
      <c r="G69" s="548"/>
      <c r="H69" s="548"/>
      <c r="I69" s="549"/>
      <c r="J69" s="550"/>
      <c r="K69" s="550"/>
      <c r="L69" s="550"/>
      <c r="M69" s="550"/>
      <c r="N69" s="551"/>
      <c r="O69" s="552"/>
      <c r="P69" s="552"/>
    </row>
    <row r="70" spans="1:16" x14ac:dyDescent="0.25">
      <c r="A70" s="548"/>
      <c r="B70" s="548"/>
      <c r="C70" s="548"/>
      <c r="D70" s="548"/>
      <c r="E70" s="548"/>
      <c r="F70" s="548"/>
      <c r="G70" s="548"/>
      <c r="H70" s="548"/>
      <c r="I70" s="549"/>
      <c r="J70" s="550"/>
      <c r="K70" s="550"/>
      <c r="L70" s="550"/>
      <c r="M70" s="550"/>
      <c r="N70" s="551"/>
      <c r="O70" s="552"/>
      <c r="P70" s="552"/>
    </row>
    <row r="71" spans="1:16" x14ac:dyDescent="0.25">
      <c r="A71" s="548"/>
      <c r="B71" s="548"/>
      <c r="C71" s="548"/>
      <c r="D71" s="548"/>
      <c r="E71" s="548"/>
      <c r="F71" s="548"/>
      <c r="G71" s="548"/>
      <c r="H71" s="548"/>
      <c r="I71" s="549"/>
      <c r="J71" s="550"/>
      <c r="K71" s="550"/>
      <c r="L71" s="550"/>
      <c r="M71" s="550"/>
      <c r="N71" s="551"/>
      <c r="O71" s="552"/>
      <c r="P71" s="552"/>
    </row>
    <row r="72" spans="1:16" x14ac:dyDescent="0.25">
      <c r="A72" s="548"/>
      <c r="B72" s="551"/>
      <c r="C72" s="576"/>
      <c r="D72" s="576"/>
      <c r="E72" s="576"/>
      <c r="F72" s="576"/>
      <c r="G72" s="576"/>
      <c r="H72" s="576"/>
      <c r="I72" s="559"/>
      <c r="J72" s="577"/>
      <c r="K72" s="577"/>
      <c r="L72" s="577"/>
      <c r="M72" s="577"/>
      <c r="N72" s="559"/>
      <c r="O72" s="552"/>
      <c r="P72" s="552"/>
    </row>
    <row r="73" spans="1:16" x14ac:dyDescent="0.25">
      <c r="A73" s="548"/>
      <c r="B73" s="548"/>
      <c r="C73" s="548"/>
      <c r="D73" s="548"/>
      <c r="E73" s="548"/>
      <c r="F73" s="548"/>
      <c r="G73" s="548"/>
      <c r="H73" s="548"/>
      <c r="I73" s="549"/>
      <c r="J73" s="550"/>
      <c r="K73" s="550"/>
      <c r="L73" s="550"/>
      <c r="M73" s="550"/>
      <c r="N73" s="551"/>
      <c r="O73" s="552"/>
      <c r="P73" s="552"/>
    </row>
    <row r="74" spans="1:16" x14ac:dyDescent="0.25">
      <c r="A74" s="548"/>
      <c r="B74" s="548"/>
      <c r="C74" s="548"/>
      <c r="D74" s="548"/>
      <c r="E74" s="548"/>
      <c r="F74" s="548"/>
      <c r="G74" s="548"/>
      <c r="H74" s="548"/>
      <c r="I74" s="549"/>
      <c r="J74" s="550"/>
      <c r="K74" s="550"/>
      <c r="L74" s="550"/>
      <c r="M74" s="550"/>
      <c r="N74" s="551"/>
      <c r="O74" s="552"/>
      <c r="P74" s="552"/>
    </row>
    <row r="75" spans="1:16" x14ac:dyDescent="0.25">
      <c r="A75" s="548"/>
      <c r="B75" s="548"/>
      <c r="C75" s="548"/>
      <c r="D75" s="548"/>
      <c r="E75" s="548"/>
      <c r="F75" s="548"/>
      <c r="G75" s="548"/>
      <c r="H75" s="548"/>
      <c r="I75" s="549"/>
      <c r="J75" s="550"/>
      <c r="K75" s="550"/>
      <c r="L75" s="550"/>
      <c r="M75" s="550"/>
      <c r="N75" s="551"/>
      <c r="O75" s="552"/>
      <c r="P75" s="552"/>
    </row>
    <row r="76" spans="1:16" x14ac:dyDescent="0.25">
      <c r="A76" s="548"/>
      <c r="B76" s="548"/>
      <c r="C76" s="548"/>
      <c r="D76" s="548"/>
      <c r="E76" s="548"/>
      <c r="F76" s="548"/>
      <c r="G76" s="548"/>
      <c r="H76" s="548"/>
      <c r="I76" s="549"/>
      <c r="J76" s="550"/>
      <c r="K76" s="550"/>
      <c r="L76" s="550"/>
      <c r="M76" s="550"/>
      <c r="N76" s="551"/>
      <c r="O76" s="552"/>
      <c r="P76" s="552"/>
    </row>
    <row r="77" spans="1:16" x14ac:dyDescent="0.25">
      <c r="A77" s="564"/>
      <c r="B77" s="496"/>
      <c r="C77" s="496"/>
      <c r="D77" s="496"/>
      <c r="E77" s="496"/>
      <c r="F77" s="496"/>
      <c r="G77" s="564"/>
      <c r="H77" s="564"/>
      <c r="I77" s="564"/>
      <c r="J77" s="565"/>
      <c r="K77" s="565"/>
      <c r="L77" s="565"/>
      <c r="M77" s="565"/>
      <c r="N77" s="566"/>
      <c r="O77" s="552"/>
      <c r="P77" s="552"/>
    </row>
    <row r="78" spans="1:16" x14ac:dyDescent="0.25">
      <c r="A78" s="564"/>
      <c r="B78" s="564"/>
      <c r="C78" s="496"/>
      <c r="D78" s="496"/>
      <c r="E78" s="496"/>
      <c r="F78" s="564"/>
      <c r="G78" s="564"/>
      <c r="H78" s="564"/>
      <c r="I78" s="564"/>
      <c r="J78" s="550"/>
      <c r="K78" s="550"/>
      <c r="L78" s="550"/>
      <c r="M78" s="550"/>
      <c r="N78" s="553"/>
      <c r="O78" s="552"/>
      <c r="P78" s="552"/>
    </row>
    <row r="79" spans="1:16" x14ac:dyDescent="0.25">
      <c r="A79" s="564"/>
      <c r="B79" s="496"/>
      <c r="C79" s="496"/>
      <c r="D79" s="496"/>
      <c r="E79" s="496"/>
      <c r="F79" s="564"/>
      <c r="G79" s="564"/>
      <c r="H79" s="564"/>
      <c r="I79" s="564"/>
      <c r="J79" s="565"/>
      <c r="K79" s="565"/>
      <c r="L79" s="565"/>
      <c r="M79" s="565"/>
      <c r="N79" s="551"/>
      <c r="O79" s="552"/>
      <c r="P79" s="552"/>
    </row>
    <row r="80" spans="1:16" x14ac:dyDescent="0.25">
      <c r="A80" s="564"/>
      <c r="B80" s="579"/>
      <c r="C80" s="564"/>
      <c r="D80" s="564"/>
      <c r="E80" s="496"/>
      <c r="F80" s="564"/>
      <c r="G80" s="564"/>
      <c r="H80" s="564"/>
      <c r="I80" s="564"/>
      <c r="J80" s="550"/>
      <c r="K80" s="550"/>
      <c r="L80" s="550"/>
      <c r="M80" s="550"/>
      <c r="N80" s="551"/>
      <c r="O80" s="552"/>
      <c r="P80" s="552"/>
    </row>
    <row r="81" spans="1:16" x14ac:dyDescent="0.25">
      <c r="A81" s="564"/>
      <c r="B81" s="496"/>
      <c r="C81" s="496"/>
      <c r="D81" s="496"/>
      <c r="E81" s="563"/>
      <c r="F81" s="564"/>
      <c r="G81" s="488"/>
      <c r="H81" s="488"/>
      <c r="I81" s="564"/>
      <c r="J81" s="565"/>
      <c r="K81" s="565"/>
      <c r="L81" s="565"/>
      <c r="M81" s="565"/>
      <c r="N81" s="551"/>
      <c r="O81" s="552"/>
      <c r="P81" s="552"/>
    </row>
    <row r="82" spans="1:16" x14ac:dyDescent="0.25">
      <c r="A82" s="564"/>
      <c r="B82" s="564"/>
      <c r="C82" s="496"/>
      <c r="D82" s="496"/>
      <c r="E82" s="563"/>
      <c r="F82" s="564"/>
      <c r="G82" s="488"/>
      <c r="H82" s="488"/>
      <c r="I82" s="564"/>
      <c r="J82" s="550"/>
      <c r="K82" s="550"/>
      <c r="L82" s="550"/>
      <c r="M82" s="550"/>
      <c r="N82" s="551"/>
      <c r="O82" s="552"/>
      <c r="P82" s="552"/>
    </row>
    <row r="83" spans="1:16" x14ac:dyDescent="0.25">
      <c r="A83" s="564"/>
      <c r="B83" s="564"/>
      <c r="C83" s="496"/>
      <c r="D83" s="496"/>
      <c r="E83" s="563"/>
      <c r="F83" s="564"/>
      <c r="G83" s="488"/>
      <c r="H83" s="488"/>
      <c r="I83" s="564"/>
      <c r="J83" s="550"/>
      <c r="K83" s="550"/>
      <c r="L83" s="550"/>
      <c r="M83" s="550"/>
      <c r="N83" s="551"/>
      <c r="O83" s="552"/>
      <c r="P83" s="552"/>
    </row>
    <row r="84" spans="1:16" x14ac:dyDescent="0.25">
      <c r="A84" s="548"/>
      <c r="B84" s="551"/>
      <c r="C84" s="576"/>
      <c r="D84" s="576"/>
      <c r="E84" s="576"/>
      <c r="F84" s="576"/>
      <c r="G84" s="576"/>
      <c r="H84" s="576"/>
      <c r="I84" s="559"/>
      <c r="J84" s="577"/>
      <c r="K84" s="577"/>
      <c r="L84" s="577"/>
      <c r="M84" s="577"/>
      <c r="N84" s="559"/>
      <c r="O84" s="552"/>
      <c r="P84" s="552"/>
    </row>
    <row r="85" spans="1:16" x14ac:dyDescent="0.25">
      <c r="A85" s="548"/>
      <c r="B85" s="564"/>
      <c r="C85" s="564"/>
      <c r="D85" s="564"/>
      <c r="E85" s="564"/>
      <c r="F85" s="564"/>
      <c r="G85" s="564"/>
      <c r="H85" s="564"/>
      <c r="I85" s="549"/>
      <c r="J85" s="550"/>
      <c r="K85" s="550"/>
      <c r="L85" s="550"/>
      <c r="M85" s="550"/>
      <c r="N85" s="559"/>
      <c r="O85" s="552"/>
      <c r="P85" s="552"/>
    </row>
    <row r="86" spans="1:16" x14ac:dyDescent="0.25">
      <c r="A86" s="548"/>
      <c r="B86" s="564"/>
      <c r="C86" s="564"/>
      <c r="D86" s="564"/>
      <c r="E86" s="564"/>
      <c r="F86" s="564"/>
      <c r="G86" s="564"/>
      <c r="H86" s="564"/>
      <c r="I86" s="549"/>
      <c r="J86" s="550"/>
      <c r="K86" s="550"/>
      <c r="L86" s="550"/>
      <c r="M86" s="550"/>
      <c r="N86" s="559"/>
      <c r="O86" s="552"/>
      <c r="P86" s="552"/>
    </row>
    <row r="87" spans="1:16" x14ac:dyDescent="0.25">
      <c r="A87" s="548"/>
      <c r="B87" s="564"/>
      <c r="C87" s="564"/>
      <c r="D87" s="564"/>
      <c r="E87" s="564"/>
      <c r="F87" s="564"/>
      <c r="G87" s="564"/>
      <c r="H87" s="564"/>
      <c r="I87" s="549"/>
      <c r="J87" s="550"/>
      <c r="K87" s="550"/>
      <c r="L87" s="550"/>
      <c r="M87" s="550"/>
      <c r="N87" s="559"/>
      <c r="O87" s="552"/>
      <c r="P87" s="552"/>
    </row>
    <row r="88" spans="1:16" x14ac:dyDescent="0.25">
      <c r="A88" s="548"/>
      <c r="B88" s="564"/>
      <c r="C88" s="564"/>
      <c r="D88" s="564"/>
      <c r="E88" s="564"/>
      <c r="F88" s="564"/>
      <c r="G88" s="564"/>
      <c r="H88" s="564"/>
      <c r="I88" s="549"/>
      <c r="J88" s="550"/>
      <c r="K88" s="550"/>
      <c r="L88" s="550"/>
      <c r="M88" s="550"/>
      <c r="N88" s="559"/>
      <c r="O88" s="552"/>
      <c r="P88" s="552"/>
    </row>
    <row r="89" spans="1:16" x14ac:dyDescent="0.25">
      <c r="A89" s="564"/>
      <c r="B89" s="496"/>
      <c r="C89" s="496"/>
      <c r="D89" s="496"/>
      <c r="E89" s="496"/>
      <c r="F89" s="496"/>
      <c r="G89" s="564"/>
      <c r="H89" s="564"/>
      <c r="I89" s="564"/>
      <c r="J89" s="565"/>
      <c r="K89" s="565"/>
      <c r="L89" s="565"/>
      <c r="M89" s="565"/>
      <c r="N89" s="566"/>
      <c r="O89" s="552"/>
      <c r="P89" s="552"/>
    </row>
    <row r="90" spans="1:16" x14ac:dyDescent="0.25">
      <c r="A90" s="564"/>
      <c r="B90" s="579"/>
      <c r="C90" s="564"/>
      <c r="D90" s="564"/>
      <c r="E90" s="496"/>
      <c r="F90" s="564"/>
      <c r="G90" s="564"/>
      <c r="H90" s="564"/>
      <c r="I90" s="564"/>
      <c r="J90" s="550"/>
      <c r="K90" s="550"/>
      <c r="L90" s="550"/>
      <c r="M90" s="550"/>
      <c r="N90" s="553"/>
      <c r="O90" s="552"/>
      <c r="P90" s="552"/>
    </row>
    <row r="91" spans="1:16" x14ac:dyDescent="0.25">
      <c r="A91" s="580"/>
      <c r="B91" s="575"/>
      <c r="C91" s="581"/>
      <c r="D91" s="581"/>
      <c r="E91" s="581"/>
      <c r="F91" s="582"/>
      <c r="G91" s="583"/>
      <c r="H91" s="583"/>
      <c r="I91" s="564"/>
      <c r="J91" s="565"/>
      <c r="K91" s="565"/>
      <c r="L91" s="565"/>
      <c r="M91" s="565"/>
      <c r="N91" s="553"/>
      <c r="O91" s="552"/>
      <c r="P91" s="552"/>
    </row>
    <row r="92" spans="1:16" x14ac:dyDescent="0.25">
      <c r="A92" s="580"/>
      <c r="B92" s="575"/>
      <c r="C92" s="581"/>
      <c r="D92" s="581"/>
      <c r="E92" s="581"/>
      <c r="F92" s="582"/>
      <c r="G92" s="583"/>
      <c r="H92" s="583"/>
      <c r="I92" s="564"/>
      <c r="J92" s="550"/>
      <c r="K92" s="550"/>
      <c r="L92" s="550"/>
      <c r="M92" s="550"/>
      <c r="N92" s="553"/>
      <c r="O92" s="552"/>
      <c r="P92" s="552"/>
    </row>
    <row r="93" spans="1:16" x14ac:dyDescent="0.25">
      <c r="A93" s="487"/>
      <c r="B93" s="584"/>
      <c r="C93" s="584"/>
      <c r="D93" s="584"/>
      <c r="E93" s="584"/>
      <c r="F93" s="584"/>
      <c r="G93" s="584"/>
      <c r="H93" s="584"/>
      <c r="I93" s="584"/>
      <c r="J93" s="584"/>
      <c r="K93" s="584"/>
      <c r="L93" s="584"/>
      <c r="M93" s="577"/>
      <c r="N93" s="584"/>
      <c r="O93" s="552"/>
      <c r="P93" s="552"/>
    </row>
    <row r="94" spans="1:16" x14ac:dyDescent="0.25">
      <c r="A94" s="548"/>
      <c r="B94" s="548"/>
      <c r="C94" s="548"/>
      <c r="D94" s="548"/>
      <c r="E94" s="548"/>
      <c r="F94" s="548"/>
      <c r="G94" s="548"/>
      <c r="H94" s="548"/>
      <c r="I94" s="584"/>
      <c r="J94" s="577"/>
      <c r="K94" s="577"/>
      <c r="L94" s="577"/>
      <c r="M94" s="577"/>
      <c r="N94" s="584"/>
      <c r="O94" s="552"/>
      <c r="P94" s="552"/>
    </row>
    <row r="95" spans="1:16" x14ac:dyDescent="0.25">
      <c r="A95" s="548"/>
      <c r="B95" s="548"/>
      <c r="C95" s="548"/>
      <c r="D95" s="548"/>
      <c r="E95" s="548"/>
      <c r="F95" s="548"/>
      <c r="G95" s="548"/>
      <c r="H95" s="548"/>
      <c r="I95" s="549"/>
      <c r="J95" s="565"/>
      <c r="K95" s="565"/>
      <c r="L95" s="565"/>
      <c r="M95" s="565"/>
      <c r="N95" s="551"/>
      <c r="O95" s="552"/>
      <c r="P95" s="552"/>
    </row>
    <row r="96" spans="1:16" x14ac:dyDescent="0.25">
      <c r="A96" s="548"/>
      <c r="B96" s="548"/>
      <c r="C96" s="548"/>
      <c r="D96" s="548"/>
      <c r="E96" s="548"/>
      <c r="F96" s="548"/>
      <c r="G96" s="548"/>
      <c r="H96" s="548"/>
      <c r="I96" s="549"/>
      <c r="J96" s="565"/>
      <c r="K96" s="565"/>
      <c r="L96" s="565"/>
      <c r="M96" s="565"/>
      <c r="N96" s="551"/>
      <c r="O96" s="552"/>
      <c r="P96" s="552"/>
    </row>
    <row r="97" spans="1:16" x14ac:dyDescent="0.25">
      <c r="A97" s="548"/>
      <c r="B97" s="548"/>
      <c r="C97" s="548"/>
      <c r="D97" s="548"/>
      <c r="E97" s="548"/>
      <c r="F97" s="548"/>
      <c r="G97" s="548"/>
      <c r="H97" s="548"/>
      <c r="I97" s="549"/>
      <c r="J97" s="565"/>
      <c r="K97" s="565"/>
      <c r="L97" s="565"/>
      <c r="M97" s="565"/>
      <c r="N97" s="551"/>
      <c r="O97" s="552"/>
      <c r="P97" s="552"/>
    </row>
    <row r="98" spans="1:16" x14ac:dyDescent="0.25">
      <c r="A98" s="548"/>
      <c r="B98" s="548"/>
      <c r="C98" s="548"/>
      <c r="D98" s="548"/>
      <c r="E98" s="548"/>
      <c r="F98" s="548"/>
      <c r="G98" s="548"/>
      <c r="H98" s="548"/>
      <c r="I98" s="549"/>
      <c r="J98" s="565"/>
      <c r="K98" s="565"/>
      <c r="L98" s="565"/>
      <c r="M98" s="565"/>
      <c r="N98" s="551"/>
      <c r="O98" s="552"/>
      <c r="P98" s="552"/>
    </row>
    <row r="99" spans="1:16" x14ac:dyDescent="0.25">
      <c r="A99" s="551"/>
      <c r="B99" s="551"/>
      <c r="C99" s="551"/>
      <c r="D99" s="551"/>
      <c r="E99" s="551"/>
      <c r="F99" s="551"/>
      <c r="G99" s="551"/>
      <c r="H99" s="551"/>
      <c r="I99" s="559"/>
      <c r="J99" s="577"/>
      <c r="K99" s="577"/>
      <c r="L99" s="577"/>
      <c r="M99" s="577"/>
      <c r="N99" s="559"/>
      <c r="O99" s="552"/>
      <c r="P99" s="552"/>
    </row>
    <row r="100" spans="1:16" x14ac:dyDescent="0.25">
      <c r="A100" s="548"/>
      <c r="B100" s="548"/>
      <c r="C100" s="548"/>
      <c r="D100" s="548"/>
      <c r="E100" s="548"/>
      <c r="F100" s="548"/>
      <c r="G100" s="548"/>
      <c r="H100" s="548"/>
      <c r="I100" s="549"/>
      <c r="J100" s="550"/>
      <c r="K100" s="550"/>
      <c r="L100" s="550"/>
      <c r="M100" s="550"/>
      <c r="N100" s="551"/>
      <c r="O100" s="552"/>
      <c r="P100" s="552"/>
    </row>
    <row r="101" spans="1:16" x14ac:dyDescent="0.25">
      <c r="A101" s="548"/>
      <c r="B101" s="548"/>
      <c r="C101" s="548"/>
      <c r="D101" s="548"/>
      <c r="E101" s="548"/>
      <c r="F101" s="548"/>
      <c r="G101" s="548"/>
      <c r="H101" s="548"/>
      <c r="I101" s="549"/>
      <c r="J101" s="550"/>
      <c r="K101" s="550"/>
      <c r="L101" s="550"/>
      <c r="M101" s="550"/>
      <c r="N101" s="551"/>
      <c r="O101" s="552"/>
      <c r="P101" s="552"/>
    </row>
    <row r="102" spans="1:16" x14ac:dyDescent="0.25">
      <c r="A102" s="548"/>
      <c r="B102" s="548"/>
      <c r="C102" s="548"/>
      <c r="D102" s="548"/>
      <c r="E102" s="548"/>
      <c r="F102" s="548"/>
      <c r="G102" s="548"/>
      <c r="H102" s="548"/>
      <c r="I102" s="549"/>
      <c r="J102" s="550"/>
      <c r="K102" s="550"/>
      <c r="L102" s="550"/>
      <c r="M102" s="550"/>
      <c r="N102" s="551"/>
      <c r="O102" s="552"/>
      <c r="P102" s="552"/>
    </row>
    <row r="103" spans="1:16" x14ac:dyDescent="0.25">
      <c r="A103" s="548"/>
      <c r="B103" s="548"/>
      <c r="C103" s="548"/>
      <c r="D103" s="548"/>
      <c r="E103" s="548"/>
      <c r="F103" s="548"/>
      <c r="G103" s="548"/>
      <c r="H103" s="548"/>
      <c r="I103" s="549"/>
      <c r="J103" s="550"/>
      <c r="K103" s="550"/>
      <c r="L103" s="550"/>
      <c r="M103" s="550"/>
      <c r="N103" s="551"/>
      <c r="O103" s="552"/>
      <c r="P103" s="552"/>
    </row>
    <row r="104" spans="1:16" x14ac:dyDescent="0.25">
      <c r="A104" s="548"/>
      <c r="B104" s="551"/>
      <c r="C104" s="576"/>
      <c r="D104" s="576"/>
      <c r="E104" s="576"/>
      <c r="F104" s="576"/>
      <c r="G104" s="576"/>
      <c r="H104" s="576"/>
      <c r="I104" s="559"/>
      <c r="J104" s="577"/>
      <c r="K104" s="577"/>
      <c r="L104" s="577"/>
      <c r="M104" s="577"/>
      <c r="N104" s="559"/>
      <c r="O104" s="552"/>
      <c r="P104" s="552"/>
    </row>
    <row r="105" spans="1:16" x14ac:dyDescent="0.25">
      <c r="A105" s="548"/>
      <c r="B105" s="564"/>
      <c r="C105" s="564"/>
      <c r="D105" s="564"/>
      <c r="E105" s="564"/>
      <c r="F105" s="564"/>
      <c r="G105" s="564"/>
      <c r="H105" s="564"/>
      <c r="I105" s="549"/>
      <c r="J105" s="550"/>
      <c r="K105" s="550"/>
      <c r="L105" s="550"/>
      <c r="M105" s="550"/>
      <c r="N105" s="559"/>
      <c r="O105" s="552"/>
      <c r="P105" s="552"/>
    </row>
    <row r="106" spans="1:16" x14ac:dyDescent="0.25">
      <c r="A106" s="548"/>
      <c r="B106" s="564"/>
      <c r="C106" s="564"/>
      <c r="D106" s="564"/>
      <c r="E106" s="564"/>
      <c r="F106" s="564"/>
      <c r="G106" s="564"/>
      <c r="H106" s="564"/>
      <c r="I106" s="549"/>
      <c r="J106" s="550"/>
      <c r="K106" s="550"/>
      <c r="L106" s="550"/>
      <c r="M106" s="550"/>
      <c r="N106" s="559"/>
      <c r="O106" s="552"/>
      <c r="P106" s="552"/>
    </row>
    <row r="107" spans="1:16" x14ac:dyDescent="0.25">
      <c r="A107" s="548"/>
      <c r="B107" s="564"/>
      <c r="C107" s="564"/>
      <c r="D107" s="564"/>
      <c r="E107" s="564"/>
      <c r="F107" s="564"/>
      <c r="G107" s="564"/>
      <c r="H107" s="564"/>
      <c r="I107" s="549"/>
      <c r="J107" s="550"/>
      <c r="K107" s="550"/>
      <c r="L107" s="550"/>
      <c r="M107" s="550"/>
      <c r="N107" s="559"/>
      <c r="O107" s="552"/>
      <c r="P107" s="552"/>
    </row>
    <row r="108" spans="1:16" x14ac:dyDescent="0.25">
      <c r="A108" s="548"/>
      <c r="B108" s="564"/>
      <c r="C108" s="564"/>
      <c r="D108" s="564"/>
      <c r="E108" s="564"/>
      <c r="F108" s="564"/>
      <c r="G108" s="564"/>
      <c r="H108" s="564"/>
      <c r="I108" s="549"/>
      <c r="J108" s="550"/>
      <c r="K108" s="550"/>
      <c r="L108" s="550"/>
      <c r="M108" s="550"/>
      <c r="N108" s="559"/>
      <c r="O108" s="552"/>
      <c r="P108" s="552"/>
    </row>
    <row r="109" spans="1:16" x14ac:dyDescent="0.25">
      <c r="A109" s="585"/>
      <c r="B109" s="496"/>
      <c r="C109" s="496"/>
      <c r="D109" s="496"/>
      <c r="E109" s="496"/>
      <c r="F109" s="496"/>
      <c r="G109" s="496"/>
      <c r="H109" s="496"/>
      <c r="I109" s="564"/>
      <c r="J109" s="565"/>
      <c r="K109" s="565"/>
      <c r="L109" s="565"/>
      <c r="M109" s="565"/>
      <c r="N109" s="571"/>
      <c r="O109" s="552"/>
      <c r="P109" s="552"/>
    </row>
    <row r="110" spans="1:16" x14ac:dyDescent="0.25">
      <c r="A110" s="585"/>
      <c r="B110" s="579"/>
      <c r="C110" s="564"/>
      <c r="D110" s="564"/>
      <c r="E110" s="496"/>
      <c r="F110" s="564"/>
      <c r="G110" s="496"/>
      <c r="H110" s="496"/>
      <c r="I110" s="564"/>
      <c r="J110" s="550"/>
      <c r="K110" s="550"/>
      <c r="L110" s="567"/>
      <c r="M110" s="567"/>
      <c r="N110" s="553"/>
      <c r="O110" s="552"/>
      <c r="P110" s="552"/>
    </row>
    <row r="111" spans="1:16" x14ac:dyDescent="0.25">
      <c r="A111" s="586"/>
      <c r="B111" s="575"/>
      <c r="C111" s="496"/>
      <c r="D111" s="575"/>
      <c r="E111" s="496"/>
      <c r="F111" s="495"/>
      <c r="G111" s="495"/>
      <c r="H111" s="495"/>
      <c r="I111" s="549"/>
      <c r="J111" s="565"/>
      <c r="K111" s="565"/>
      <c r="L111" s="565"/>
      <c r="M111" s="565"/>
      <c r="N111" s="571"/>
      <c r="O111" s="552"/>
      <c r="P111" s="552"/>
    </row>
    <row r="112" spans="1:16" x14ac:dyDescent="0.25">
      <c r="A112" s="586"/>
      <c r="B112" s="575"/>
      <c r="C112" s="496"/>
      <c r="D112" s="575"/>
      <c r="E112" s="496"/>
      <c r="F112" s="553"/>
      <c r="G112" s="495"/>
      <c r="H112" s="495"/>
      <c r="I112" s="549"/>
      <c r="J112" s="565"/>
      <c r="K112" s="550"/>
      <c r="L112" s="550"/>
      <c r="M112" s="550"/>
      <c r="N112" s="553"/>
      <c r="O112" s="552"/>
      <c r="P112" s="552"/>
    </row>
    <row r="113" spans="1:16" x14ac:dyDescent="0.25">
      <c r="A113" s="586"/>
      <c r="B113" s="575"/>
      <c r="C113" s="496"/>
      <c r="D113" s="575"/>
      <c r="E113" s="496"/>
      <c r="F113" s="553"/>
      <c r="G113" s="495"/>
      <c r="H113" s="495"/>
      <c r="I113" s="549"/>
      <c r="J113" s="565"/>
      <c r="K113" s="550"/>
      <c r="L113" s="550"/>
      <c r="M113" s="550"/>
      <c r="N113" s="553"/>
      <c r="O113" s="552"/>
      <c r="P113" s="552"/>
    </row>
    <row r="114" spans="1:16" x14ac:dyDescent="0.25">
      <c r="A114" s="586"/>
      <c r="B114" s="575"/>
      <c r="C114" s="496"/>
      <c r="D114" s="575"/>
      <c r="E114" s="496"/>
      <c r="F114" s="553"/>
      <c r="G114" s="495"/>
      <c r="H114" s="495"/>
      <c r="I114" s="549"/>
      <c r="J114" s="565"/>
      <c r="K114" s="550"/>
      <c r="L114" s="550"/>
      <c r="M114" s="550"/>
      <c r="N114" s="550"/>
      <c r="O114" s="552"/>
      <c r="P114" s="552"/>
    </row>
    <row r="115" spans="1:16" x14ac:dyDescent="0.25">
      <c r="A115" s="564"/>
      <c r="B115" s="496"/>
      <c r="C115" s="496"/>
      <c r="D115" s="496"/>
      <c r="E115" s="496"/>
      <c r="F115" s="496"/>
      <c r="G115" s="496"/>
      <c r="H115" s="496"/>
      <c r="I115" s="549"/>
      <c r="J115" s="565"/>
      <c r="K115" s="565"/>
      <c r="L115" s="565"/>
      <c r="M115" s="565"/>
      <c r="N115" s="571"/>
      <c r="O115" s="552"/>
      <c r="P115" s="552"/>
    </row>
    <row r="116" spans="1:16" x14ac:dyDescent="0.25">
      <c r="A116" s="564"/>
      <c r="B116" s="579"/>
      <c r="C116" s="496"/>
      <c r="D116" s="496"/>
      <c r="E116" s="496"/>
      <c r="F116" s="564"/>
      <c r="G116" s="496"/>
      <c r="H116" s="496"/>
      <c r="I116" s="549"/>
      <c r="J116" s="550"/>
      <c r="K116" s="550"/>
      <c r="L116" s="550"/>
      <c r="M116" s="550"/>
      <c r="N116" s="553"/>
      <c r="O116" s="552"/>
      <c r="P116" s="552"/>
    </row>
    <row r="117" spans="1:16" x14ac:dyDescent="0.25">
      <c r="A117" s="564"/>
      <c r="B117" s="579"/>
      <c r="C117" s="496"/>
      <c r="D117" s="496"/>
      <c r="E117" s="496"/>
      <c r="F117" s="564"/>
      <c r="G117" s="496"/>
      <c r="H117" s="496"/>
      <c r="I117" s="549"/>
      <c r="J117" s="550"/>
      <c r="K117" s="550"/>
      <c r="L117" s="550"/>
      <c r="M117" s="550"/>
      <c r="N117" s="553"/>
      <c r="O117" s="552"/>
      <c r="P117" s="552"/>
    </row>
    <row r="118" spans="1:16" x14ac:dyDescent="0.25">
      <c r="A118" s="564"/>
      <c r="B118" s="579"/>
      <c r="C118" s="496"/>
      <c r="D118" s="496"/>
      <c r="E118" s="496"/>
      <c r="F118" s="564"/>
      <c r="G118" s="496"/>
      <c r="H118" s="496"/>
      <c r="I118" s="549"/>
      <c r="J118" s="550"/>
      <c r="K118" s="550"/>
      <c r="L118" s="550"/>
      <c r="M118" s="550"/>
      <c r="N118" s="551"/>
      <c r="O118" s="552"/>
      <c r="P118" s="552"/>
    </row>
    <row r="119" spans="1:16" x14ac:dyDescent="0.25">
      <c r="A119" s="548"/>
      <c r="B119" s="551"/>
      <c r="C119" s="576"/>
      <c r="D119" s="576"/>
      <c r="E119" s="576"/>
      <c r="F119" s="576"/>
      <c r="G119" s="576"/>
      <c r="H119" s="576"/>
      <c r="I119" s="549"/>
      <c r="J119" s="550"/>
      <c r="K119" s="550"/>
      <c r="L119" s="550"/>
      <c r="M119" s="550"/>
      <c r="N119" s="551"/>
      <c r="O119" s="552"/>
      <c r="P119" s="552"/>
    </row>
    <row r="120" spans="1:16" x14ac:dyDescent="0.25">
      <c r="A120" s="548"/>
      <c r="B120" s="548"/>
      <c r="C120" s="548"/>
      <c r="D120" s="548"/>
      <c r="E120" s="548"/>
      <c r="F120" s="548"/>
      <c r="G120" s="548"/>
      <c r="H120" s="548"/>
      <c r="I120" s="549"/>
      <c r="J120" s="550"/>
      <c r="K120" s="550"/>
      <c r="L120" s="550"/>
      <c r="M120" s="550"/>
      <c r="N120" s="551"/>
      <c r="O120" s="552"/>
      <c r="P120" s="552"/>
    </row>
    <row r="121" spans="1:16" x14ac:dyDescent="0.25">
      <c r="A121" s="548"/>
      <c r="B121" s="548"/>
      <c r="C121" s="548"/>
      <c r="D121" s="548"/>
      <c r="E121" s="548"/>
      <c r="F121" s="548"/>
      <c r="G121" s="548"/>
      <c r="H121" s="548"/>
      <c r="I121" s="549"/>
      <c r="J121" s="550"/>
      <c r="K121" s="550"/>
      <c r="L121" s="550"/>
      <c r="M121" s="550"/>
      <c r="N121" s="551"/>
      <c r="O121" s="552"/>
      <c r="P121" s="552"/>
    </row>
    <row r="122" spans="1:16" x14ac:dyDescent="0.25">
      <c r="A122" s="548"/>
      <c r="B122" s="548"/>
      <c r="C122" s="548"/>
      <c r="D122" s="548"/>
      <c r="E122" s="548"/>
      <c r="F122" s="548"/>
      <c r="G122" s="548"/>
      <c r="H122" s="548"/>
      <c r="I122" s="549"/>
      <c r="J122" s="550"/>
      <c r="K122" s="550"/>
      <c r="L122" s="550"/>
      <c r="M122" s="550"/>
      <c r="N122" s="551"/>
      <c r="O122" s="552"/>
      <c r="P122" s="552"/>
    </row>
    <row r="123" spans="1:16" x14ac:dyDescent="0.25">
      <c r="A123" s="548"/>
      <c r="B123" s="548"/>
      <c r="C123" s="548"/>
      <c r="D123" s="548"/>
      <c r="E123" s="548"/>
      <c r="F123" s="548"/>
      <c r="G123" s="548"/>
      <c r="H123" s="548"/>
      <c r="I123" s="549"/>
      <c r="J123" s="550"/>
      <c r="K123" s="550"/>
      <c r="L123" s="550"/>
      <c r="M123" s="550"/>
      <c r="N123" s="551"/>
      <c r="O123" s="552"/>
      <c r="P123" s="552"/>
    </row>
    <row r="124" spans="1:16" x14ac:dyDescent="0.25">
      <c r="A124" s="548"/>
      <c r="B124" s="551"/>
      <c r="C124" s="576"/>
      <c r="D124" s="576"/>
      <c r="E124" s="576"/>
      <c r="F124" s="576"/>
      <c r="G124" s="576"/>
      <c r="H124" s="576"/>
      <c r="I124" s="559"/>
      <c r="J124" s="577"/>
      <c r="K124" s="577"/>
      <c r="L124" s="577"/>
      <c r="M124" s="577"/>
      <c r="N124" s="559"/>
      <c r="O124" s="552"/>
      <c r="P124" s="552"/>
    </row>
    <row r="125" spans="1:16" x14ac:dyDescent="0.25">
      <c r="A125" s="548"/>
      <c r="B125" s="564"/>
      <c r="C125" s="564"/>
      <c r="D125" s="564"/>
      <c r="E125" s="564"/>
      <c r="F125" s="564"/>
      <c r="G125" s="564"/>
      <c r="H125" s="564"/>
      <c r="I125" s="549"/>
      <c r="J125" s="550"/>
      <c r="K125" s="550"/>
      <c r="L125" s="550"/>
      <c r="M125" s="550"/>
      <c r="N125" s="559"/>
      <c r="O125" s="552"/>
      <c r="P125" s="552"/>
    </row>
    <row r="126" spans="1:16" x14ac:dyDescent="0.25">
      <c r="A126" s="548"/>
      <c r="B126" s="564"/>
      <c r="C126" s="564"/>
      <c r="D126" s="564"/>
      <c r="E126" s="564"/>
      <c r="F126" s="564"/>
      <c r="G126" s="564"/>
      <c r="H126" s="564"/>
      <c r="I126" s="549"/>
      <c r="J126" s="550"/>
      <c r="K126" s="550"/>
      <c r="L126" s="550"/>
      <c r="M126" s="550"/>
      <c r="N126" s="559"/>
      <c r="O126" s="552"/>
      <c r="P126" s="552"/>
    </row>
    <row r="127" spans="1:16" x14ac:dyDescent="0.25">
      <c r="A127" s="548"/>
      <c r="B127" s="564"/>
      <c r="C127" s="564"/>
      <c r="D127" s="564"/>
      <c r="E127" s="564"/>
      <c r="F127" s="564"/>
      <c r="G127" s="564"/>
      <c r="H127" s="564"/>
      <c r="I127" s="549"/>
      <c r="J127" s="550"/>
      <c r="K127" s="550"/>
      <c r="L127" s="550"/>
      <c r="M127" s="550"/>
      <c r="N127" s="559"/>
      <c r="O127" s="552"/>
      <c r="P127" s="552"/>
    </row>
    <row r="128" spans="1:16" x14ac:dyDescent="0.25">
      <c r="A128" s="548"/>
      <c r="B128" s="564"/>
      <c r="C128" s="564"/>
      <c r="D128" s="564"/>
      <c r="E128" s="564"/>
      <c r="F128" s="564"/>
      <c r="G128" s="564"/>
      <c r="H128" s="564"/>
      <c r="I128" s="549"/>
      <c r="J128" s="550"/>
      <c r="K128" s="550"/>
      <c r="L128" s="550"/>
      <c r="M128" s="550"/>
      <c r="N128" s="559"/>
      <c r="O128" s="552"/>
      <c r="P128" s="552"/>
    </row>
    <row r="129" spans="1:16" x14ac:dyDescent="0.25">
      <c r="A129" s="564"/>
      <c r="B129" s="496"/>
      <c r="C129" s="496"/>
      <c r="D129" s="496"/>
      <c r="E129" s="496"/>
      <c r="F129" s="496"/>
      <c r="G129" s="563"/>
      <c r="H129" s="563"/>
      <c r="I129" s="564"/>
      <c r="J129" s="565"/>
      <c r="K129" s="565"/>
      <c r="L129" s="565"/>
      <c r="M129" s="565"/>
      <c r="N129" s="566"/>
      <c r="O129" s="552"/>
      <c r="P129" s="552"/>
    </row>
    <row r="130" spans="1:16" x14ac:dyDescent="0.25">
      <c r="A130" s="587"/>
      <c r="B130" s="588"/>
      <c r="C130" s="589"/>
      <c r="D130" s="589"/>
      <c r="E130" s="590"/>
      <c r="F130" s="591"/>
      <c r="G130" s="488"/>
      <c r="H130" s="488"/>
      <c r="I130" s="589"/>
      <c r="J130" s="592"/>
      <c r="K130" s="592"/>
      <c r="L130" s="592"/>
      <c r="M130" s="592"/>
      <c r="N130" s="593"/>
      <c r="O130" s="498"/>
      <c r="P130" s="498"/>
    </row>
    <row r="131" spans="1:16" x14ac:dyDescent="0.25">
      <c r="A131" s="587"/>
      <c r="B131" s="496"/>
      <c r="C131" s="590"/>
      <c r="D131" s="590"/>
      <c r="E131" s="590"/>
      <c r="F131" s="160"/>
      <c r="G131" s="589"/>
      <c r="H131" s="589"/>
      <c r="I131" s="594"/>
      <c r="J131" s="595"/>
      <c r="K131" s="595"/>
      <c r="L131" s="595"/>
      <c r="M131" s="595"/>
      <c r="N131" s="596"/>
      <c r="O131" s="498"/>
      <c r="P131" s="498"/>
    </row>
    <row r="132" spans="1:16" x14ac:dyDescent="0.25">
      <c r="A132" s="587"/>
      <c r="B132" s="496"/>
      <c r="C132" s="590"/>
      <c r="D132" s="590"/>
      <c r="E132" s="590"/>
      <c r="F132" s="160"/>
      <c r="G132" s="589"/>
      <c r="H132" s="589"/>
      <c r="I132" s="594"/>
      <c r="J132" s="592"/>
      <c r="K132" s="592"/>
      <c r="L132" s="592"/>
      <c r="M132" s="592"/>
      <c r="N132" s="597"/>
      <c r="O132" s="498"/>
      <c r="P132" s="498"/>
    </row>
    <row r="133" spans="1:16" x14ac:dyDescent="0.25">
      <c r="A133" s="587"/>
      <c r="B133" s="496"/>
      <c r="C133" s="590"/>
      <c r="D133" s="590"/>
      <c r="E133" s="590"/>
      <c r="F133" s="160"/>
      <c r="G133" s="589"/>
      <c r="H133" s="589"/>
      <c r="I133" s="594"/>
      <c r="J133" s="592"/>
      <c r="K133" s="592"/>
      <c r="L133" s="592"/>
      <c r="M133" s="592"/>
      <c r="N133" s="597"/>
      <c r="O133" s="498"/>
      <c r="P133" s="498"/>
    </row>
    <row r="134" spans="1:16" x14ac:dyDescent="0.25">
      <c r="A134" s="587"/>
      <c r="B134" s="496"/>
      <c r="C134" s="590"/>
      <c r="D134" s="590"/>
      <c r="E134" s="590"/>
      <c r="F134" s="160"/>
      <c r="G134" s="589"/>
      <c r="H134" s="589"/>
      <c r="I134" s="594"/>
      <c r="J134" s="592"/>
      <c r="K134" s="592"/>
      <c r="L134" s="592"/>
      <c r="M134" s="592"/>
      <c r="N134" s="597"/>
      <c r="O134" s="498"/>
      <c r="P134" s="498"/>
    </row>
  </sheetData>
  <mergeCells count="15">
    <mergeCell ref="A1:M1"/>
    <mergeCell ref="A2:M2"/>
    <mergeCell ref="D3:M3"/>
    <mergeCell ref="D4:H4"/>
    <mergeCell ref="K4:M4"/>
    <mergeCell ref="K5:M5"/>
    <mergeCell ref="A7:A9"/>
    <mergeCell ref="B7:B9"/>
    <mergeCell ref="C7:L7"/>
    <mergeCell ref="M7:M9"/>
    <mergeCell ref="C8:D8"/>
    <mergeCell ref="E8:F8"/>
    <mergeCell ref="G8:H8"/>
    <mergeCell ref="I8:J8"/>
    <mergeCell ref="K8:L8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tabSelected="1" topLeftCell="A7" zoomScaleNormal="100" workbookViewId="0">
      <selection activeCell="R19" sqref="R19"/>
    </sheetView>
  </sheetViews>
  <sheetFormatPr defaultRowHeight="15" x14ac:dyDescent="0.25"/>
  <cols>
    <col min="1" max="1" width="8.28515625" style="404" customWidth="1"/>
    <col min="2" max="2" width="44.42578125" style="404" customWidth="1"/>
    <col min="3" max="3" width="15.85546875" style="404" customWidth="1"/>
    <col min="4" max="6" width="10.7109375" style="404" customWidth="1"/>
    <col min="7" max="10" width="10.7109375" style="404" hidden="1" customWidth="1"/>
    <col min="11" max="11" width="12.5703125" style="404" hidden="1" customWidth="1"/>
    <col min="12" max="12" width="10.7109375" style="404" hidden="1" customWidth="1"/>
    <col min="13" max="13" width="25.140625" style="404" customWidth="1"/>
    <col min="14" max="14" width="13.28515625" style="404" customWidth="1"/>
    <col min="15" max="15" width="11.28515625" style="404" customWidth="1"/>
    <col min="16" max="16" width="11" style="404" customWidth="1"/>
    <col min="17" max="16384" width="9.140625" style="404"/>
  </cols>
  <sheetData>
    <row r="1" spans="1:18" ht="38.25" customHeight="1" x14ac:dyDescent="0.25">
      <c r="A1" s="890" t="s">
        <v>285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159"/>
    </row>
    <row r="2" spans="1:18" ht="18.75" x14ac:dyDescent="0.25">
      <c r="A2" s="890" t="s">
        <v>273</v>
      </c>
      <c r="B2" s="890"/>
      <c r="C2" s="890"/>
      <c r="D2" s="890"/>
      <c r="E2" s="890"/>
      <c r="F2" s="890"/>
      <c r="G2" s="890"/>
      <c r="H2" s="890"/>
      <c r="I2" s="890"/>
      <c r="J2" s="890"/>
      <c r="K2" s="890"/>
      <c r="L2" s="890"/>
      <c r="M2" s="890"/>
      <c r="N2" s="159"/>
    </row>
    <row r="3" spans="1:18" x14ac:dyDescent="0.25">
      <c r="A3" s="159"/>
      <c r="B3" s="159"/>
      <c r="C3" s="159"/>
      <c r="D3" s="864" t="s">
        <v>283</v>
      </c>
      <c r="E3" s="865"/>
      <c r="F3" s="865"/>
      <c r="G3" s="865"/>
      <c r="H3" s="865"/>
      <c r="I3" s="865"/>
      <c r="J3" s="865"/>
      <c r="K3" s="865"/>
      <c r="L3" s="865"/>
      <c r="M3" s="865"/>
      <c r="N3" s="159"/>
    </row>
    <row r="4" spans="1:18" ht="20.25" x14ac:dyDescent="0.25">
      <c r="A4" s="159"/>
      <c r="B4" s="159"/>
      <c r="C4" s="159"/>
      <c r="D4" s="1145"/>
      <c r="E4" s="1145"/>
      <c r="F4" s="1145"/>
      <c r="G4" s="1145"/>
      <c r="H4" s="1145"/>
      <c r="I4" s="159"/>
      <c r="J4" s="159"/>
      <c r="K4" s="864" t="s">
        <v>284</v>
      </c>
      <c r="L4" s="864"/>
      <c r="M4" s="864"/>
      <c r="N4" s="159"/>
    </row>
    <row r="5" spans="1:18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864" t="s">
        <v>152</v>
      </c>
      <c r="L5" s="864"/>
      <c r="M5" s="864"/>
      <c r="N5" s="159"/>
    </row>
    <row r="6" spans="1:18" s="160" customFormat="1" ht="15.75" thickBot="1" x14ac:dyDescent="0.3">
      <c r="M6" s="386" t="s">
        <v>153</v>
      </c>
    </row>
    <row r="7" spans="1:18" s="498" customFormat="1" x14ac:dyDescent="0.25">
      <c r="A7" s="1130" t="s">
        <v>226</v>
      </c>
      <c r="B7" s="1133" t="s">
        <v>1</v>
      </c>
      <c r="C7" s="1136" t="s">
        <v>274</v>
      </c>
      <c r="D7" s="1136"/>
      <c r="E7" s="1136"/>
      <c r="F7" s="1136"/>
      <c r="G7" s="1136"/>
      <c r="H7" s="1136"/>
      <c r="I7" s="1136"/>
      <c r="J7" s="1136"/>
      <c r="K7" s="1136"/>
      <c r="L7" s="1137"/>
      <c r="M7" s="1138" t="s">
        <v>130</v>
      </c>
      <c r="N7" s="495"/>
      <c r="O7" s="496"/>
      <c r="P7" s="497"/>
    </row>
    <row r="8" spans="1:18" x14ac:dyDescent="0.25">
      <c r="A8" s="1131"/>
      <c r="B8" s="1134"/>
      <c r="C8" s="1141" t="s">
        <v>43</v>
      </c>
      <c r="D8" s="1142"/>
      <c r="E8" s="1141" t="s">
        <v>227</v>
      </c>
      <c r="F8" s="1142"/>
      <c r="G8" s="1141" t="s">
        <v>228</v>
      </c>
      <c r="H8" s="1142"/>
      <c r="I8" s="1141" t="s">
        <v>229</v>
      </c>
      <c r="J8" s="1142"/>
      <c r="K8" s="1143" t="s">
        <v>230</v>
      </c>
      <c r="L8" s="1144"/>
      <c r="M8" s="1139"/>
      <c r="N8" s="495"/>
      <c r="O8" s="496"/>
      <c r="P8" s="497"/>
      <c r="Q8" s="498"/>
    </row>
    <row r="9" spans="1:18" ht="15.75" thickBot="1" x14ac:dyDescent="0.3">
      <c r="A9" s="1132"/>
      <c r="B9" s="1135"/>
      <c r="C9" s="499" t="s">
        <v>197</v>
      </c>
      <c r="D9" s="499" t="s">
        <v>135</v>
      </c>
      <c r="E9" s="499" t="s">
        <v>136</v>
      </c>
      <c r="F9" s="499" t="s">
        <v>137</v>
      </c>
      <c r="G9" s="499" t="s">
        <v>136</v>
      </c>
      <c r="H9" s="499" t="s">
        <v>137</v>
      </c>
      <c r="I9" s="499" t="s">
        <v>136</v>
      </c>
      <c r="J9" s="499" t="s">
        <v>137</v>
      </c>
      <c r="K9" s="500" t="s">
        <v>136</v>
      </c>
      <c r="L9" s="501" t="s">
        <v>137</v>
      </c>
      <c r="M9" s="1140"/>
      <c r="N9" s="495"/>
      <c r="O9" s="496"/>
      <c r="P9" s="497"/>
      <c r="Q9" s="498"/>
    </row>
    <row r="10" spans="1:18" s="510" customFormat="1" x14ac:dyDescent="0.25">
      <c r="A10" s="502" t="s">
        <v>231</v>
      </c>
      <c r="B10" s="503" t="s">
        <v>232</v>
      </c>
      <c r="C10" s="504">
        <f>C11+C18+C22+C23+C25</f>
        <v>98179.9</v>
      </c>
      <c r="D10" s="504">
        <f>D11+D18+D22+D23+D25</f>
        <v>19590.904999999999</v>
      </c>
      <c r="E10" s="504">
        <f t="shared" ref="E10:L10" si="0">E11+E18+E22+E23+E25</f>
        <v>19590.904999999999</v>
      </c>
      <c r="F10" s="504">
        <f t="shared" si="0"/>
        <v>19590.904999999999</v>
      </c>
      <c r="G10" s="504">
        <f t="shared" si="0"/>
        <v>0</v>
      </c>
      <c r="H10" s="504">
        <f t="shared" si="0"/>
        <v>0</v>
      </c>
      <c r="I10" s="504">
        <f t="shared" si="0"/>
        <v>0</v>
      </c>
      <c r="J10" s="504">
        <f>J11+J18+J22+J23+J25</f>
        <v>0</v>
      </c>
      <c r="K10" s="504">
        <f t="shared" si="0"/>
        <v>0</v>
      </c>
      <c r="L10" s="504">
        <f t="shared" si="0"/>
        <v>0</v>
      </c>
      <c r="M10" s="505">
        <f>F10+H10+J10+L10</f>
        <v>19590.904999999999</v>
      </c>
      <c r="N10" s="506"/>
      <c r="O10" s="507"/>
      <c r="P10" s="508"/>
      <c r="Q10" s="509"/>
    </row>
    <row r="11" spans="1:18" s="492" customFormat="1" x14ac:dyDescent="0.25">
      <c r="A11" s="511" t="s">
        <v>49</v>
      </c>
      <c r="B11" s="232" t="s">
        <v>233</v>
      </c>
      <c r="C11" s="512">
        <f>SUM(C12:C17)</f>
        <v>37959.32</v>
      </c>
      <c r="D11" s="512">
        <f>SUM(D12:D17)</f>
        <v>4490.9049999999997</v>
      </c>
      <c r="E11" s="512">
        <f t="shared" ref="E11:L11" si="1">SUM(E12:E17)</f>
        <v>4490.9049999999997</v>
      </c>
      <c r="F11" s="512">
        <f t="shared" si="1"/>
        <v>4490.9049999999997</v>
      </c>
      <c r="G11" s="512">
        <f t="shared" si="1"/>
        <v>0</v>
      </c>
      <c r="H11" s="512">
        <f t="shared" si="1"/>
        <v>0</v>
      </c>
      <c r="I11" s="512">
        <f t="shared" si="1"/>
        <v>0</v>
      </c>
      <c r="J11" s="512">
        <f t="shared" si="1"/>
        <v>0</v>
      </c>
      <c r="K11" s="512">
        <f t="shared" si="1"/>
        <v>0</v>
      </c>
      <c r="L11" s="512">
        <f t="shared" si="1"/>
        <v>0</v>
      </c>
      <c r="M11" s="528"/>
      <c r="N11" s="514"/>
      <c r="O11" s="514"/>
      <c r="P11" s="514"/>
      <c r="Q11" s="515"/>
      <c r="R11" s="492" t="s">
        <v>225</v>
      </c>
    </row>
    <row r="12" spans="1:18" x14ac:dyDescent="0.25">
      <c r="A12" s="516" t="s">
        <v>50</v>
      </c>
      <c r="B12" s="517" t="s">
        <v>234</v>
      </c>
      <c r="C12" s="333">
        <f>E12+G12+I12+K12</f>
        <v>0</v>
      </c>
      <c r="D12" s="333">
        <f>F12+H12+J12+L12</f>
        <v>0</v>
      </c>
      <c r="E12" s="333">
        <f t="shared" ref="E12:F15" si="2">G12+I12+K12+M12</f>
        <v>0</v>
      </c>
      <c r="F12" s="333">
        <f t="shared" si="2"/>
        <v>0</v>
      </c>
      <c r="G12" s="163"/>
      <c r="H12" s="163"/>
      <c r="I12" s="163"/>
      <c r="J12" s="163"/>
      <c r="K12" s="163"/>
      <c r="L12" s="163"/>
      <c r="M12" s="537"/>
      <c r="N12" s="518"/>
      <c r="O12" s="518"/>
      <c r="P12" s="518"/>
      <c r="Q12" s="498"/>
    </row>
    <row r="13" spans="1:18" x14ac:dyDescent="0.25">
      <c r="A13" s="516" t="s">
        <v>68</v>
      </c>
      <c r="B13" s="517" t="s">
        <v>235</v>
      </c>
      <c r="C13" s="333">
        <f t="shared" ref="C13:D17" si="3">E13+G13+I13+K13</f>
        <v>0</v>
      </c>
      <c r="D13" s="333">
        <f t="shared" si="3"/>
        <v>0</v>
      </c>
      <c r="E13" s="333">
        <f t="shared" si="2"/>
        <v>0</v>
      </c>
      <c r="F13" s="333">
        <f t="shared" si="2"/>
        <v>0</v>
      </c>
      <c r="G13" s="163"/>
      <c r="H13" s="163"/>
      <c r="I13" s="163"/>
      <c r="J13" s="163"/>
      <c r="K13" s="163"/>
      <c r="L13" s="163"/>
      <c r="M13" s="537"/>
      <c r="N13" s="518"/>
      <c r="O13" s="518"/>
      <c r="P13" s="518"/>
      <c r="Q13" s="498"/>
    </row>
    <row r="14" spans="1:18" ht="30" x14ac:dyDescent="0.25">
      <c r="A14" s="516" t="s">
        <v>236</v>
      </c>
      <c r="B14" s="517" t="s">
        <v>237</v>
      </c>
      <c r="C14" s="333">
        <f t="shared" si="3"/>
        <v>0</v>
      </c>
      <c r="D14" s="333">
        <f t="shared" si="3"/>
        <v>0</v>
      </c>
      <c r="E14" s="333">
        <f t="shared" si="2"/>
        <v>0</v>
      </c>
      <c r="F14" s="333">
        <f t="shared" si="2"/>
        <v>0</v>
      </c>
      <c r="G14" s="163"/>
      <c r="H14" s="163"/>
      <c r="I14" s="163"/>
      <c r="J14" s="163"/>
      <c r="K14" s="163"/>
      <c r="L14" s="163"/>
      <c r="M14" s="537"/>
      <c r="N14" s="518"/>
      <c r="O14" s="518"/>
      <c r="P14" s="518"/>
      <c r="Q14" s="498"/>
    </row>
    <row r="15" spans="1:18" ht="30" x14ac:dyDescent="0.25">
      <c r="A15" s="516" t="s">
        <v>238</v>
      </c>
      <c r="B15" s="517" t="s">
        <v>239</v>
      </c>
      <c r="C15" s="333">
        <f t="shared" si="3"/>
        <v>0</v>
      </c>
      <c r="D15" s="333">
        <f t="shared" si="3"/>
        <v>0</v>
      </c>
      <c r="E15" s="333">
        <f t="shared" si="2"/>
        <v>0</v>
      </c>
      <c r="F15" s="333">
        <f t="shared" si="2"/>
        <v>0</v>
      </c>
      <c r="G15" s="163"/>
      <c r="H15" s="163"/>
      <c r="I15" s="163"/>
      <c r="J15" s="163"/>
      <c r="K15" s="163"/>
      <c r="L15" s="163"/>
      <c r="M15" s="537"/>
      <c r="N15" s="518"/>
      <c r="O15" s="518"/>
      <c r="P15" s="518"/>
      <c r="Q15" s="498"/>
    </row>
    <row r="16" spans="1:18" ht="30" x14ac:dyDescent="0.25">
      <c r="A16" s="516" t="s">
        <v>240</v>
      </c>
      <c r="B16" s="521" t="s">
        <v>241</v>
      </c>
      <c r="C16" s="525">
        <v>37959.32</v>
      </c>
      <c r="D16" s="523">
        <f>F16+H16+J16+L16</f>
        <v>4490.9049999999997</v>
      </c>
      <c r="E16" s="525">
        <v>4490.9049999999997</v>
      </c>
      <c r="F16" s="525">
        <v>4490.9049999999997</v>
      </c>
      <c r="G16" s="525"/>
      <c r="H16" s="525"/>
      <c r="I16" s="525"/>
      <c r="J16" s="525"/>
      <c r="K16" s="525"/>
      <c r="L16" s="525"/>
      <c r="M16" s="598">
        <f>E16+G16+I16+K16</f>
        <v>4490.9049999999997</v>
      </c>
      <c r="N16" s="520">
        <f>C16-M16</f>
        <v>33468.415000000001</v>
      </c>
      <c r="O16" s="518"/>
      <c r="P16" s="518"/>
      <c r="Q16" s="498"/>
    </row>
    <row r="17" spans="1:17" x14ac:dyDescent="0.25">
      <c r="A17" s="516" t="s">
        <v>242</v>
      </c>
      <c r="B17" s="517" t="s">
        <v>243</v>
      </c>
      <c r="C17" s="9">
        <v>0</v>
      </c>
      <c r="D17" s="333">
        <f t="shared" si="3"/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537"/>
      <c r="N17" s="518"/>
      <c r="O17" s="518"/>
      <c r="P17" s="518"/>
      <c r="Q17" s="498"/>
    </row>
    <row r="18" spans="1:17" s="492" customFormat="1" x14ac:dyDescent="0.25">
      <c r="A18" s="511" t="s">
        <v>44</v>
      </c>
      <c r="B18" s="524" t="s">
        <v>244</v>
      </c>
      <c r="C18" s="512">
        <f>SUM(C19:C21)</f>
        <v>60220.58</v>
      </c>
      <c r="D18" s="512">
        <f t="shared" ref="D18:L18" si="4">SUM(D19:D21)</f>
        <v>15100</v>
      </c>
      <c r="E18" s="512">
        <f t="shared" si="4"/>
        <v>15100</v>
      </c>
      <c r="F18" s="512">
        <f t="shared" si="4"/>
        <v>15100</v>
      </c>
      <c r="G18" s="512">
        <f t="shared" si="4"/>
        <v>0</v>
      </c>
      <c r="H18" s="512">
        <f>SUM(H19:H21)</f>
        <v>0</v>
      </c>
      <c r="I18" s="512">
        <f t="shared" si="4"/>
        <v>0</v>
      </c>
      <c r="J18" s="512">
        <f t="shared" si="4"/>
        <v>0</v>
      </c>
      <c r="K18" s="512">
        <f t="shared" si="4"/>
        <v>0</v>
      </c>
      <c r="L18" s="512">
        <f t="shared" si="4"/>
        <v>0</v>
      </c>
      <c r="M18" s="528"/>
      <c r="N18" s="514"/>
      <c r="O18" s="514"/>
      <c r="P18" s="514"/>
      <c r="Q18" s="515"/>
    </row>
    <row r="19" spans="1:17" x14ac:dyDescent="0.25">
      <c r="A19" s="516" t="s">
        <v>45</v>
      </c>
      <c r="B19" s="521" t="s">
        <v>245</v>
      </c>
      <c r="C19" s="525">
        <v>60220.58</v>
      </c>
      <c r="D19" s="523">
        <f>F19+H19+J19+L19</f>
        <v>15100</v>
      </c>
      <c r="E19" s="525">
        <v>15100</v>
      </c>
      <c r="F19" s="525">
        <v>15100</v>
      </c>
      <c r="G19" s="525"/>
      <c r="H19" s="525"/>
      <c r="I19" s="525"/>
      <c r="J19" s="525"/>
      <c r="K19" s="525"/>
      <c r="L19" s="525"/>
      <c r="M19" s="598">
        <f>H19+J19+L19</f>
        <v>0</v>
      </c>
      <c r="N19" s="520">
        <f>C19-M19</f>
        <v>60220.58</v>
      </c>
      <c r="O19" s="518"/>
      <c r="P19" s="518"/>
      <c r="Q19" s="498"/>
    </row>
    <row r="20" spans="1:17" x14ac:dyDescent="0.25">
      <c r="A20" s="516" t="s">
        <v>67</v>
      </c>
      <c r="B20" s="517" t="s">
        <v>246</v>
      </c>
      <c r="C20" s="9">
        <v>0</v>
      </c>
      <c r="D20" s="333">
        <f t="shared" ref="D20:D25" si="5">F20+H20+J20+L20</f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537"/>
      <c r="N20" s="518"/>
      <c r="O20" s="518"/>
      <c r="P20" s="518"/>
      <c r="Q20" s="498"/>
    </row>
    <row r="21" spans="1:17" ht="30" x14ac:dyDescent="0.25">
      <c r="A21" s="516" t="s">
        <v>75</v>
      </c>
      <c r="B21" s="517" t="s">
        <v>247</v>
      </c>
      <c r="C21" s="9">
        <v>0</v>
      </c>
      <c r="D21" s="333">
        <f t="shared" si="5"/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537"/>
      <c r="N21" s="518"/>
      <c r="O21" s="518"/>
      <c r="P21" s="518"/>
      <c r="Q21" s="498"/>
    </row>
    <row r="22" spans="1:17" s="492" customFormat="1" x14ac:dyDescent="0.25">
      <c r="A22" s="511" t="s">
        <v>54</v>
      </c>
      <c r="B22" s="524" t="s">
        <v>248</v>
      </c>
      <c r="C22" s="491">
        <v>0</v>
      </c>
      <c r="D22" s="526">
        <f t="shared" si="5"/>
        <v>0</v>
      </c>
      <c r="E22" s="491">
        <v>0</v>
      </c>
      <c r="F22" s="491">
        <v>0</v>
      </c>
      <c r="G22" s="491">
        <v>0</v>
      </c>
      <c r="H22" s="491">
        <v>0</v>
      </c>
      <c r="I22" s="491">
        <v>0</v>
      </c>
      <c r="J22" s="491">
        <v>0</v>
      </c>
      <c r="K22" s="491">
        <v>0</v>
      </c>
      <c r="L22" s="491">
        <v>0</v>
      </c>
      <c r="M22" s="528"/>
      <c r="N22" s="514"/>
      <c r="O22" s="514"/>
      <c r="P22" s="514"/>
      <c r="Q22" s="515"/>
    </row>
    <row r="23" spans="1:17" s="492" customFormat="1" x14ac:dyDescent="0.25">
      <c r="A23" s="511" t="s">
        <v>18</v>
      </c>
      <c r="B23" s="524" t="s">
        <v>249</v>
      </c>
      <c r="C23" s="491">
        <v>0</v>
      </c>
      <c r="D23" s="526">
        <f t="shared" si="5"/>
        <v>0</v>
      </c>
      <c r="E23" s="491">
        <v>0</v>
      </c>
      <c r="F23" s="491">
        <v>0</v>
      </c>
      <c r="G23" s="491">
        <v>0</v>
      </c>
      <c r="H23" s="491">
        <v>0</v>
      </c>
      <c r="I23" s="491">
        <v>0</v>
      </c>
      <c r="J23" s="491">
        <v>0</v>
      </c>
      <c r="K23" s="491">
        <v>0</v>
      </c>
      <c r="L23" s="491">
        <v>0</v>
      </c>
      <c r="M23" s="528"/>
      <c r="N23" s="514"/>
      <c r="O23" s="514"/>
      <c r="P23" s="514"/>
      <c r="Q23" s="515"/>
    </row>
    <row r="24" spans="1:17" x14ac:dyDescent="0.25">
      <c r="A24" s="516" t="s">
        <v>250</v>
      </c>
      <c r="B24" s="517" t="s">
        <v>251</v>
      </c>
      <c r="C24" s="9">
        <v>0</v>
      </c>
      <c r="D24" s="333">
        <f t="shared" si="5"/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537"/>
      <c r="N24" s="518"/>
      <c r="O24" s="518"/>
      <c r="P24" s="518"/>
      <c r="Q24" s="498"/>
    </row>
    <row r="25" spans="1:17" s="492" customFormat="1" ht="15.75" thickBot="1" x14ac:dyDescent="0.3">
      <c r="A25" s="511" t="s">
        <v>93</v>
      </c>
      <c r="B25" s="524" t="s">
        <v>252</v>
      </c>
      <c r="C25" s="527"/>
      <c r="D25" s="526">
        <f t="shared" si="5"/>
        <v>0</v>
      </c>
      <c r="E25" s="527"/>
      <c r="F25" s="527"/>
      <c r="G25" s="527"/>
      <c r="H25" s="527"/>
      <c r="I25" s="527"/>
      <c r="J25" s="527"/>
      <c r="K25" s="527"/>
      <c r="L25" s="527"/>
      <c r="M25" s="528"/>
      <c r="N25" s="514"/>
      <c r="O25" s="514"/>
      <c r="P25" s="514"/>
      <c r="Q25" s="515"/>
    </row>
    <row r="26" spans="1:17" s="536" customFormat="1" x14ac:dyDescent="0.25">
      <c r="A26" s="529" t="s">
        <v>23</v>
      </c>
      <c r="B26" s="530" t="s">
        <v>253</v>
      </c>
      <c r="C26" s="531">
        <f>SUM(C27:C33)</f>
        <v>197637.14</v>
      </c>
      <c r="D26" s="531">
        <f>SUM(D27:D33)</f>
        <v>0</v>
      </c>
      <c r="E26" s="531">
        <f t="shared" ref="E26:L26" si="6">SUM(E27:E33)</f>
        <v>0</v>
      </c>
      <c r="F26" s="531">
        <f t="shared" si="6"/>
        <v>0</v>
      </c>
      <c r="G26" s="531">
        <f t="shared" si="6"/>
        <v>0</v>
      </c>
      <c r="H26" s="531">
        <f t="shared" si="6"/>
        <v>0</v>
      </c>
      <c r="I26" s="531">
        <f t="shared" si="6"/>
        <v>0</v>
      </c>
      <c r="J26" s="531">
        <f t="shared" si="6"/>
        <v>0</v>
      </c>
      <c r="K26" s="531">
        <f t="shared" si="6"/>
        <v>0</v>
      </c>
      <c r="L26" s="531">
        <f t="shared" si="6"/>
        <v>0</v>
      </c>
      <c r="M26" s="532"/>
      <c r="N26" s="533"/>
      <c r="O26" s="534"/>
      <c r="P26" s="534"/>
      <c r="Q26" s="535"/>
    </row>
    <row r="27" spans="1:17" x14ac:dyDescent="0.25">
      <c r="A27" s="516" t="s">
        <v>51</v>
      </c>
      <c r="B27" s="517" t="s">
        <v>254</v>
      </c>
      <c r="C27" s="9">
        <v>0</v>
      </c>
      <c r="D27" s="333">
        <f>F27+H27+J27+L27</f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537"/>
      <c r="N27" s="518"/>
      <c r="O27" s="518"/>
      <c r="P27" s="518"/>
      <c r="Q27" s="498"/>
    </row>
    <row r="28" spans="1:17" x14ac:dyDescent="0.25">
      <c r="A28" s="516" t="s">
        <v>46</v>
      </c>
      <c r="B28" s="517" t="s">
        <v>255</v>
      </c>
      <c r="C28" s="9">
        <v>0</v>
      </c>
      <c r="D28" s="333">
        <f t="shared" ref="D28:D33" si="7">F28+H28+J28+L28</f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537"/>
      <c r="N28" s="518"/>
      <c r="O28" s="518"/>
      <c r="P28" s="518"/>
      <c r="Q28" s="498"/>
    </row>
    <row r="29" spans="1:17" x14ac:dyDescent="0.25">
      <c r="A29" s="516" t="s">
        <v>57</v>
      </c>
      <c r="B29" s="517" t="s">
        <v>256</v>
      </c>
      <c r="C29" s="9">
        <v>0</v>
      </c>
      <c r="D29" s="333">
        <f t="shared" si="7"/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537"/>
      <c r="N29" s="518"/>
      <c r="O29" s="518"/>
      <c r="P29" s="518"/>
      <c r="Q29" s="498"/>
    </row>
    <row r="30" spans="1:17" x14ac:dyDescent="0.25">
      <c r="A30" s="516" t="s">
        <v>257</v>
      </c>
      <c r="B30" s="517" t="s">
        <v>258</v>
      </c>
      <c r="C30" s="291">
        <v>197637.14</v>
      </c>
      <c r="D30" s="333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537"/>
      <c r="N30" s="518"/>
      <c r="O30" s="518"/>
      <c r="P30" s="518"/>
      <c r="Q30" s="498"/>
    </row>
    <row r="31" spans="1:17" x14ac:dyDescent="0.25">
      <c r="A31" s="516" t="s">
        <v>259</v>
      </c>
      <c r="B31" s="517" t="s">
        <v>260</v>
      </c>
      <c r="C31" s="9">
        <v>0</v>
      </c>
      <c r="D31" s="333">
        <f t="shared" si="7"/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537"/>
      <c r="N31" s="518"/>
      <c r="O31" s="518"/>
      <c r="P31" s="518"/>
      <c r="Q31" s="498"/>
    </row>
    <row r="32" spans="1:17" x14ac:dyDescent="0.25">
      <c r="A32" s="516" t="s">
        <v>261</v>
      </c>
      <c r="B32" s="517" t="s">
        <v>262</v>
      </c>
      <c r="C32" s="9">
        <v>0</v>
      </c>
      <c r="D32" s="333">
        <f t="shared" si="7"/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537"/>
      <c r="N32" s="518"/>
      <c r="O32" s="518"/>
      <c r="P32" s="518"/>
      <c r="Q32" s="498"/>
    </row>
    <row r="33" spans="1:24" ht="15.75" thickBot="1" x14ac:dyDescent="0.3">
      <c r="A33" s="516" t="s">
        <v>263</v>
      </c>
      <c r="B33" s="517" t="s">
        <v>264</v>
      </c>
      <c r="C33" s="291">
        <v>0</v>
      </c>
      <c r="D33" s="538">
        <f t="shared" si="7"/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537"/>
      <c r="N33" s="518"/>
      <c r="O33" s="518"/>
      <c r="P33" s="518"/>
      <c r="Q33" s="498"/>
    </row>
    <row r="34" spans="1:24" s="546" customFormat="1" ht="15.75" thickBot="1" x14ac:dyDescent="0.3">
      <c r="A34" s="539"/>
      <c r="B34" s="540" t="s">
        <v>265</v>
      </c>
      <c r="C34" s="541">
        <f>C26+C10</f>
        <v>295817.04000000004</v>
      </c>
      <c r="D34" s="541">
        <f>D26+D10</f>
        <v>19590.904999999999</v>
      </c>
      <c r="E34" s="541">
        <f t="shared" ref="E34:L34" si="8">E26+E10</f>
        <v>19590.904999999999</v>
      </c>
      <c r="F34" s="541">
        <f t="shared" si="8"/>
        <v>19590.904999999999</v>
      </c>
      <c r="G34" s="541">
        <f t="shared" si="8"/>
        <v>0</v>
      </c>
      <c r="H34" s="541">
        <f t="shared" si="8"/>
        <v>0</v>
      </c>
      <c r="I34" s="541">
        <f t="shared" si="8"/>
        <v>0</v>
      </c>
      <c r="J34" s="541">
        <f t="shared" si="8"/>
        <v>0</v>
      </c>
      <c r="K34" s="541">
        <f t="shared" si="8"/>
        <v>0</v>
      </c>
      <c r="L34" s="541">
        <f t="shared" si="8"/>
        <v>0</v>
      </c>
      <c r="M34" s="542"/>
      <c r="N34" s="543"/>
      <c r="O34" s="544"/>
      <c r="P34" s="544"/>
      <c r="Q34" s="545"/>
    </row>
    <row r="35" spans="1:24" x14ac:dyDescent="0.25">
      <c r="A35" s="547"/>
      <c r="B35" s="548"/>
      <c r="C35" s="548"/>
      <c r="D35" s="548"/>
      <c r="E35" s="548"/>
      <c r="F35" s="548"/>
      <c r="G35" s="548"/>
      <c r="H35" s="548"/>
      <c r="I35" s="549"/>
      <c r="J35" s="550"/>
      <c r="K35" s="550"/>
      <c r="L35" s="550"/>
      <c r="M35" s="550"/>
      <c r="N35" s="551"/>
      <c r="O35" s="552"/>
      <c r="P35" s="552"/>
      <c r="Q35" s="498"/>
    </row>
    <row r="36" spans="1:24" ht="18.75" x14ac:dyDescent="0.3">
      <c r="A36" s="547"/>
      <c r="B36" s="361" t="s">
        <v>184</v>
      </c>
      <c r="C36" s="556"/>
      <c r="F36" s="361" t="s">
        <v>185</v>
      </c>
      <c r="G36" s="556"/>
      <c r="H36" s="556"/>
      <c r="I36" s="557"/>
      <c r="J36" s="558"/>
      <c r="K36" s="558"/>
      <c r="L36" s="558"/>
      <c r="N36" s="396"/>
      <c r="O36" s="394"/>
      <c r="Q36" s="394"/>
      <c r="R36" s="394"/>
      <c r="S36" s="394"/>
      <c r="T36" s="395"/>
      <c r="U36" s="395"/>
      <c r="V36" s="396"/>
      <c r="W36" s="395"/>
      <c r="X36"/>
    </row>
    <row r="37" spans="1:24" ht="15.75" x14ac:dyDescent="0.25">
      <c r="A37" s="547"/>
      <c r="B37" s="361"/>
      <c r="C37" s="560"/>
      <c r="D37" s="560"/>
      <c r="F37" s="361"/>
      <c r="G37" s="361"/>
      <c r="H37" s="361"/>
      <c r="I37" s="361"/>
      <c r="J37" s="398"/>
      <c r="K37" s="406" t="s">
        <v>202</v>
      </c>
      <c r="L37" s="398"/>
      <c r="M37" s="360"/>
      <c r="N37" s="551"/>
      <c r="O37" s="552"/>
      <c r="P37" s="552"/>
    </row>
    <row r="38" spans="1:24" ht="31.5" x14ac:dyDescent="0.25">
      <c r="A38" s="547"/>
      <c r="B38" s="561" t="s">
        <v>205</v>
      </c>
      <c r="C38" s="560"/>
      <c r="D38" s="560"/>
      <c r="F38" s="562" t="s">
        <v>187</v>
      </c>
      <c r="G38" s="361"/>
      <c r="H38" s="361"/>
      <c r="I38" s="361"/>
      <c r="J38" s="361"/>
      <c r="K38" s="361"/>
      <c r="L38" s="361"/>
      <c r="N38" s="551"/>
      <c r="O38" s="552"/>
      <c r="P38" s="552"/>
    </row>
    <row r="39" spans="1:24" ht="15.75" x14ac:dyDescent="0.25">
      <c r="A39" s="547"/>
      <c r="B39" s="493"/>
      <c r="C39" s="493"/>
      <c r="D39" s="361"/>
      <c r="F39" s="361"/>
      <c r="G39" s="361"/>
      <c r="H39" s="361" t="s">
        <v>203</v>
      </c>
      <c r="I39" s="361"/>
      <c r="J39" s="361"/>
      <c r="K39" s="361"/>
      <c r="L39" s="361"/>
      <c r="N39" s="559"/>
      <c r="O39" s="552"/>
      <c r="P39" s="552"/>
    </row>
    <row r="40" spans="1:24" ht="18.75" x14ac:dyDescent="0.3">
      <c r="A40" s="547"/>
      <c r="B40" s="361" t="s">
        <v>188</v>
      </c>
      <c r="C40" s="493"/>
      <c r="D40" s="560"/>
      <c r="F40" s="360" t="s">
        <v>189</v>
      </c>
      <c r="G40" s="493"/>
      <c r="H40" s="493"/>
      <c r="I40" s="493"/>
      <c r="J40" s="493"/>
      <c r="K40" s="493"/>
      <c r="L40" s="493"/>
      <c r="N40" s="396"/>
      <c r="O40" s="394"/>
      <c r="P40" s="396"/>
      <c r="Q40" s="394"/>
      <c r="R40" s="394"/>
      <c r="S40" s="394"/>
      <c r="T40" s="395"/>
      <c r="U40" s="395"/>
      <c r="W40" s="395"/>
    </row>
    <row r="41" spans="1:24" ht="18.75" x14ac:dyDescent="0.3">
      <c r="A41" s="547"/>
      <c r="B41"/>
      <c r="D41" s="496"/>
      <c r="E41" s="496"/>
      <c r="F41" s="496"/>
      <c r="G41" s="563"/>
      <c r="H41" s="144" t="s">
        <v>268</v>
      </c>
      <c r="I41" s="564"/>
      <c r="J41" s="565"/>
      <c r="K41" s="565"/>
      <c r="L41" s="565"/>
      <c r="M41" s="394"/>
      <c r="N41" s="397"/>
      <c r="O41" s="397"/>
      <c r="P41" s="397"/>
      <c r="Q41" s="397"/>
      <c r="R41" s="397"/>
      <c r="S41" s="397"/>
      <c r="T41" s="397"/>
      <c r="U41" s="395"/>
      <c r="V41" s="397"/>
      <c r="W41" s="395"/>
    </row>
    <row r="42" spans="1:24" ht="18.75" x14ac:dyDescent="0.3">
      <c r="A42" s="547"/>
      <c r="B42" s="555" t="s">
        <v>190</v>
      </c>
      <c r="D42" s="496"/>
      <c r="E42" s="496"/>
      <c r="F42" s="496"/>
      <c r="G42" s="488"/>
      <c r="H42" s="488"/>
      <c r="I42" s="564"/>
      <c r="J42" s="550"/>
      <c r="K42" s="550"/>
      <c r="L42" s="567"/>
      <c r="N42" s="397"/>
      <c r="O42" s="397"/>
      <c r="P42" s="397"/>
      <c r="Q42" s="397"/>
      <c r="R42" s="397"/>
      <c r="S42" s="397"/>
      <c r="T42" s="397"/>
      <c r="U42" s="395"/>
      <c r="V42" s="397"/>
      <c r="W42" s="395"/>
    </row>
    <row r="43" spans="1:24" ht="18.75" x14ac:dyDescent="0.3">
      <c r="A43" s="547"/>
      <c r="B43" s="144" t="s">
        <v>191</v>
      </c>
      <c r="E43" s="361" t="s">
        <v>203</v>
      </c>
      <c r="F43" s="496"/>
      <c r="G43" s="144"/>
      <c r="H43" s="144" t="s">
        <v>269</v>
      </c>
      <c r="I43" s="564"/>
      <c r="J43" s="565"/>
      <c r="K43" s="565"/>
      <c r="L43" s="565"/>
      <c r="M43" s="565"/>
      <c r="N43" s="394"/>
      <c r="O43" s="396"/>
      <c r="P43" s="396"/>
      <c r="Q43" s="394"/>
      <c r="R43" s="394"/>
      <c r="S43" s="394"/>
      <c r="T43" s="394"/>
      <c r="U43" s="395"/>
      <c r="W43" s="395"/>
    </row>
    <row r="44" spans="1:24" x14ac:dyDescent="0.25">
      <c r="A44" s="547"/>
      <c r="B44" s="564"/>
      <c r="E44" s="569"/>
      <c r="F44" s="564"/>
      <c r="G44" s="488"/>
      <c r="H44" s="488"/>
      <c r="I44" s="564"/>
      <c r="J44" s="550"/>
      <c r="K44" s="550"/>
      <c r="L44" s="550"/>
      <c r="M44" s="550"/>
      <c r="N44" s="566"/>
      <c r="O44" s="552"/>
      <c r="P44" s="552"/>
    </row>
    <row r="45" spans="1:24" x14ac:dyDescent="0.25">
      <c r="A45" s="547"/>
      <c r="B45" s="144" t="s">
        <v>270</v>
      </c>
      <c r="E45" s="553" t="s">
        <v>271</v>
      </c>
      <c r="F45" s="496"/>
      <c r="G45" s="564"/>
      <c r="H45" s="564"/>
      <c r="I45" s="564"/>
      <c r="J45" s="570"/>
      <c r="K45" s="570"/>
      <c r="L45" s="570"/>
      <c r="M45" s="570"/>
      <c r="N45" s="553"/>
      <c r="O45" s="552"/>
      <c r="P45" s="552"/>
    </row>
    <row r="46" spans="1:24" x14ac:dyDescent="0.25">
      <c r="A46" s="568"/>
      <c r="B46" s="496"/>
      <c r="E46" s="495"/>
      <c r="F46" s="496"/>
      <c r="G46" s="564"/>
      <c r="H46" s="564"/>
      <c r="I46" s="564"/>
      <c r="J46" s="550"/>
      <c r="K46" s="572"/>
      <c r="L46" s="572"/>
      <c r="M46" s="572"/>
      <c r="N46" s="566"/>
      <c r="O46" s="552"/>
      <c r="P46" s="552"/>
    </row>
    <row r="47" spans="1:24" x14ac:dyDescent="0.25">
      <c r="A47" s="568"/>
      <c r="B47" s="655" t="s">
        <v>286</v>
      </c>
      <c r="C47" s="495"/>
      <c r="E47" s="553" t="s">
        <v>269</v>
      </c>
      <c r="F47" s="496"/>
      <c r="G47" s="564"/>
      <c r="H47" s="564"/>
      <c r="I47" s="564"/>
      <c r="J47" s="550"/>
      <c r="K47" s="572"/>
      <c r="L47" s="572"/>
      <c r="M47" s="572"/>
      <c r="N47" s="553"/>
      <c r="O47" s="552"/>
      <c r="P47" s="552"/>
    </row>
    <row r="48" spans="1:24" x14ac:dyDescent="0.25">
      <c r="A48" s="547"/>
      <c r="B48" s="496"/>
      <c r="C48" s="495"/>
      <c r="D48" s="495"/>
      <c r="E48" s="496"/>
      <c r="F48" s="496"/>
      <c r="G48" s="564"/>
      <c r="H48" s="564"/>
      <c r="I48" s="564"/>
      <c r="J48" s="570"/>
      <c r="K48" s="570"/>
      <c r="L48" s="570"/>
      <c r="M48" s="570"/>
      <c r="N48" s="571"/>
      <c r="O48" s="552"/>
      <c r="P48" s="552"/>
    </row>
    <row r="49" spans="1:16" x14ac:dyDescent="0.25">
      <c r="A49" s="547"/>
      <c r="B49" s="573"/>
      <c r="C49" s="495"/>
      <c r="D49" s="495"/>
      <c r="E49" s="496"/>
      <c r="F49" s="496"/>
      <c r="G49" s="564"/>
      <c r="H49" s="564"/>
      <c r="I49" s="564"/>
      <c r="J49" s="550"/>
      <c r="K49" s="572"/>
      <c r="L49" s="572"/>
      <c r="M49" s="572"/>
      <c r="N49" s="553"/>
      <c r="O49" s="552"/>
      <c r="P49" s="552"/>
    </row>
    <row r="50" spans="1:16" x14ac:dyDescent="0.25">
      <c r="A50" s="547"/>
      <c r="B50" s="573"/>
      <c r="C50" s="495"/>
      <c r="D50" s="495"/>
      <c r="E50" s="496"/>
      <c r="F50" s="496"/>
      <c r="G50" s="564"/>
      <c r="H50" s="564"/>
      <c r="I50" s="564"/>
      <c r="J50" s="550"/>
      <c r="K50" s="572"/>
      <c r="L50" s="572"/>
      <c r="M50" s="572"/>
      <c r="N50" s="553"/>
      <c r="O50" s="552"/>
      <c r="P50" s="552"/>
    </row>
    <row r="51" spans="1:16" x14ac:dyDescent="0.25">
      <c r="A51" s="547"/>
      <c r="B51" s="573"/>
      <c r="C51" s="495"/>
      <c r="D51" s="495"/>
      <c r="E51" s="496"/>
      <c r="F51" s="496"/>
      <c r="G51" s="564"/>
      <c r="H51" s="564"/>
      <c r="I51" s="564"/>
      <c r="J51" s="550"/>
      <c r="K51" s="572"/>
      <c r="L51" s="572"/>
      <c r="M51" s="572"/>
      <c r="N51" s="553"/>
      <c r="O51" s="552"/>
      <c r="P51" s="552"/>
    </row>
    <row r="52" spans="1:16" x14ac:dyDescent="0.25">
      <c r="A52" s="574"/>
      <c r="B52" s="496"/>
      <c r="C52" s="495"/>
      <c r="D52" s="495"/>
      <c r="E52" s="496"/>
      <c r="F52" s="496"/>
      <c r="G52" s="488"/>
      <c r="H52" s="488"/>
      <c r="I52" s="564"/>
      <c r="J52" s="565"/>
      <c r="K52" s="565"/>
      <c r="L52" s="565"/>
      <c r="M52" s="565"/>
      <c r="N52" s="553"/>
      <c r="O52" s="552"/>
      <c r="P52" s="552"/>
    </row>
    <row r="53" spans="1:16" x14ac:dyDescent="0.25">
      <c r="A53" s="574"/>
      <c r="B53" s="564"/>
      <c r="C53" s="495"/>
      <c r="D53" s="495"/>
      <c r="E53" s="496"/>
      <c r="F53" s="496"/>
      <c r="G53" s="488"/>
      <c r="H53" s="488"/>
      <c r="I53" s="564"/>
      <c r="J53" s="550"/>
      <c r="K53" s="550"/>
      <c r="L53" s="550"/>
      <c r="M53" s="550"/>
      <c r="N53" s="553"/>
      <c r="O53" s="552"/>
      <c r="P53" s="552"/>
    </row>
    <row r="54" spans="1:16" x14ac:dyDescent="0.25">
      <c r="A54" s="574"/>
      <c r="B54" s="564"/>
      <c r="C54" s="495"/>
      <c r="D54" s="495"/>
      <c r="E54" s="496"/>
      <c r="F54" s="496"/>
      <c r="G54" s="488"/>
      <c r="H54" s="488"/>
      <c r="I54" s="564"/>
      <c r="J54" s="550"/>
      <c r="K54" s="550"/>
      <c r="L54" s="550"/>
      <c r="M54" s="550"/>
      <c r="N54" s="553"/>
      <c r="O54" s="552"/>
      <c r="P54" s="552"/>
    </row>
    <row r="55" spans="1:16" x14ac:dyDescent="0.25">
      <c r="A55" s="574"/>
      <c r="B55" s="575"/>
      <c r="C55" s="495"/>
      <c r="D55" s="495"/>
      <c r="E55" s="496"/>
      <c r="F55" s="496"/>
      <c r="G55" s="563"/>
      <c r="H55" s="563"/>
      <c r="I55" s="564"/>
      <c r="J55" s="565"/>
      <c r="K55" s="565"/>
      <c r="L55" s="565"/>
      <c r="M55" s="565"/>
      <c r="N55" s="553"/>
      <c r="O55" s="552"/>
      <c r="P55" s="552"/>
    </row>
    <row r="56" spans="1:16" x14ac:dyDescent="0.25">
      <c r="A56" s="574"/>
      <c r="B56" s="564"/>
      <c r="C56" s="495"/>
      <c r="D56" s="495"/>
      <c r="E56" s="496"/>
      <c r="F56" s="496"/>
      <c r="G56" s="488"/>
      <c r="H56" s="488"/>
      <c r="I56" s="564"/>
      <c r="J56" s="550"/>
      <c r="K56" s="550"/>
      <c r="L56" s="550"/>
      <c r="M56" s="550"/>
      <c r="N56" s="553"/>
      <c r="O56" s="552"/>
      <c r="P56" s="552"/>
    </row>
    <row r="57" spans="1:16" x14ac:dyDescent="0.25">
      <c r="A57" s="574"/>
      <c r="B57" s="496"/>
      <c r="C57" s="495"/>
      <c r="D57" s="495"/>
      <c r="E57" s="496"/>
      <c r="F57" s="495"/>
      <c r="G57" s="563"/>
      <c r="H57" s="563"/>
      <c r="I57" s="564"/>
      <c r="J57" s="565"/>
      <c r="K57" s="565"/>
      <c r="L57" s="565"/>
      <c r="M57" s="565"/>
      <c r="N57" s="571"/>
      <c r="O57" s="552"/>
      <c r="P57" s="552"/>
    </row>
    <row r="58" spans="1:16" x14ac:dyDescent="0.25">
      <c r="A58" s="574"/>
      <c r="B58" s="564"/>
      <c r="C58" s="495"/>
      <c r="D58" s="495"/>
      <c r="E58" s="496"/>
      <c r="F58" s="553"/>
      <c r="G58" s="488"/>
      <c r="H58" s="488"/>
      <c r="I58" s="564"/>
      <c r="J58" s="550"/>
      <c r="K58" s="550"/>
      <c r="L58" s="550"/>
      <c r="M58" s="550"/>
      <c r="N58" s="553"/>
      <c r="O58" s="552"/>
      <c r="P58" s="552"/>
    </row>
    <row r="59" spans="1:16" x14ac:dyDescent="0.25">
      <c r="A59" s="574"/>
      <c r="B59" s="564"/>
      <c r="C59" s="495"/>
      <c r="D59" s="495"/>
      <c r="E59" s="496"/>
      <c r="F59" s="553"/>
      <c r="G59" s="488"/>
      <c r="H59" s="488"/>
      <c r="I59" s="564"/>
      <c r="J59" s="550"/>
      <c r="K59" s="550"/>
      <c r="L59" s="550"/>
      <c r="M59" s="550"/>
      <c r="N59" s="550"/>
      <c r="O59" s="552"/>
      <c r="P59" s="552"/>
    </row>
    <row r="60" spans="1:16" x14ac:dyDescent="0.25">
      <c r="A60" s="548"/>
      <c r="B60" s="551"/>
      <c r="C60" s="576"/>
      <c r="D60" s="576"/>
      <c r="E60" s="576"/>
      <c r="F60" s="576"/>
      <c r="G60" s="576"/>
      <c r="H60" s="576"/>
      <c r="I60" s="559"/>
      <c r="J60" s="577"/>
      <c r="K60" s="577"/>
      <c r="L60" s="577"/>
      <c r="M60" s="577"/>
      <c r="N60" s="559"/>
      <c r="O60" s="552"/>
      <c r="P60" s="552"/>
    </row>
    <row r="61" spans="1:16" x14ac:dyDescent="0.25">
      <c r="A61" s="548"/>
      <c r="B61" s="564"/>
      <c r="C61" s="564"/>
      <c r="D61" s="564"/>
      <c r="E61" s="564"/>
      <c r="F61" s="564"/>
      <c r="G61" s="564"/>
      <c r="H61" s="564"/>
      <c r="I61" s="549"/>
      <c r="J61" s="572"/>
      <c r="K61" s="572"/>
      <c r="L61" s="572"/>
      <c r="M61" s="572"/>
      <c r="N61" s="559"/>
      <c r="O61" s="552"/>
      <c r="P61" s="552"/>
    </row>
    <row r="62" spans="1:16" x14ac:dyDescent="0.25">
      <c r="A62" s="548"/>
      <c r="B62" s="564"/>
      <c r="C62" s="564"/>
      <c r="D62" s="564"/>
      <c r="E62" s="564"/>
      <c r="F62" s="564"/>
      <c r="G62" s="564"/>
      <c r="H62" s="564"/>
      <c r="I62" s="549"/>
      <c r="J62" s="550"/>
      <c r="K62" s="550"/>
      <c r="L62" s="550"/>
      <c r="M62" s="550"/>
      <c r="N62" s="559"/>
      <c r="O62" s="552"/>
      <c r="P62" s="552"/>
    </row>
    <row r="63" spans="1:16" x14ac:dyDescent="0.25">
      <c r="A63" s="548"/>
      <c r="B63" s="564"/>
      <c r="C63" s="564"/>
      <c r="D63" s="564"/>
      <c r="E63" s="564"/>
      <c r="F63" s="564"/>
      <c r="G63" s="564"/>
      <c r="H63" s="564"/>
      <c r="I63" s="549"/>
      <c r="J63" s="572"/>
      <c r="K63" s="572"/>
      <c r="L63" s="572"/>
      <c r="M63" s="572"/>
      <c r="N63" s="559"/>
      <c r="O63" s="552"/>
      <c r="P63" s="552"/>
    </row>
    <row r="64" spans="1:16" x14ac:dyDescent="0.25">
      <c r="A64" s="548"/>
      <c r="B64" s="564"/>
      <c r="C64" s="564"/>
      <c r="D64" s="564"/>
      <c r="E64" s="564"/>
      <c r="F64" s="564"/>
      <c r="G64" s="564"/>
      <c r="H64" s="564"/>
      <c r="I64" s="549"/>
      <c r="J64" s="572"/>
      <c r="K64" s="572"/>
      <c r="L64" s="572"/>
      <c r="M64" s="572"/>
      <c r="N64" s="559"/>
      <c r="O64" s="552"/>
      <c r="P64" s="552"/>
    </row>
    <row r="65" spans="1:16" x14ac:dyDescent="0.25">
      <c r="A65" s="564"/>
      <c r="B65" s="578"/>
      <c r="C65" s="496"/>
      <c r="D65" s="496"/>
      <c r="E65" s="496"/>
      <c r="F65" s="496"/>
      <c r="G65" s="496"/>
      <c r="H65" s="496"/>
      <c r="I65" s="564"/>
      <c r="J65" s="565"/>
      <c r="K65" s="565"/>
      <c r="L65" s="565"/>
      <c r="M65" s="565"/>
      <c r="N65" s="566"/>
      <c r="O65" s="552"/>
      <c r="P65" s="552"/>
    </row>
    <row r="66" spans="1:16" x14ac:dyDescent="0.25">
      <c r="A66" s="564"/>
      <c r="B66" s="579"/>
      <c r="C66" s="564"/>
      <c r="D66" s="564"/>
      <c r="E66" s="496"/>
      <c r="F66" s="564"/>
      <c r="G66" s="496"/>
      <c r="H66" s="496"/>
      <c r="I66" s="564"/>
      <c r="J66" s="550"/>
      <c r="K66" s="550"/>
      <c r="L66" s="550"/>
      <c r="M66" s="550"/>
      <c r="N66" s="553"/>
      <c r="O66" s="552"/>
      <c r="P66" s="552"/>
    </row>
    <row r="67" spans="1:16" x14ac:dyDescent="0.25">
      <c r="A67" s="548"/>
      <c r="B67" s="551"/>
      <c r="C67" s="576"/>
      <c r="D67" s="576"/>
      <c r="E67" s="576"/>
      <c r="F67" s="576"/>
      <c r="G67" s="576"/>
      <c r="H67" s="576"/>
      <c r="I67" s="549"/>
      <c r="J67" s="550"/>
      <c r="K67" s="550"/>
      <c r="L67" s="550"/>
      <c r="M67" s="550"/>
      <c r="N67" s="551"/>
      <c r="O67" s="552"/>
      <c r="P67" s="552"/>
    </row>
    <row r="68" spans="1:16" x14ac:dyDescent="0.25">
      <c r="A68" s="548"/>
      <c r="B68" s="548"/>
      <c r="C68" s="548"/>
      <c r="D68" s="548"/>
      <c r="E68" s="548"/>
      <c r="F68" s="548"/>
      <c r="G68" s="548"/>
      <c r="H68" s="548"/>
      <c r="I68" s="549"/>
      <c r="J68" s="550"/>
      <c r="K68" s="550"/>
      <c r="L68" s="550"/>
      <c r="M68" s="550"/>
      <c r="N68" s="551"/>
      <c r="O68" s="552"/>
      <c r="P68" s="552"/>
    </row>
    <row r="69" spans="1:16" x14ac:dyDescent="0.25">
      <c r="A69" s="548"/>
      <c r="B69" s="548"/>
      <c r="C69" s="548"/>
      <c r="D69" s="548"/>
      <c r="E69" s="548"/>
      <c r="F69" s="548"/>
      <c r="G69" s="548"/>
      <c r="H69" s="548"/>
      <c r="I69" s="549"/>
      <c r="J69" s="550"/>
      <c r="K69" s="550"/>
      <c r="L69" s="550"/>
      <c r="M69" s="550"/>
      <c r="N69" s="551"/>
      <c r="O69" s="552"/>
      <c r="P69" s="552"/>
    </row>
    <row r="70" spans="1:16" x14ac:dyDescent="0.25">
      <c r="A70" s="548"/>
      <c r="B70" s="548"/>
      <c r="C70" s="548"/>
      <c r="D70" s="548"/>
      <c r="E70" s="548"/>
      <c r="F70" s="548"/>
      <c r="G70" s="548"/>
      <c r="H70" s="548"/>
      <c r="I70" s="549"/>
      <c r="J70" s="550"/>
      <c r="K70" s="550"/>
      <c r="L70" s="550"/>
      <c r="M70" s="550"/>
      <c r="N70" s="551"/>
      <c r="O70" s="552"/>
      <c r="P70" s="552"/>
    </row>
    <row r="71" spans="1:16" x14ac:dyDescent="0.25">
      <c r="A71" s="548"/>
      <c r="B71" s="548"/>
      <c r="C71" s="548"/>
      <c r="D71" s="548"/>
      <c r="E71" s="548"/>
      <c r="F71" s="548"/>
      <c r="G71" s="548"/>
      <c r="H71" s="548"/>
      <c r="I71" s="549"/>
      <c r="J71" s="550"/>
      <c r="K71" s="550"/>
      <c r="L71" s="550"/>
      <c r="M71" s="550"/>
      <c r="N71" s="551"/>
      <c r="O71" s="552"/>
      <c r="P71" s="552"/>
    </row>
    <row r="72" spans="1:16" x14ac:dyDescent="0.25">
      <c r="A72" s="548"/>
      <c r="B72" s="551"/>
      <c r="C72" s="576"/>
      <c r="D72" s="576"/>
      <c r="E72" s="576"/>
      <c r="F72" s="576"/>
      <c r="G72" s="576"/>
      <c r="H72" s="576"/>
      <c r="I72" s="559"/>
      <c r="J72" s="577"/>
      <c r="K72" s="577"/>
      <c r="L72" s="577"/>
      <c r="M72" s="577"/>
      <c r="N72" s="559"/>
      <c r="O72" s="552"/>
      <c r="P72" s="552"/>
    </row>
    <row r="73" spans="1:16" x14ac:dyDescent="0.25">
      <c r="A73" s="548"/>
      <c r="B73" s="548"/>
      <c r="C73" s="548"/>
      <c r="D73" s="548"/>
      <c r="E73" s="548"/>
      <c r="F73" s="548"/>
      <c r="G73" s="548"/>
      <c r="H73" s="548"/>
      <c r="I73" s="549"/>
      <c r="J73" s="550"/>
      <c r="K73" s="550"/>
      <c r="L73" s="550"/>
      <c r="M73" s="550"/>
      <c r="N73" s="551"/>
      <c r="O73" s="552"/>
      <c r="P73" s="552"/>
    </row>
    <row r="74" spans="1:16" x14ac:dyDescent="0.25">
      <c r="A74" s="548"/>
      <c r="B74" s="548"/>
      <c r="C74" s="548"/>
      <c r="D74" s="548"/>
      <c r="E74" s="548"/>
      <c r="F74" s="548"/>
      <c r="G74" s="548"/>
      <c r="H74" s="548"/>
      <c r="I74" s="549"/>
      <c r="J74" s="550"/>
      <c r="K74" s="550"/>
      <c r="L74" s="550"/>
      <c r="M74" s="550"/>
      <c r="N74" s="551"/>
      <c r="O74" s="552"/>
      <c r="P74" s="552"/>
    </row>
    <row r="75" spans="1:16" x14ac:dyDescent="0.25">
      <c r="A75" s="548"/>
      <c r="B75" s="548"/>
      <c r="C75" s="548"/>
      <c r="D75" s="548"/>
      <c r="E75" s="548"/>
      <c r="F75" s="548"/>
      <c r="G75" s="548"/>
      <c r="H75" s="548"/>
      <c r="I75" s="549"/>
      <c r="J75" s="550"/>
      <c r="K75" s="550"/>
      <c r="L75" s="550"/>
      <c r="M75" s="550"/>
      <c r="N75" s="551"/>
      <c r="O75" s="552"/>
      <c r="P75" s="552"/>
    </row>
    <row r="76" spans="1:16" x14ac:dyDescent="0.25">
      <c r="A76" s="548"/>
      <c r="B76" s="548"/>
      <c r="C76" s="548"/>
      <c r="D76" s="548"/>
      <c r="E76" s="548"/>
      <c r="F76" s="548"/>
      <c r="G76" s="548"/>
      <c r="H76" s="548"/>
      <c r="I76" s="549"/>
      <c r="J76" s="550"/>
      <c r="K76" s="550"/>
      <c r="L76" s="550"/>
      <c r="M76" s="550"/>
      <c r="N76" s="551"/>
      <c r="O76" s="552"/>
      <c r="P76" s="552"/>
    </row>
    <row r="77" spans="1:16" x14ac:dyDescent="0.25">
      <c r="A77" s="564"/>
      <c r="B77" s="496"/>
      <c r="C77" s="496"/>
      <c r="D77" s="496"/>
      <c r="E77" s="496"/>
      <c r="F77" s="496"/>
      <c r="G77" s="564"/>
      <c r="H77" s="564"/>
      <c r="I77" s="564"/>
      <c r="J77" s="565"/>
      <c r="K77" s="565"/>
      <c r="L77" s="565"/>
      <c r="M77" s="565"/>
      <c r="N77" s="566"/>
      <c r="O77" s="552"/>
      <c r="P77" s="552"/>
    </row>
    <row r="78" spans="1:16" x14ac:dyDescent="0.25">
      <c r="A78" s="564"/>
      <c r="B78" s="564"/>
      <c r="C78" s="496"/>
      <c r="D78" s="496"/>
      <c r="E78" s="496"/>
      <c r="F78" s="564"/>
      <c r="G78" s="564"/>
      <c r="H78" s="564"/>
      <c r="I78" s="564"/>
      <c r="J78" s="550"/>
      <c r="K78" s="550"/>
      <c r="L78" s="550"/>
      <c r="M78" s="550"/>
      <c r="N78" s="553"/>
      <c r="O78" s="552"/>
      <c r="P78" s="552"/>
    </row>
    <row r="79" spans="1:16" x14ac:dyDescent="0.25">
      <c r="A79" s="564"/>
      <c r="B79" s="496"/>
      <c r="C79" s="496"/>
      <c r="D79" s="496"/>
      <c r="E79" s="496"/>
      <c r="F79" s="564"/>
      <c r="G79" s="564"/>
      <c r="H79" s="564"/>
      <c r="I79" s="564"/>
      <c r="J79" s="565"/>
      <c r="K79" s="565"/>
      <c r="L79" s="565"/>
      <c r="M79" s="565"/>
      <c r="N79" s="551"/>
      <c r="O79" s="552"/>
      <c r="P79" s="552"/>
    </row>
    <row r="80" spans="1:16" x14ac:dyDescent="0.25">
      <c r="A80" s="564"/>
      <c r="B80" s="579"/>
      <c r="C80" s="564"/>
      <c r="D80" s="564"/>
      <c r="E80" s="496"/>
      <c r="F80" s="564"/>
      <c r="G80" s="564"/>
      <c r="H80" s="564"/>
      <c r="I80" s="564"/>
      <c r="J80" s="550"/>
      <c r="K80" s="550"/>
      <c r="L80" s="550"/>
      <c r="M80" s="550"/>
      <c r="N80" s="551"/>
      <c r="O80" s="552"/>
      <c r="P80" s="552"/>
    </row>
    <row r="81" spans="1:16" x14ac:dyDescent="0.25">
      <c r="A81" s="564"/>
      <c r="B81" s="496"/>
      <c r="C81" s="496"/>
      <c r="D81" s="496"/>
      <c r="E81" s="563"/>
      <c r="F81" s="564"/>
      <c r="G81" s="488"/>
      <c r="H81" s="488"/>
      <c r="I81" s="564"/>
      <c r="J81" s="565"/>
      <c r="K81" s="565"/>
      <c r="L81" s="565"/>
      <c r="M81" s="565"/>
      <c r="N81" s="551"/>
      <c r="O81" s="552"/>
      <c r="P81" s="552"/>
    </row>
    <row r="82" spans="1:16" x14ac:dyDescent="0.25">
      <c r="A82" s="564"/>
      <c r="B82" s="564"/>
      <c r="C82" s="496"/>
      <c r="D82" s="496"/>
      <c r="E82" s="563"/>
      <c r="F82" s="564"/>
      <c r="G82" s="488"/>
      <c r="H82" s="488"/>
      <c r="I82" s="564"/>
      <c r="J82" s="550"/>
      <c r="K82" s="550"/>
      <c r="L82" s="550"/>
      <c r="M82" s="550"/>
      <c r="N82" s="551"/>
      <c r="O82" s="552"/>
      <c r="P82" s="552"/>
    </row>
    <row r="83" spans="1:16" x14ac:dyDescent="0.25">
      <c r="A83" s="564"/>
      <c r="B83" s="564"/>
      <c r="C83" s="496"/>
      <c r="D83" s="496"/>
      <c r="E83" s="563"/>
      <c r="F83" s="564"/>
      <c r="G83" s="488"/>
      <c r="H83" s="488"/>
      <c r="I83" s="564"/>
      <c r="J83" s="550"/>
      <c r="K83" s="550"/>
      <c r="L83" s="550"/>
      <c r="M83" s="550"/>
      <c r="N83" s="551"/>
      <c r="O83" s="552"/>
      <c r="P83" s="552"/>
    </row>
    <row r="84" spans="1:16" x14ac:dyDescent="0.25">
      <c r="A84" s="548"/>
      <c r="B84" s="551"/>
      <c r="C84" s="576"/>
      <c r="D84" s="576"/>
      <c r="E84" s="576"/>
      <c r="F84" s="576"/>
      <c r="G84" s="576"/>
      <c r="H84" s="576"/>
      <c r="I84" s="559"/>
      <c r="J84" s="577"/>
      <c r="K84" s="577"/>
      <c r="L84" s="577"/>
      <c r="M84" s="577"/>
      <c r="N84" s="559"/>
      <c r="O84" s="552"/>
      <c r="P84" s="552"/>
    </row>
    <row r="85" spans="1:16" x14ac:dyDescent="0.25">
      <c r="A85" s="548"/>
      <c r="B85" s="564"/>
      <c r="C85" s="564"/>
      <c r="D85" s="564"/>
      <c r="E85" s="564"/>
      <c r="F85" s="564"/>
      <c r="G85" s="564"/>
      <c r="H85" s="564"/>
      <c r="I85" s="549"/>
      <c r="J85" s="550"/>
      <c r="K85" s="550"/>
      <c r="L85" s="550"/>
      <c r="M85" s="550"/>
      <c r="N85" s="559"/>
      <c r="O85" s="552"/>
      <c r="P85" s="552"/>
    </row>
    <row r="86" spans="1:16" x14ac:dyDescent="0.25">
      <c r="A86" s="548"/>
      <c r="B86" s="564"/>
      <c r="C86" s="564"/>
      <c r="D86" s="564"/>
      <c r="E86" s="564"/>
      <c r="F86" s="564"/>
      <c r="G86" s="564"/>
      <c r="H86" s="564"/>
      <c r="I86" s="549"/>
      <c r="J86" s="550"/>
      <c r="K86" s="550"/>
      <c r="L86" s="550"/>
      <c r="M86" s="550"/>
      <c r="N86" s="559"/>
      <c r="O86" s="552"/>
      <c r="P86" s="552"/>
    </row>
    <row r="87" spans="1:16" x14ac:dyDescent="0.25">
      <c r="A87" s="548"/>
      <c r="B87" s="564"/>
      <c r="C87" s="564"/>
      <c r="D87" s="564"/>
      <c r="E87" s="564"/>
      <c r="F87" s="564"/>
      <c r="G87" s="564"/>
      <c r="H87" s="564"/>
      <c r="I87" s="549"/>
      <c r="J87" s="550"/>
      <c r="K87" s="550"/>
      <c r="L87" s="550"/>
      <c r="M87" s="550"/>
      <c r="N87" s="559"/>
      <c r="O87" s="552"/>
      <c r="P87" s="552"/>
    </row>
    <row r="88" spans="1:16" x14ac:dyDescent="0.25">
      <c r="A88" s="548"/>
      <c r="B88" s="564"/>
      <c r="C88" s="564"/>
      <c r="D88" s="564"/>
      <c r="E88" s="564"/>
      <c r="F88" s="564"/>
      <c r="G88" s="564"/>
      <c r="H88" s="564"/>
      <c r="I88" s="549"/>
      <c r="J88" s="550"/>
      <c r="K88" s="550"/>
      <c r="L88" s="550"/>
      <c r="M88" s="550"/>
      <c r="N88" s="559"/>
      <c r="O88" s="552"/>
      <c r="P88" s="552"/>
    </row>
    <row r="89" spans="1:16" x14ac:dyDescent="0.25">
      <c r="A89" s="564"/>
      <c r="B89" s="496"/>
      <c r="C89" s="496"/>
      <c r="D89" s="496"/>
      <c r="E89" s="496"/>
      <c r="F89" s="496"/>
      <c r="G89" s="564"/>
      <c r="H89" s="564"/>
      <c r="I89" s="564"/>
      <c r="J89" s="565"/>
      <c r="K89" s="565"/>
      <c r="L89" s="565"/>
      <c r="M89" s="565"/>
      <c r="N89" s="566"/>
      <c r="O89" s="552"/>
      <c r="P89" s="552"/>
    </row>
    <row r="90" spans="1:16" x14ac:dyDescent="0.25">
      <c r="A90" s="564"/>
      <c r="B90" s="579"/>
      <c r="C90" s="564"/>
      <c r="D90" s="564"/>
      <c r="E90" s="496"/>
      <c r="F90" s="564"/>
      <c r="G90" s="564"/>
      <c r="H90" s="564"/>
      <c r="I90" s="564"/>
      <c r="J90" s="550"/>
      <c r="K90" s="550"/>
      <c r="L90" s="550"/>
      <c r="M90" s="550"/>
      <c r="N90" s="553"/>
      <c r="O90" s="552"/>
      <c r="P90" s="552"/>
    </row>
    <row r="91" spans="1:16" x14ac:dyDescent="0.25">
      <c r="A91" s="580"/>
      <c r="B91" s="575"/>
      <c r="C91" s="581"/>
      <c r="D91" s="581"/>
      <c r="E91" s="581"/>
      <c r="F91" s="582"/>
      <c r="G91" s="583"/>
      <c r="H91" s="583"/>
      <c r="I91" s="564"/>
      <c r="J91" s="565"/>
      <c r="K91" s="565"/>
      <c r="L91" s="565"/>
      <c r="M91" s="565"/>
      <c r="N91" s="553"/>
      <c r="O91" s="552"/>
      <c r="P91" s="552"/>
    </row>
    <row r="92" spans="1:16" x14ac:dyDescent="0.25">
      <c r="A92" s="580"/>
      <c r="B92" s="575"/>
      <c r="C92" s="581"/>
      <c r="D92" s="581"/>
      <c r="E92" s="581"/>
      <c r="F92" s="582"/>
      <c r="G92" s="583"/>
      <c r="H92" s="583"/>
      <c r="I92" s="564"/>
      <c r="J92" s="550"/>
      <c r="K92" s="550"/>
      <c r="L92" s="550"/>
      <c r="M92" s="550"/>
      <c r="N92" s="553"/>
      <c r="O92" s="552"/>
      <c r="P92" s="552"/>
    </row>
    <row r="93" spans="1:16" x14ac:dyDescent="0.25">
      <c r="A93" s="487"/>
      <c r="B93" s="584"/>
      <c r="C93" s="584"/>
      <c r="D93" s="584"/>
      <c r="E93" s="584"/>
      <c r="F93" s="584"/>
      <c r="G93" s="584"/>
      <c r="H93" s="584"/>
      <c r="I93" s="584"/>
      <c r="J93" s="584"/>
      <c r="K93" s="584"/>
      <c r="L93" s="584"/>
      <c r="M93" s="577"/>
      <c r="N93" s="584"/>
      <c r="O93" s="552"/>
      <c r="P93" s="552"/>
    </row>
    <row r="94" spans="1:16" x14ac:dyDescent="0.25">
      <c r="A94" s="548"/>
      <c r="B94" s="548"/>
      <c r="C94" s="548"/>
      <c r="D94" s="548"/>
      <c r="E94" s="548"/>
      <c r="F94" s="548"/>
      <c r="G94" s="548"/>
      <c r="H94" s="548"/>
      <c r="I94" s="584"/>
      <c r="J94" s="577"/>
      <c r="K94" s="577"/>
      <c r="L94" s="577"/>
      <c r="M94" s="577"/>
      <c r="N94" s="584"/>
      <c r="O94" s="552"/>
      <c r="P94" s="552"/>
    </row>
    <row r="95" spans="1:16" x14ac:dyDescent="0.25">
      <c r="A95" s="548"/>
      <c r="B95" s="548"/>
      <c r="C95" s="548"/>
      <c r="D95" s="548"/>
      <c r="E95" s="548"/>
      <c r="F95" s="548"/>
      <c r="G95" s="548"/>
      <c r="H95" s="548"/>
      <c r="I95" s="549"/>
      <c r="J95" s="565"/>
      <c r="K95" s="565"/>
      <c r="L95" s="565"/>
      <c r="M95" s="565"/>
      <c r="N95" s="551"/>
      <c r="O95" s="552"/>
      <c r="P95" s="552"/>
    </row>
    <row r="96" spans="1:16" x14ac:dyDescent="0.25">
      <c r="A96" s="548"/>
      <c r="B96" s="548"/>
      <c r="C96" s="548"/>
      <c r="D96" s="548"/>
      <c r="E96" s="548"/>
      <c r="F96" s="548"/>
      <c r="G96" s="548"/>
      <c r="H96" s="548"/>
      <c r="I96" s="549"/>
      <c r="J96" s="565"/>
      <c r="K96" s="565"/>
      <c r="L96" s="565"/>
      <c r="M96" s="565"/>
      <c r="N96" s="551"/>
      <c r="O96" s="552"/>
      <c r="P96" s="552"/>
    </row>
    <row r="97" spans="1:16" x14ac:dyDescent="0.25">
      <c r="A97" s="548"/>
      <c r="B97" s="548"/>
      <c r="C97" s="548"/>
      <c r="D97" s="548"/>
      <c r="E97" s="548"/>
      <c r="F97" s="548"/>
      <c r="G97" s="548"/>
      <c r="H97" s="548"/>
      <c r="I97" s="549"/>
      <c r="J97" s="565"/>
      <c r="K97" s="565"/>
      <c r="L97" s="565"/>
      <c r="M97" s="565"/>
      <c r="N97" s="551"/>
      <c r="O97" s="552"/>
      <c r="P97" s="552"/>
    </row>
    <row r="98" spans="1:16" x14ac:dyDescent="0.25">
      <c r="A98" s="548"/>
      <c r="B98" s="548"/>
      <c r="C98" s="548"/>
      <c r="D98" s="548"/>
      <c r="E98" s="548"/>
      <c r="F98" s="548"/>
      <c r="G98" s="548"/>
      <c r="H98" s="548"/>
      <c r="I98" s="549"/>
      <c r="J98" s="565"/>
      <c r="K98" s="565"/>
      <c r="L98" s="565"/>
      <c r="M98" s="565"/>
      <c r="N98" s="551"/>
      <c r="O98" s="552"/>
      <c r="P98" s="552"/>
    </row>
    <row r="99" spans="1:16" x14ac:dyDescent="0.25">
      <c r="A99" s="551"/>
      <c r="B99" s="551"/>
      <c r="C99" s="551"/>
      <c r="D99" s="551"/>
      <c r="E99" s="551"/>
      <c r="F99" s="551"/>
      <c r="G99" s="551"/>
      <c r="H99" s="551"/>
      <c r="I99" s="559"/>
      <c r="J99" s="577"/>
      <c r="K99" s="577"/>
      <c r="L99" s="577"/>
      <c r="M99" s="577"/>
      <c r="N99" s="559"/>
      <c r="O99" s="552"/>
      <c r="P99" s="552"/>
    </row>
    <row r="100" spans="1:16" x14ac:dyDescent="0.25">
      <c r="A100" s="548"/>
      <c r="B100" s="548"/>
      <c r="C100" s="548"/>
      <c r="D100" s="548"/>
      <c r="E100" s="548"/>
      <c r="F100" s="548"/>
      <c r="G100" s="548"/>
      <c r="H100" s="548"/>
      <c r="I100" s="549"/>
      <c r="J100" s="550"/>
      <c r="K100" s="550"/>
      <c r="L100" s="550"/>
      <c r="M100" s="550"/>
      <c r="N100" s="551"/>
      <c r="O100" s="552"/>
      <c r="P100" s="552"/>
    </row>
    <row r="101" spans="1:16" x14ac:dyDescent="0.25">
      <c r="A101" s="548"/>
      <c r="B101" s="548"/>
      <c r="C101" s="548"/>
      <c r="D101" s="548"/>
      <c r="E101" s="548"/>
      <c r="F101" s="548"/>
      <c r="G101" s="548"/>
      <c r="H101" s="548"/>
      <c r="I101" s="549"/>
      <c r="J101" s="550"/>
      <c r="K101" s="550"/>
      <c r="L101" s="550"/>
      <c r="M101" s="550"/>
      <c r="N101" s="551"/>
      <c r="O101" s="552"/>
      <c r="P101" s="552"/>
    </row>
    <row r="102" spans="1:16" x14ac:dyDescent="0.25">
      <c r="A102" s="548"/>
      <c r="B102" s="548"/>
      <c r="C102" s="548"/>
      <c r="D102" s="548"/>
      <c r="E102" s="548"/>
      <c r="F102" s="548"/>
      <c r="G102" s="548"/>
      <c r="H102" s="548"/>
      <c r="I102" s="549"/>
      <c r="J102" s="550"/>
      <c r="K102" s="550"/>
      <c r="L102" s="550"/>
      <c r="M102" s="550"/>
      <c r="N102" s="551"/>
      <c r="O102" s="552"/>
      <c r="P102" s="552"/>
    </row>
    <row r="103" spans="1:16" x14ac:dyDescent="0.25">
      <c r="A103" s="548"/>
      <c r="B103" s="548"/>
      <c r="C103" s="548"/>
      <c r="D103" s="548"/>
      <c r="E103" s="548"/>
      <c r="F103" s="548"/>
      <c r="G103" s="548"/>
      <c r="H103" s="548"/>
      <c r="I103" s="549"/>
      <c r="J103" s="550"/>
      <c r="K103" s="550"/>
      <c r="L103" s="550"/>
      <c r="M103" s="550"/>
      <c r="N103" s="551"/>
      <c r="O103" s="552"/>
      <c r="P103" s="552"/>
    </row>
    <row r="104" spans="1:16" x14ac:dyDescent="0.25">
      <c r="A104" s="548"/>
      <c r="B104" s="551"/>
      <c r="C104" s="576"/>
      <c r="D104" s="576"/>
      <c r="E104" s="576"/>
      <c r="F104" s="576"/>
      <c r="G104" s="576"/>
      <c r="H104" s="576"/>
      <c r="I104" s="559"/>
      <c r="J104" s="577"/>
      <c r="K104" s="577"/>
      <c r="L104" s="577"/>
      <c r="M104" s="577"/>
      <c r="N104" s="559"/>
      <c r="O104" s="552"/>
      <c r="P104" s="552"/>
    </row>
    <row r="105" spans="1:16" x14ac:dyDescent="0.25">
      <c r="A105" s="548"/>
      <c r="B105" s="564"/>
      <c r="C105" s="564"/>
      <c r="D105" s="564"/>
      <c r="E105" s="564"/>
      <c r="F105" s="564"/>
      <c r="G105" s="564"/>
      <c r="H105" s="564"/>
      <c r="I105" s="549"/>
      <c r="J105" s="550"/>
      <c r="K105" s="550"/>
      <c r="L105" s="550"/>
      <c r="M105" s="550"/>
      <c r="N105" s="559"/>
      <c r="O105" s="552"/>
      <c r="P105" s="552"/>
    </row>
    <row r="106" spans="1:16" x14ac:dyDescent="0.25">
      <c r="A106" s="548"/>
      <c r="B106" s="564"/>
      <c r="C106" s="564"/>
      <c r="D106" s="564"/>
      <c r="E106" s="564"/>
      <c r="F106" s="564"/>
      <c r="G106" s="564"/>
      <c r="H106" s="564"/>
      <c r="I106" s="549"/>
      <c r="J106" s="550"/>
      <c r="K106" s="550"/>
      <c r="L106" s="550"/>
      <c r="M106" s="550"/>
      <c r="N106" s="559"/>
      <c r="O106" s="552"/>
      <c r="P106" s="552"/>
    </row>
    <row r="107" spans="1:16" x14ac:dyDescent="0.25">
      <c r="A107" s="548"/>
      <c r="B107" s="564"/>
      <c r="C107" s="564"/>
      <c r="D107" s="564"/>
      <c r="E107" s="564"/>
      <c r="F107" s="564"/>
      <c r="G107" s="564"/>
      <c r="H107" s="564"/>
      <c r="I107" s="549"/>
      <c r="J107" s="550"/>
      <c r="K107" s="550"/>
      <c r="L107" s="550"/>
      <c r="M107" s="550"/>
      <c r="N107" s="559"/>
      <c r="O107" s="552"/>
      <c r="P107" s="552"/>
    </row>
    <row r="108" spans="1:16" x14ac:dyDescent="0.25">
      <c r="A108" s="548"/>
      <c r="B108" s="564"/>
      <c r="C108" s="564"/>
      <c r="D108" s="564"/>
      <c r="E108" s="564"/>
      <c r="F108" s="564"/>
      <c r="G108" s="564"/>
      <c r="H108" s="564"/>
      <c r="I108" s="549"/>
      <c r="J108" s="550"/>
      <c r="K108" s="550"/>
      <c r="L108" s="550"/>
      <c r="M108" s="550"/>
      <c r="N108" s="559"/>
      <c r="O108" s="552"/>
      <c r="P108" s="552"/>
    </row>
    <row r="109" spans="1:16" x14ac:dyDescent="0.25">
      <c r="A109" s="585"/>
      <c r="B109" s="496"/>
      <c r="C109" s="496"/>
      <c r="D109" s="496"/>
      <c r="E109" s="496"/>
      <c r="F109" s="496"/>
      <c r="G109" s="496"/>
      <c r="H109" s="496"/>
      <c r="I109" s="564"/>
      <c r="J109" s="565"/>
      <c r="K109" s="565"/>
      <c r="L109" s="565"/>
      <c r="M109" s="565"/>
      <c r="N109" s="571"/>
      <c r="O109" s="552"/>
      <c r="P109" s="552"/>
    </row>
    <row r="110" spans="1:16" x14ac:dyDescent="0.25">
      <c r="A110" s="585"/>
      <c r="B110" s="579"/>
      <c r="C110" s="564"/>
      <c r="D110" s="564"/>
      <c r="E110" s="496"/>
      <c r="F110" s="564"/>
      <c r="G110" s="496"/>
      <c r="H110" s="496"/>
      <c r="I110" s="564"/>
      <c r="J110" s="550"/>
      <c r="K110" s="550"/>
      <c r="L110" s="567"/>
      <c r="M110" s="567"/>
      <c r="N110" s="553"/>
      <c r="O110" s="552"/>
      <c r="P110" s="552"/>
    </row>
    <row r="111" spans="1:16" x14ac:dyDescent="0.25">
      <c r="A111" s="586"/>
      <c r="B111" s="575"/>
      <c r="C111" s="496"/>
      <c r="D111" s="575"/>
      <c r="E111" s="496"/>
      <c r="F111" s="495"/>
      <c r="G111" s="495"/>
      <c r="H111" s="495"/>
      <c r="I111" s="549"/>
      <c r="J111" s="565"/>
      <c r="K111" s="565"/>
      <c r="L111" s="565"/>
      <c r="M111" s="565"/>
      <c r="N111" s="571"/>
      <c r="O111" s="552"/>
      <c r="P111" s="552"/>
    </row>
    <row r="112" spans="1:16" x14ac:dyDescent="0.25">
      <c r="A112" s="586"/>
      <c r="B112" s="575"/>
      <c r="C112" s="496"/>
      <c r="D112" s="575"/>
      <c r="E112" s="496"/>
      <c r="F112" s="553"/>
      <c r="G112" s="495"/>
      <c r="H112" s="495"/>
      <c r="I112" s="549"/>
      <c r="J112" s="565"/>
      <c r="K112" s="550"/>
      <c r="L112" s="550"/>
      <c r="M112" s="550"/>
      <c r="N112" s="553"/>
      <c r="O112" s="552"/>
      <c r="P112" s="552"/>
    </row>
    <row r="113" spans="1:16" x14ac:dyDescent="0.25">
      <c r="A113" s="586"/>
      <c r="B113" s="575"/>
      <c r="C113" s="496"/>
      <c r="D113" s="575"/>
      <c r="E113" s="496"/>
      <c r="F113" s="553"/>
      <c r="G113" s="495"/>
      <c r="H113" s="495"/>
      <c r="I113" s="549"/>
      <c r="J113" s="565"/>
      <c r="K113" s="550"/>
      <c r="L113" s="550"/>
      <c r="M113" s="550"/>
      <c r="N113" s="553"/>
      <c r="O113" s="552"/>
      <c r="P113" s="552"/>
    </row>
    <row r="114" spans="1:16" x14ac:dyDescent="0.25">
      <c r="A114" s="586"/>
      <c r="B114" s="575"/>
      <c r="C114" s="496"/>
      <c r="D114" s="575"/>
      <c r="E114" s="496"/>
      <c r="F114" s="553"/>
      <c r="G114" s="495"/>
      <c r="H114" s="495"/>
      <c r="I114" s="549"/>
      <c r="J114" s="565"/>
      <c r="K114" s="550"/>
      <c r="L114" s="550"/>
      <c r="M114" s="550"/>
      <c r="N114" s="550"/>
      <c r="O114" s="552"/>
      <c r="P114" s="552"/>
    </row>
    <row r="115" spans="1:16" x14ac:dyDescent="0.25">
      <c r="A115" s="564"/>
      <c r="B115" s="496"/>
      <c r="C115" s="496"/>
      <c r="D115" s="496"/>
      <c r="E115" s="496"/>
      <c r="F115" s="496"/>
      <c r="G115" s="496"/>
      <c r="H115" s="496"/>
      <c r="I115" s="549"/>
      <c r="J115" s="565"/>
      <c r="K115" s="565"/>
      <c r="L115" s="565"/>
      <c r="M115" s="565"/>
      <c r="N115" s="571"/>
      <c r="O115" s="552"/>
      <c r="P115" s="552"/>
    </row>
    <row r="116" spans="1:16" x14ac:dyDescent="0.25">
      <c r="A116" s="564"/>
      <c r="B116" s="579"/>
      <c r="C116" s="496"/>
      <c r="D116" s="496"/>
      <c r="E116" s="496"/>
      <c r="F116" s="564"/>
      <c r="G116" s="496"/>
      <c r="H116" s="496"/>
      <c r="I116" s="549"/>
      <c r="J116" s="550"/>
      <c r="K116" s="550"/>
      <c r="L116" s="550"/>
      <c r="M116" s="550"/>
      <c r="N116" s="553"/>
      <c r="O116" s="552"/>
      <c r="P116" s="552"/>
    </row>
    <row r="117" spans="1:16" x14ac:dyDescent="0.25">
      <c r="A117" s="564"/>
      <c r="B117" s="579"/>
      <c r="C117" s="496"/>
      <c r="D117" s="496"/>
      <c r="E117" s="496"/>
      <c r="F117" s="564"/>
      <c r="G117" s="496"/>
      <c r="H117" s="496"/>
      <c r="I117" s="549"/>
      <c r="J117" s="550"/>
      <c r="K117" s="550"/>
      <c r="L117" s="550"/>
      <c r="M117" s="550"/>
      <c r="N117" s="553"/>
      <c r="O117" s="552"/>
      <c r="P117" s="552"/>
    </row>
    <row r="118" spans="1:16" x14ac:dyDescent="0.25">
      <c r="A118" s="564"/>
      <c r="B118" s="579"/>
      <c r="C118" s="496"/>
      <c r="D118" s="496"/>
      <c r="E118" s="496"/>
      <c r="F118" s="564"/>
      <c r="G118" s="496"/>
      <c r="H118" s="496"/>
      <c r="I118" s="549"/>
      <c r="J118" s="550"/>
      <c r="K118" s="550"/>
      <c r="L118" s="550"/>
      <c r="M118" s="550"/>
      <c r="N118" s="551"/>
      <c r="O118" s="552"/>
      <c r="P118" s="552"/>
    </row>
    <row r="119" spans="1:16" x14ac:dyDescent="0.25">
      <c r="A119" s="548"/>
      <c r="B119" s="551"/>
      <c r="C119" s="576"/>
      <c r="D119" s="576"/>
      <c r="E119" s="576"/>
      <c r="F119" s="576"/>
      <c r="G119" s="576"/>
      <c r="H119" s="576"/>
      <c r="I119" s="549"/>
      <c r="J119" s="550"/>
      <c r="K119" s="550"/>
      <c r="L119" s="550"/>
      <c r="M119" s="550"/>
      <c r="N119" s="551"/>
      <c r="O119" s="552"/>
      <c r="P119" s="552"/>
    </row>
    <row r="120" spans="1:16" x14ac:dyDescent="0.25">
      <c r="A120" s="548"/>
      <c r="B120" s="548"/>
      <c r="C120" s="548"/>
      <c r="D120" s="548"/>
      <c r="E120" s="548"/>
      <c r="F120" s="548"/>
      <c r="G120" s="548"/>
      <c r="H120" s="548"/>
      <c r="I120" s="549"/>
      <c r="J120" s="550"/>
      <c r="K120" s="550"/>
      <c r="L120" s="550"/>
      <c r="M120" s="550"/>
      <c r="N120" s="551"/>
      <c r="O120" s="552"/>
      <c r="P120" s="552"/>
    </row>
    <row r="121" spans="1:16" x14ac:dyDescent="0.25">
      <c r="A121" s="548"/>
      <c r="B121" s="548"/>
      <c r="C121" s="548"/>
      <c r="D121" s="548"/>
      <c r="E121" s="548"/>
      <c r="F121" s="548"/>
      <c r="G121" s="548"/>
      <c r="H121" s="548"/>
      <c r="I121" s="549"/>
      <c r="J121" s="550"/>
      <c r="K121" s="550"/>
      <c r="L121" s="550"/>
      <c r="M121" s="550"/>
      <c r="N121" s="551"/>
      <c r="O121" s="552"/>
      <c r="P121" s="552"/>
    </row>
    <row r="122" spans="1:16" x14ac:dyDescent="0.25">
      <c r="A122" s="548"/>
      <c r="B122" s="548"/>
      <c r="C122" s="548"/>
      <c r="D122" s="548"/>
      <c r="E122" s="548"/>
      <c r="F122" s="548"/>
      <c r="G122" s="548"/>
      <c r="H122" s="548"/>
      <c r="I122" s="549"/>
      <c r="J122" s="550"/>
      <c r="K122" s="550"/>
      <c r="L122" s="550"/>
      <c r="M122" s="550"/>
      <c r="N122" s="551"/>
      <c r="O122" s="552"/>
      <c r="P122" s="552"/>
    </row>
    <row r="123" spans="1:16" x14ac:dyDescent="0.25">
      <c r="A123" s="548"/>
      <c r="B123" s="548"/>
      <c r="C123" s="548"/>
      <c r="D123" s="548"/>
      <c r="E123" s="548"/>
      <c r="F123" s="548"/>
      <c r="G123" s="548"/>
      <c r="H123" s="548"/>
      <c r="I123" s="549"/>
      <c r="J123" s="550"/>
      <c r="K123" s="550"/>
      <c r="L123" s="550"/>
      <c r="M123" s="550"/>
      <c r="N123" s="551"/>
      <c r="O123" s="552"/>
      <c r="P123" s="552"/>
    </row>
    <row r="124" spans="1:16" x14ac:dyDescent="0.25">
      <c r="A124" s="548"/>
      <c r="B124" s="551"/>
      <c r="C124" s="576"/>
      <c r="D124" s="576"/>
      <c r="E124" s="576"/>
      <c r="F124" s="576"/>
      <c r="G124" s="576"/>
      <c r="H124" s="576"/>
      <c r="I124" s="559"/>
      <c r="J124" s="577"/>
      <c r="K124" s="577"/>
      <c r="L124" s="577"/>
      <c r="M124" s="577"/>
      <c r="N124" s="559"/>
      <c r="O124" s="552"/>
      <c r="P124" s="552"/>
    </row>
    <row r="125" spans="1:16" x14ac:dyDescent="0.25">
      <c r="A125" s="548"/>
      <c r="B125" s="564"/>
      <c r="C125" s="564"/>
      <c r="D125" s="564"/>
      <c r="E125" s="564"/>
      <c r="F125" s="564"/>
      <c r="G125" s="564"/>
      <c r="H125" s="564"/>
      <c r="I125" s="549"/>
      <c r="J125" s="550"/>
      <c r="K125" s="550"/>
      <c r="L125" s="550"/>
      <c r="M125" s="550"/>
      <c r="N125" s="559"/>
      <c r="O125" s="552"/>
      <c r="P125" s="552"/>
    </row>
    <row r="126" spans="1:16" x14ac:dyDescent="0.25">
      <c r="A126" s="548"/>
      <c r="B126" s="564"/>
      <c r="C126" s="564"/>
      <c r="D126" s="564"/>
      <c r="E126" s="564"/>
      <c r="F126" s="564"/>
      <c r="G126" s="564"/>
      <c r="H126" s="564"/>
      <c r="I126" s="549"/>
      <c r="J126" s="550"/>
      <c r="K126" s="550"/>
      <c r="L126" s="550"/>
      <c r="M126" s="550"/>
      <c r="N126" s="559"/>
      <c r="O126" s="552"/>
      <c r="P126" s="552"/>
    </row>
    <row r="127" spans="1:16" x14ac:dyDescent="0.25">
      <c r="A127" s="548"/>
      <c r="B127" s="564"/>
      <c r="C127" s="564"/>
      <c r="D127" s="564"/>
      <c r="E127" s="564"/>
      <c r="F127" s="564"/>
      <c r="G127" s="564"/>
      <c r="H127" s="564"/>
      <c r="I127" s="549"/>
      <c r="J127" s="550"/>
      <c r="K127" s="550"/>
      <c r="L127" s="550"/>
      <c r="M127" s="550"/>
      <c r="N127" s="559"/>
      <c r="O127" s="552"/>
      <c r="P127" s="552"/>
    </row>
    <row r="128" spans="1:16" x14ac:dyDescent="0.25">
      <c r="A128" s="548"/>
      <c r="B128" s="564"/>
      <c r="C128" s="564"/>
      <c r="D128" s="564"/>
      <c r="E128" s="564"/>
      <c r="F128" s="564"/>
      <c r="G128" s="564"/>
      <c r="H128" s="564"/>
      <c r="I128" s="549"/>
      <c r="J128" s="550"/>
      <c r="K128" s="550"/>
      <c r="L128" s="550"/>
      <c r="M128" s="550"/>
      <c r="N128" s="559"/>
      <c r="O128" s="552"/>
      <c r="P128" s="552"/>
    </row>
    <row r="129" spans="1:16" x14ac:dyDescent="0.25">
      <c r="A129" s="564"/>
      <c r="B129" s="496"/>
      <c r="C129" s="496"/>
      <c r="D129" s="496"/>
      <c r="E129" s="496"/>
      <c r="F129" s="496"/>
      <c r="G129" s="563"/>
      <c r="H129" s="563"/>
      <c r="I129" s="564"/>
      <c r="J129" s="565"/>
      <c r="K129" s="565"/>
      <c r="L129" s="565"/>
      <c r="M129" s="565"/>
      <c r="N129" s="566"/>
      <c r="O129" s="552"/>
      <c r="P129" s="552"/>
    </row>
    <row r="130" spans="1:16" x14ac:dyDescent="0.25">
      <c r="A130" s="587"/>
      <c r="B130" s="588"/>
      <c r="C130" s="589"/>
      <c r="D130" s="589"/>
      <c r="E130" s="590"/>
      <c r="F130" s="591"/>
      <c r="G130" s="488"/>
      <c r="H130" s="488"/>
      <c r="I130" s="589"/>
      <c r="J130" s="592"/>
      <c r="K130" s="592"/>
      <c r="L130" s="592"/>
      <c r="M130" s="592"/>
      <c r="N130" s="593"/>
      <c r="O130" s="498"/>
      <c r="P130" s="498"/>
    </row>
    <row r="131" spans="1:16" x14ac:dyDescent="0.25">
      <c r="A131" s="587"/>
      <c r="B131" s="496"/>
      <c r="C131" s="590"/>
      <c r="D131" s="590"/>
      <c r="E131" s="590"/>
      <c r="F131" s="160"/>
      <c r="G131" s="589"/>
      <c r="H131" s="589"/>
      <c r="I131" s="594"/>
      <c r="J131" s="595"/>
      <c r="K131" s="595"/>
      <c r="L131" s="595"/>
      <c r="M131" s="595"/>
      <c r="N131" s="596"/>
      <c r="O131" s="498"/>
      <c r="P131" s="498"/>
    </row>
    <row r="132" spans="1:16" x14ac:dyDescent="0.25">
      <c r="A132" s="587"/>
      <c r="B132" s="496"/>
      <c r="C132" s="590"/>
      <c r="D132" s="590"/>
      <c r="E132" s="590"/>
      <c r="F132" s="160"/>
      <c r="G132" s="589"/>
      <c r="H132" s="589"/>
      <c r="I132" s="594"/>
      <c r="J132" s="592"/>
      <c r="K132" s="592"/>
      <c r="L132" s="592"/>
      <c r="M132" s="592"/>
      <c r="N132" s="597"/>
      <c r="O132" s="498"/>
      <c r="P132" s="498"/>
    </row>
    <row r="133" spans="1:16" x14ac:dyDescent="0.25">
      <c r="A133" s="587"/>
      <c r="B133" s="496"/>
      <c r="C133" s="590"/>
      <c r="D133" s="590"/>
      <c r="E133" s="590"/>
      <c r="F133" s="160"/>
      <c r="G133" s="589"/>
      <c r="H133" s="589"/>
      <c r="I133" s="594"/>
      <c r="J133" s="592"/>
      <c r="K133" s="592"/>
      <c r="L133" s="592"/>
      <c r="M133" s="592"/>
      <c r="N133" s="597"/>
      <c r="O133" s="498"/>
      <c r="P133" s="498"/>
    </row>
    <row r="134" spans="1:16" x14ac:dyDescent="0.25">
      <c r="A134" s="587"/>
      <c r="B134" s="496"/>
      <c r="C134" s="590"/>
      <c r="D134" s="590"/>
      <c r="E134" s="590"/>
      <c r="F134" s="160"/>
      <c r="G134" s="589"/>
      <c r="H134" s="589"/>
      <c r="I134" s="594"/>
      <c r="J134" s="592"/>
      <c r="K134" s="592"/>
      <c r="L134" s="592"/>
      <c r="M134" s="592"/>
      <c r="N134" s="597"/>
      <c r="O134" s="498"/>
      <c r="P134" s="498"/>
    </row>
  </sheetData>
  <mergeCells count="15">
    <mergeCell ref="K5:M5"/>
    <mergeCell ref="A1:M1"/>
    <mergeCell ref="A2:M2"/>
    <mergeCell ref="D3:M3"/>
    <mergeCell ref="D4:H4"/>
    <mergeCell ref="K4:M4"/>
    <mergeCell ref="A7:A9"/>
    <mergeCell ref="B7:B9"/>
    <mergeCell ref="C7:L7"/>
    <mergeCell ref="M7:M9"/>
    <mergeCell ref="C8:D8"/>
    <mergeCell ref="E8:F8"/>
    <mergeCell ref="G8:H8"/>
    <mergeCell ref="I8:J8"/>
    <mergeCell ref="K8:L8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Лист4</vt:lpstr>
      <vt:lpstr>Лист5</vt:lpstr>
      <vt:lpstr>таблица новая</vt:lpstr>
      <vt:lpstr>1 кв. 18г.</vt:lpstr>
      <vt:lpstr>т.3 отчет о вводах</vt:lpstr>
      <vt:lpstr>т5. о сроках</vt:lpstr>
      <vt:lpstr>финасир. 1 вода</vt:lpstr>
      <vt:lpstr>финанс. 2 канал.</vt:lpstr>
      <vt:lpstr>'1 кв. 18г.'!Заголовки_для_печати</vt:lpstr>
      <vt:lpstr>'т.3 отчет о вводах'!Заголовки_для_печати</vt:lpstr>
      <vt:lpstr>'т5. о сроках'!Заголовки_для_печати</vt:lpstr>
      <vt:lpstr>'таблица новая'!Заголовки_для_печати</vt:lpstr>
      <vt:lpstr>'финанс. 2 канал.'!Область_печати</vt:lpstr>
      <vt:lpstr>'финасир. 1 вода'!Область_печати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2018-05-04T08:38:08Z</dcterms:modified>
</cp:coreProperties>
</file>