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80" yWindow="-60" windowWidth="14400" windowHeight="12465" firstSheet="2" activeTab="9"/>
  </bookViews>
  <sheets>
    <sheet name="Лист4" sheetId="4" state="hidden" r:id="rId1"/>
    <sheet name="Лист5" sheetId="5" state="hidden" r:id="rId2"/>
    <sheet name="отчет по мероприятиям" sheetId="6" r:id="rId3"/>
    <sheet name="ввод мощностей" sheetId="14" r:id="rId4"/>
    <sheet name="водоснабжение" sheetId="8" r:id="rId5"/>
    <sheet name="канализация" sheetId="11" r:id="rId6"/>
    <sheet name="1 месяц" sheetId="15" r:id="rId7"/>
    <sheet name="2 месяца" sheetId="17" r:id="rId8"/>
    <sheet name="3 месяца " sheetId="18" r:id="rId9"/>
    <sheet name="4 мес." sheetId="19" r:id="rId10"/>
    <sheet name="Инф. по зел насаждениям" sheetId="16" r:id="rId11"/>
    <sheet name="Лист1" sheetId="12" r:id="rId12"/>
    <sheet name="Лист2" sheetId="13" r:id="rId13"/>
  </sheets>
  <definedNames>
    <definedName name="_xlnm._FilterDatabase" localSheetId="6" hidden="1">'1 месяц'!$A$4:$AP$4</definedName>
    <definedName name="_xlnm._FilterDatabase" localSheetId="7" hidden="1">'2 месяца'!$A$4:$AP$4</definedName>
    <definedName name="_xlnm._FilterDatabase" localSheetId="8" hidden="1">'3 месяца '!$A$4:$AP$4</definedName>
    <definedName name="_xlnm._FilterDatabase" localSheetId="9" hidden="1">'4 мес.'!$A$4:$AP$4</definedName>
    <definedName name="_xlnm._FilterDatabase" localSheetId="10" hidden="1">'Инф. по зел насаждениям'!$A$5:$AD$5</definedName>
    <definedName name="_xlnm._FilterDatabase" localSheetId="2" hidden="1">'отчет по мероприятиям'!$A$9:$AO$9</definedName>
    <definedName name="_xlnm.Print_Titles" localSheetId="6">'1 месяц'!$3:$4</definedName>
    <definedName name="_xlnm.Print_Titles" localSheetId="7">'2 месяца'!$3:$4</definedName>
    <definedName name="_xlnm.Print_Titles" localSheetId="8">'3 месяца '!$3:$4</definedName>
    <definedName name="_xlnm.Print_Titles" localSheetId="9">'4 мес.'!$3:$4</definedName>
    <definedName name="_xlnm.Print_Titles" localSheetId="3">'ввод мощностей'!$7:$10</definedName>
    <definedName name="_xlnm.Print_Titles" localSheetId="4">водоснабжение!$8:$10</definedName>
    <definedName name="_xlnm.Print_Titles" localSheetId="10">'Инф. по зел насаждениям'!$3:$5</definedName>
    <definedName name="_xlnm.Print_Titles" localSheetId="5">канализация!$8:$10</definedName>
    <definedName name="_xlnm.Print_Titles" localSheetId="2">'отчет по мероприятиям'!$6:$9</definedName>
    <definedName name="_xlnm.Print_Area" localSheetId="6">'1 месяц'!$A$1:$AQ$305</definedName>
    <definedName name="_xlnm.Print_Area" localSheetId="7">'2 месяца'!$A$1:$AQ$305</definedName>
    <definedName name="_xlnm.Print_Area" localSheetId="8">'3 месяца '!$A$1:$AQ$315</definedName>
    <definedName name="_xlnm.Print_Area" localSheetId="9">'4 мес.'!$A$1:$AQ$315</definedName>
    <definedName name="_xlnm.Print_Area" localSheetId="4">водоснабжение!$A$1:$M$48</definedName>
    <definedName name="_xlnm.Print_Area" localSheetId="10">'Инф. по зел насаждениям'!$A$1:$AB$8</definedName>
    <definedName name="_xlnm.Print_Area" localSheetId="5">канализация!$A$1:$M$45</definedName>
    <definedName name="_xlnm.Print_Area" localSheetId="2">'отчет по мероприятиям'!$A$1:$AO$358</definedName>
  </definedNames>
  <calcPr calcId="125725"/>
</workbook>
</file>

<file path=xl/calcChain.xml><?xml version="1.0" encoding="utf-8"?>
<calcChain xmlns="http://schemas.openxmlformats.org/spreadsheetml/2006/main">
  <c r="Z319" i="6"/>
  <c r="Q295" i="19"/>
  <c r="J315"/>
  <c r="R314"/>
  <c r="Q314"/>
  <c r="AO313"/>
  <c r="AN313"/>
  <c r="AM313"/>
  <c r="AL313"/>
  <c r="AK313"/>
  <c r="AJ313"/>
  <c r="AI313"/>
  <c r="AH313"/>
  <c r="AG313"/>
  <c r="AF313"/>
  <c r="AE313"/>
  <c r="AD313"/>
  <c r="AC313"/>
  <c r="AB313"/>
  <c r="AA313"/>
  <c r="Y313"/>
  <c r="X313"/>
  <c r="W313"/>
  <c r="V313"/>
  <c r="U313"/>
  <c r="T313"/>
  <c r="S313"/>
  <c r="R313"/>
  <c r="Q313"/>
  <c r="P313"/>
  <c r="O313"/>
  <c r="N313"/>
  <c r="M313"/>
  <c r="L313"/>
  <c r="J313" s="1"/>
  <c r="J312"/>
  <c r="R311"/>
  <c r="Q311"/>
  <c r="AO310"/>
  <c r="AN310"/>
  <c r="AM310"/>
  <c r="AL310"/>
  <c r="AK310"/>
  <c r="AJ310"/>
  <c r="AI310"/>
  <c r="AH310"/>
  <c r="AG310"/>
  <c r="AF310"/>
  <c r="AE310"/>
  <c r="AD310"/>
  <c r="AC310"/>
  <c r="AB310"/>
  <c r="AA310"/>
  <c r="Y310"/>
  <c r="X310"/>
  <c r="W310"/>
  <c r="V310"/>
  <c r="U310"/>
  <c r="T310"/>
  <c r="S310"/>
  <c r="R310"/>
  <c r="Q310"/>
  <c r="P310"/>
  <c r="O310"/>
  <c r="N310"/>
  <c r="M310"/>
  <c r="L310"/>
  <c r="J310"/>
  <c r="J302"/>
  <c r="R301"/>
  <c r="Q301"/>
  <c r="AO300"/>
  <c r="AN300"/>
  <c r="AM300"/>
  <c r="AL300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J300"/>
  <c r="Z297"/>
  <c r="Y297"/>
  <c r="X297"/>
  <c r="W297"/>
  <c r="V297"/>
  <c r="U297"/>
  <c r="T297"/>
  <c r="S297"/>
  <c r="R297"/>
  <c r="AA296"/>
  <c r="Z296"/>
  <c r="Y296"/>
  <c r="X296"/>
  <c r="W296"/>
  <c r="V296"/>
  <c r="U296"/>
  <c r="T296"/>
  <c r="S296"/>
  <c r="R296"/>
  <c r="Q296"/>
  <c r="AK295"/>
  <c r="AJ295"/>
  <c r="AI295"/>
  <c r="AH295"/>
  <c r="AG295"/>
  <c r="AF295"/>
  <c r="AE295"/>
  <c r="AD295"/>
  <c r="AD291" s="1"/>
  <c r="AD290" s="1"/>
  <c r="AC295"/>
  <c r="AB295"/>
  <c r="AB290" s="1"/>
  <c r="AA295"/>
  <c r="AA290" s="1"/>
  <c r="Z295"/>
  <c r="Z290" s="1"/>
  <c r="Y295"/>
  <c r="X295"/>
  <c r="X290" s="1"/>
  <c r="W295"/>
  <c r="V295"/>
  <c r="V290" s="1"/>
  <c r="U295"/>
  <c r="T295"/>
  <c r="T290" s="1"/>
  <c r="S295"/>
  <c r="R295"/>
  <c r="R290" s="1"/>
  <c r="AA294"/>
  <c r="V294"/>
  <c r="Q294"/>
  <c r="P294"/>
  <c r="R292"/>
  <c r="P292"/>
  <c r="AE291"/>
  <c r="AE247" s="1"/>
  <c r="AA291"/>
  <c r="Z291"/>
  <c r="Y291"/>
  <c r="X291"/>
  <c r="W291"/>
  <c r="V291"/>
  <c r="U291"/>
  <c r="T291"/>
  <c r="S291"/>
  <c r="R291"/>
  <c r="Q291"/>
  <c r="J291"/>
  <c r="AQ290"/>
  <c r="AO290"/>
  <c r="AN290"/>
  <c r="AL290"/>
  <c r="AK290"/>
  <c r="AJ290"/>
  <c r="AI290"/>
  <c r="AH290"/>
  <c r="AG290"/>
  <c r="AF290"/>
  <c r="AC290"/>
  <c r="Y290"/>
  <c r="W290"/>
  <c r="U290"/>
  <c r="S290"/>
  <c r="Q290"/>
  <c r="P290"/>
  <c r="O290"/>
  <c r="N290"/>
  <c r="M290"/>
  <c r="L290"/>
  <c r="J290" s="1"/>
  <c r="J289"/>
  <c r="AA287"/>
  <c r="Z287"/>
  <c r="Y287"/>
  <c r="X287"/>
  <c r="W287"/>
  <c r="V287"/>
  <c r="U287"/>
  <c r="T287"/>
  <c r="S287"/>
  <c r="R287"/>
  <c r="Q287"/>
  <c r="P287"/>
  <c r="AO286"/>
  <c r="AN286"/>
  <c r="AM286"/>
  <c r="AL286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J286" s="1"/>
  <c r="J285"/>
  <c r="Q284"/>
  <c r="AA283"/>
  <c r="R283"/>
  <c r="Q283"/>
  <c r="Q282"/>
  <c r="R281"/>
  <c r="Q281"/>
  <c r="P281"/>
  <c r="AJ280"/>
  <c r="AI280"/>
  <c r="AH280"/>
  <c r="AG280"/>
  <c r="AF280"/>
  <c r="AE280"/>
  <c r="AD280"/>
  <c r="AC280"/>
  <c r="AB280"/>
  <c r="AA280"/>
  <c r="Y280"/>
  <c r="W280"/>
  <c r="V280"/>
  <c r="U280"/>
  <c r="T280"/>
  <c r="S280"/>
  <c r="R280"/>
  <c r="Q280"/>
  <c r="J280"/>
  <c r="AO279"/>
  <c r="AN279"/>
  <c r="AJ279"/>
  <c r="AI279"/>
  <c r="AH279"/>
  <c r="AG279"/>
  <c r="AF279"/>
  <c r="AE279"/>
  <c r="AD279"/>
  <c r="AC279"/>
  <c r="AB279"/>
  <c r="AA279"/>
  <c r="Y279"/>
  <c r="X279"/>
  <c r="W279"/>
  <c r="V279"/>
  <c r="U279"/>
  <c r="T279"/>
  <c r="S279"/>
  <c r="R279"/>
  <c r="Q279"/>
  <c r="P279"/>
  <c r="AK279" s="1"/>
  <c r="AL279" s="1"/>
  <c r="O279"/>
  <c r="N279"/>
  <c r="M279"/>
  <c r="L279"/>
  <c r="J279"/>
  <c r="J278"/>
  <c r="AA277"/>
  <c r="T277"/>
  <c r="Q277"/>
  <c r="P277"/>
  <c r="AF276"/>
  <c r="T276"/>
  <c r="Q276"/>
  <c r="AJ275"/>
  <c r="AI275"/>
  <c r="AH275"/>
  <c r="AG275"/>
  <c r="AF275"/>
  <c r="AE275"/>
  <c r="AD275"/>
  <c r="AC275"/>
  <c r="AB275"/>
  <c r="AA275"/>
  <c r="Y275"/>
  <c r="W275"/>
  <c r="V275"/>
  <c r="U275"/>
  <c r="T275"/>
  <c r="S275"/>
  <c r="R275" s="1"/>
  <c r="R274" s="1"/>
  <c r="Q275"/>
  <c r="AO274"/>
  <c r="AN274"/>
  <c r="AM274"/>
  <c r="AK274"/>
  <c r="AL274" s="1"/>
  <c r="AJ274"/>
  <c r="AI274"/>
  <c r="AH274"/>
  <c r="AG274"/>
  <c r="AF274"/>
  <c r="AE274"/>
  <c r="AD274"/>
  <c r="AC274"/>
  <c r="AB274"/>
  <c r="AA274"/>
  <c r="Y274"/>
  <c r="X274"/>
  <c r="W274"/>
  <c r="V274"/>
  <c r="U274"/>
  <c r="T274"/>
  <c r="S274"/>
  <c r="O274"/>
  <c r="N274"/>
  <c r="M274"/>
  <c r="L274"/>
  <c r="J274" s="1"/>
  <c r="J273"/>
  <c r="AF272"/>
  <c r="AA272"/>
  <c r="U272"/>
  <c r="T272"/>
  <c r="Q272"/>
  <c r="P272"/>
  <c r="AJ271"/>
  <c r="AI271"/>
  <c r="AI270" s="1"/>
  <c r="AI247" s="1"/>
  <c r="AH271"/>
  <c r="AG271"/>
  <c r="AG270" s="1"/>
  <c r="AG247" s="1"/>
  <c r="AF271"/>
  <c r="AD271"/>
  <c r="AC271"/>
  <c r="AB271"/>
  <c r="Y271"/>
  <c r="X271"/>
  <c r="X270" s="1"/>
  <c r="W271"/>
  <c r="V271"/>
  <c r="V270" s="1"/>
  <c r="U271"/>
  <c r="T271"/>
  <c r="T270" s="1"/>
  <c r="S271"/>
  <c r="R271"/>
  <c r="R270" s="1"/>
  <c r="J271"/>
  <c r="AO270"/>
  <c r="AN270"/>
  <c r="AJ270"/>
  <c r="AH270"/>
  <c r="AF270"/>
  <c r="AE270"/>
  <c r="AD270"/>
  <c r="AC270"/>
  <c r="AB270"/>
  <c r="AA270"/>
  <c r="Y270"/>
  <c r="W270"/>
  <c r="U270"/>
  <c r="S270"/>
  <c r="Q270"/>
  <c r="P270"/>
  <c r="AK270" s="1"/>
  <c r="O270"/>
  <c r="N270"/>
  <c r="M270"/>
  <c r="L270"/>
  <c r="J270"/>
  <c r="AK268"/>
  <c r="AL268" s="1"/>
  <c r="O268"/>
  <c r="N268"/>
  <c r="M268"/>
  <c r="L268"/>
  <c r="AA267"/>
  <c r="V267"/>
  <c r="V266" s="1"/>
  <c r="Q267"/>
  <c r="AI266"/>
  <c r="AH266"/>
  <c r="AG266"/>
  <c r="AF266"/>
  <c r="AE266"/>
  <c r="AD266"/>
  <c r="AC266"/>
  <c r="AB266"/>
  <c r="Y266"/>
  <c r="X266"/>
  <c r="W266"/>
  <c r="U266"/>
  <c r="T266"/>
  <c r="S266"/>
  <c r="R266"/>
  <c r="AA264"/>
  <c r="T264"/>
  <c r="Q264"/>
  <c r="AA263"/>
  <c r="T263"/>
  <c r="P263" s="1"/>
  <c r="R263"/>
  <c r="Q263"/>
  <c r="AE262"/>
  <c r="AD262"/>
  <c r="AC262"/>
  <c r="AB262"/>
  <c r="Y262"/>
  <c r="X262"/>
  <c r="W262"/>
  <c r="V262"/>
  <c r="U262"/>
  <c r="S262"/>
  <c r="R262"/>
  <c r="AQ261"/>
  <c r="AI261"/>
  <c r="AH261"/>
  <c r="AG261"/>
  <c r="AF261"/>
  <c r="AE261"/>
  <c r="AD261"/>
  <c r="AC261"/>
  <c r="AB261"/>
  <c r="AA261"/>
  <c r="Z261"/>
  <c r="Y261"/>
  <c r="X261"/>
  <c r="W261"/>
  <c r="U261"/>
  <c r="S261"/>
  <c r="R261"/>
  <c r="Q261"/>
  <c r="AM261" s="1"/>
  <c r="P261"/>
  <c r="AK261" s="1"/>
  <c r="AL261" s="1"/>
  <c r="O261"/>
  <c r="N261"/>
  <c r="M261"/>
  <c r="L261"/>
  <c r="J261"/>
  <c r="AF260"/>
  <c r="AA260"/>
  <c r="AA259" s="1"/>
  <c r="AA258" s="1"/>
  <c r="V260"/>
  <c r="R260"/>
  <c r="Q260"/>
  <c r="P260"/>
  <c r="AO259"/>
  <c r="AN259"/>
  <c r="AN258" s="1"/>
  <c r="AN247" s="1"/>
  <c r="AM259"/>
  <c r="AL259"/>
  <c r="AL258" s="1"/>
  <c r="AK259"/>
  <c r="AJ259"/>
  <c r="AJ258" s="1"/>
  <c r="AJ247" s="1"/>
  <c r="AI259"/>
  <c r="AH259"/>
  <c r="AH258" s="1"/>
  <c r="AH247" s="1"/>
  <c r="AG259"/>
  <c r="AF259"/>
  <c r="AF258" s="1"/>
  <c r="AF247" s="1"/>
  <c r="AE259"/>
  <c r="AD259"/>
  <c r="AD258" s="1"/>
  <c r="AC259"/>
  <c r="AB259"/>
  <c r="AB258" s="1"/>
  <c r="AB247" s="1"/>
  <c r="Y259"/>
  <c r="Y258" s="1"/>
  <c r="Y247" s="1"/>
  <c r="W259"/>
  <c r="V259"/>
  <c r="U259"/>
  <c r="T259"/>
  <c r="S259"/>
  <c r="R259"/>
  <c r="Q259"/>
  <c r="AO258"/>
  <c r="AM258"/>
  <c r="AK258"/>
  <c r="AI258"/>
  <c r="AG258"/>
  <c r="AE258"/>
  <c r="AC258"/>
  <c r="X258"/>
  <c r="W258"/>
  <c r="V258"/>
  <c r="U258"/>
  <c r="T258"/>
  <c r="S258"/>
  <c r="R258"/>
  <c r="Q258"/>
  <c r="P258"/>
  <c r="M258"/>
  <c r="L258"/>
  <c r="J258" s="1"/>
  <c r="AA256"/>
  <c r="X256"/>
  <c r="V256"/>
  <c r="V254" s="1"/>
  <c r="V253" s="1"/>
  <c r="Q256"/>
  <c r="AA255"/>
  <c r="AA254" s="1"/>
  <c r="AA253" s="1"/>
  <c r="AA247" s="1"/>
  <c r="Q255"/>
  <c r="P255"/>
  <c r="AE254"/>
  <c r="AD254"/>
  <c r="AC254"/>
  <c r="AB254"/>
  <c r="Y254"/>
  <c r="X254"/>
  <c r="W254"/>
  <c r="U254"/>
  <c r="T254"/>
  <c r="S254"/>
  <c r="R254"/>
  <c r="Q254"/>
  <c r="AO253"/>
  <c r="AN253"/>
  <c r="AM253"/>
  <c r="AL253"/>
  <c r="AK253"/>
  <c r="AJ253"/>
  <c r="AI253"/>
  <c r="AH253"/>
  <c r="AG253"/>
  <c r="AF253"/>
  <c r="AE253"/>
  <c r="AD253"/>
  <c r="AC253"/>
  <c r="AB253"/>
  <c r="Y253"/>
  <c r="X253"/>
  <c r="W253"/>
  <c r="U253"/>
  <c r="T253"/>
  <c r="S253"/>
  <c r="R253"/>
  <c r="Q253"/>
  <c r="P253"/>
  <c r="O253"/>
  <c r="N253"/>
  <c r="M253"/>
  <c r="L253"/>
  <c r="AA252"/>
  <c r="Q252"/>
  <c r="AI251"/>
  <c r="AH251"/>
  <c r="AG251"/>
  <c r="AF251"/>
  <c r="AE251"/>
  <c r="AD251"/>
  <c r="AC251"/>
  <c r="AB251"/>
  <c r="AA251"/>
  <c r="Y251"/>
  <c r="X251"/>
  <c r="X250" s="1"/>
  <c r="X247" s="1"/>
  <c r="W251"/>
  <c r="V251"/>
  <c r="V250" s="1"/>
  <c r="V247" s="1"/>
  <c r="U251"/>
  <c r="T251"/>
  <c r="T250" s="1"/>
  <c r="S251"/>
  <c r="R251"/>
  <c r="R250" s="1"/>
  <c r="R247" s="1"/>
  <c r="Q251"/>
  <c r="AO250"/>
  <c r="AN250"/>
  <c r="AM250"/>
  <c r="AL250"/>
  <c r="AK250"/>
  <c r="AJ250"/>
  <c r="AI250"/>
  <c r="AH250"/>
  <c r="AG250"/>
  <c r="AF250"/>
  <c r="AE250"/>
  <c r="AD250"/>
  <c r="AC250"/>
  <c r="AB250"/>
  <c r="Y250"/>
  <c r="W250"/>
  <c r="U250"/>
  <c r="S250"/>
  <c r="O250"/>
  <c r="N250"/>
  <c r="M250"/>
  <c r="L250"/>
  <c r="L249"/>
  <c r="AM248"/>
  <c r="AL248"/>
  <c r="AK248"/>
  <c r="AJ248"/>
  <c r="AI248"/>
  <c r="AH248"/>
  <c r="AG248"/>
  <c r="AF248"/>
  <c r="AE248"/>
  <c r="AD248"/>
  <c r="AC248"/>
  <c r="AB248"/>
  <c r="AA248"/>
  <c r="Y248"/>
  <c r="W248"/>
  <c r="U248"/>
  <c r="T248"/>
  <c r="S248"/>
  <c r="R248"/>
  <c r="Q248"/>
  <c r="P248"/>
  <c r="P158" s="1"/>
  <c r="P8" s="1"/>
  <c r="O248"/>
  <c r="N248"/>
  <c r="M248"/>
  <c r="L248"/>
  <c r="L158" s="1"/>
  <c r="L8" s="1"/>
  <c r="AO247"/>
  <c r="AM247"/>
  <c r="AC247"/>
  <c r="W247"/>
  <c r="U247"/>
  <c r="S247"/>
  <c r="Q247"/>
  <c r="P247"/>
  <c r="O247"/>
  <c r="N247"/>
  <c r="M247"/>
  <c r="L247"/>
  <c r="K247"/>
  <c r="J247" s="1"/>
  <c r="L246"/>
  <c r="AO244"/>
  <c r="AN244"/>
  <c r="AM244"/>
  <c r="AL244"/>
  <c r="AK244"/>
  <c r="AG244"/>
  <c r="AF244"/>
  <c r="AE244"/>
  <c r="AD244"/>
  <c r="AC244"/>
  <c r="AB244"/>
  <c r="Y244"/>
  <c r="X244"/>
  <c r="W244"/>
  <c r="V244"/>
  <c r="U244"/>
  <c r="T244"/>
  <c r="S244"/>
  <c r="R244"/>
  <c r="O244"/>
  <c r="L244" s="1"/>
  <c r="AO243"/>
  <c r="AN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AK243" s="1"/>
  <c r="AL243" s="1"/>
  <c r="P243"/>
  <c r="O243"/>
  <c r="N243"/>
  <c r="M243"/>
  <c r="R241"/>
  <c r="P241" s="1"/>
  <c r="L241"/>
  <c r="AO240"/>
  <c r="AN240"/>
  <c r="AM240"/>
  <c r="AL240"/>
  <c r="AK240"/>
  <c r="AG240"/>
  <c r="AG239" s="1"/>
  <c r="AF240"/>
  <c r="AE240"/>
  <c r="AE239" s="1"/>
  <c r="AD240"/>
  <c r="AC240"/>
  <c r="AC239" s="1"/>
  <c r="AB240"/>
  <c r="AA240"/>
  <c r="AA239" s="1"/>
  <c r="Y240"/>
  <c r="X240"/>
  <c r="W240"/>
  <c r="V240"/>
  <c r="U240"/>
  <c r="T240"/>
  <c r="S240"/>
  <c r="R240"/>
  <c r="Q240"/>
  <c r="P240"/>
  <c r="O240"/>
  <c r="L240"/>
  <c r="AO239"/>
  <c r="AN239"/>
  <c r="AN233" s="1"/>
  <c r="AJ239"/>
  <c r="AJ233" s="1"/>
  <c r="AI239"/>
  <c r="AH239"/>
  <c r="AH233" s="1"/>
  <c r="AF239"/>
  <c r="AF233" s="1"/>
  <c r="AD239"/>
  <c r="AD233" s="1"/>
  <c r="AB239"/>
  <c r="AB233" s="1"/>
  <c r="Z239"/>
  <c r="Y239"/>
  <c r="X239"/>
  <c r="X233" s="1"/>
  <c r="W239"/>
  <c r="V239"/>
  <c r="V233" s="1"/>
  <c r="U239"/>
  <c r="T239"/>
  <c r="T233" s="1"/>
  <c r="S239"/>
  <c r="R239"/>
  <c r="R233" s="1"/>
  <c r="Q239"/>
  <c r="P239"/>
  <c r="AK239" s="1"/>
  <c r="AL239" s="1"/>
  <c r="O239"/>
  <c r="N239"/>
  <c r="N233" s="1"/>
  <c r="M239"/>
  <c r="L239"/>
  <c r="L233" s="1"/>
  <c r="J233" s="1"/>
  <c r="AO236"/>
  <c r="AN236"/>
  <c r="AM236"/>
  <c r="AL236"/>
  <c r="AK236"/>
  <c r="AJ236"/>
  <c r="AI236"/>
  <c r="AH236"/>
  <c r="AG236"/>
  <c r="AF236"/>
  <c r="AE236"/>
  <c r="AD236"/>
  <c r="AC236"/>
  <c r="AB236"/>
  <c r="AA236"/>
  <c r="Y236"/>
  <c r="X236"/>
  <c r="W236"/>
  <c r="V236"/>
  <c r="U236"/>
  <c r="T236"/>
  <c r="S236"/>
  <c r="R236"/>
  <c r="Q236"/>
  <c r="P236"/>
  <c r="O236"/>
  <c r="N236"/>
  <c r="M236"/>
  <c r="L236"/>
  <c r="L235"/>
  <c r="L234"/>
  <c r="AO233"/>
  <c r="AK233"/>
  <c r="AI233"/>
  <c r="AG233"/>
  <c r="AE233"/>
  <c r="AC233"/>
  <c r="AA233"/>
  <c r="Y233"/>
  <c r="W233"/>
  <c r="U233"/>
  <c r="S233"/>
  <c r="Q233"/>
  <c r="O233"/>
  <c r="M233"/>
  <c r="K233"/>
  <c r="L232"/>
  <c r="AO230"/>
  <c r="AN230"/>
  <c r="AM230"/>
  <c r="AL230"/>
  <c r="AK230"/>
  <c r="AJ230"/>
  <c r="AI230"/>
  <c r="AH230"/>
  <c r="AG230"/>
  <c r="AF230"/>
  <c r="AE230"/>
  <c r="AD230"/>
  <c r="AC230"/>
  <c r="AB230"/>
  <c r="AA230"/>
  <c r="Y230"/>
  <c r="X230"/>
  <c r="W230"/>
  <c r="V230"/>
  <c r="U230"/>
  <c r="T230"/>
  <c r="S230"/>
  <c r="R230"/>
  <c r="Q230"/>
  <c r="P230"/>
  <c r="O230"/>
  <c r="N230"/>
  <c r="M230"/>
  <c r="L230"/>
  <c r="AO228"/>
  <c r="AN228"/>
  <c r="AM228"/>
  <c r="AL228"/>
  <c r="AK228"/>
  <c r="AJ228"/>
  <c r="AI228"/>
  <c r="AH228"/>
  <c r="AG228"/>
  <c r="AF228"/>
  <c r="AE228"/>
  <c r="AD228"/>
  <c r="AC228"/>
  <c r="AB228"/>
  <c r="AA228"/>
  <c r="Y228"/>
  <c r="X228"/>
  <c r="W228"/>
  <c r="V228"/>
  <c r="U228"/>
  <c r="T228"/>
  <c r="S228"/>
  <c r="R228"/>
  <c r="Q228"/>
  <c r="P228"/>
  <c r="O228"/>
  <c r="N228"/>
  <c r="M228"/>
  <c r="L228"/>
  <c r="AA226"/>
  <c r="AA225" s="1"/>
  <c r="AA206" s="1"/>
  <c r="Z226"/>
  <c r="Y226"/>
  <c r="X226"/>
  <c r="W226"/>
  <c r="V226"/>
  <c r="U226"/>
  <c r="T226"/>
  <c r="S226"/>
  <c r="R226"/>
  <c r="Q226"/>
  <c r="AO225"/>
  <c r="AN225"/>
  <c r="AM225"/>
  <c r="AL225"/>
  <c r="AK225"/>
  <c r="AJ225"/>
  <c r="AI225"/>
  <c r="AH225"/>
  <c r="AG225"/>
  <c r="AF225"/>
  <c r="AE225"/>
  <c r="AD225"/>
  <c r="AC225"/>
  <c r="AB225"/>
  <c r="Y225"/>
  <c r="Y206" s="1"/>
  <c r="X225"/>
  <c r="W225"/>
  <c r="W206" s="1"/>
  <c r="V225"/>
  <c r="U225"/>
  <c r="U206" s="1"/>
  <c r="U158" s="1"/>
  <c r="T225"/>
  <c r="S225"/>
  <c r="S206" s="1"/>
  <c r="S158" s="1"/>
  <c r="R225"/>
  <c r="Q225"/>
  <c r="Q206" s="1"/>
  <c r="Q158" s="1"/>
  <c r="P225"/>
  <c r="O225"/>
  <c r="O206" s="1"/>
  <c r="O158" s="1"/>
  <c r="N225"/>
  <c r="M225"/>
  <c r="M206" s="1"/>
  <c r="L225"/>
  <c r="Q224"/>
  <c r="Q223"/>
  <c r="Q222"/>
  <c r="Q220" s="1"/>
  <c r="Q219" s="1"/>
  <c r="Q221"/>
  <c r="AJ220"/>
  <c r="AJ219" s="1"/>
  <c r="AI220"/>
  <c r="AH220"/>
  <c r="AH219" s="1"/>
  <c r="AG220"/>
  <c r="AF220"/>
  <c r="AF219" s="1"/>
  <c r="AE220"/>
  <c r="AD220"/>
  <c r="AD219" s="1"/>
  <c r="AC220"/>
  <c r="AB220"/>
  <c r="AB219" s="1"/>
  <c r="AA220"/>
  <c r="Y220"/>
  <c r="Y219" s="1"/>
  <c r="W220"/>
  <c r="V220"/>
  <c r="V219" s="1"/>
  <c r="U220"/>
  <c r="T220"/>
  <c r="T219" s="1"/>
  <c r="S220"/>
  <c r="R220"/>
  <c r="R219" s="1"/>
  <c r="AO219"/>
  <c r="AN219"/>
  <c r="AM219"/>
  <c r="AL219"/>
  <c r="AK219"/>
  <c r="AI219"/>
  <c r="AG219"/>
  <c r="AE219"/>
  <c r="AC219"/>
  <c r="AA219"/>
  <c r="X219"/>
  <c r="W219"/>
  <c r="U219"/>
  <c r="S219"/>
  <c r="P219"/>
  <c r="O219"/>
  <c r="N219"/>
  <c r="M219"/>
  <c r="L219"/>
  <c r="Q218"/>
  <c r="Q217"/>
  <c r="Q216"/>
  <c r="Q215"/>
  <c r="Q214" s="1"/>
  <c r="Q213" s="1"/>
  <c r="AO214"/>
  <c r="AN214"/>
  <c r="AN213" s="1"/>
  <c r="AM214"/>
  <c r="AL214"/>
  <c r="AL213" s="1"/>
  <c r="AK214"/>
  <c r="AJ214"/>
  <c r="AJ213" s="1"/>
  <c r="AI214"/>
  <c r="AH214"/>
  <c r="AH213" s="1"/>
  <c r="AG214"/>
  <c r="AF214"/>
  <c r="AF213" s="1"/>
  <c r="AE214"/>
  <c r="AD214"/>
  <c r="AD213" s="1"/>
  <c r="AC214"/>
  <c r="AB214"/>
  <c r="AB213" s="1"/>
  <c r="AA214"/>
  <c r="Y214"/>
  <c r="Y213" s="1"/>
  <c r="W214"/>
  <c r="V214"/>
  <c r="V213" s="1"/>
  <c r="V205" s="1"/>
  <c r="V157" s="1"/>
  <c r="U214"/>
  <c r="T214"/>
  <c r="T213" s="1"/>
  <c r="S214"/>
  <c r="R214"/>
  <c r="R213" s="1"/>
  <c r="R205" s="1"/>
  <c r="R157" s="1"/>
  <c r="AO213"/>
  <c r="AM213"/>
  <c r="AK213"/>
  <c r="AI213"/>
  <c r="AG213"/>
  <c r="AE213"/>
  <c r="AC213"/>
  <c r="AA213"/>
  <c r="X213"/>
  <c r="W213"/>
  <c r="U213"/>
  <c r="S213"/>
  <c r="P213"/>
  <c r="P155" s="1"/>
  <c r="O213"/>
  <c r="N213"/>
  <c r="M213"/>
  <c r="L213"/>
  <c r="L205" s="1"/>
  <c r="AF211"/>
  <c r="AA211"/>
  <c r="U211"/>
  <c r="T211"/>
  <c r="Q211"/>
  <c r="AA210"/>
  <c r="V210"/>
  <c r="Q210"/>
  <c r="AO209"/>
  <c r="AN209"/>
  <c r="AM209"/>
  <c r="AL209"/>
  <c r="AK209"/>
  <c r="AJ209"/>
  <c r="AI209"/>
  <c r="AH209"/>
  <c r="AG209"/>
  <c r="AF209"/>
  <c r="AE209"/>
  <c r="AD209"/>
  <c r="AC209"/>
  <c r="AB209"/>
  <c r="Y209"/>
  <c r="X209"/>
  <c r="X208" s="1"/>
  <c r="X205" s="1"/>
  <c r="X157" s="1"/>
  <c r="W209"/>
  <c r="V209"/>
  <c r="V208" s="1"/>
  <c r="U209"/>
  <c r="T209"/>
  <c r="T208" s="1"/>
  <c r="S209"/>
  <c r="R209"/>
  <c r="R208" s="1"/>
  <c r="AO208"/>
  <c r="AN208"/>
  <c r="AN205" s="1"/>
  <c r="AJ208"/>
  <c r="AJ205" s="1"/>
  <c r="AI208"/>
  <c r="AH208"/>
  <c r="AH205" s="1"/>
  <c r="AG208"/>
  <c r="AF208"/>
  <c r="AF205" s="1"/>
  <c r="AE208"/>
  <c r="AD208"/>
  <c r="AD205" s="1"/>
  <c r="AC208"/>
  <c r="AB208"/>
  <c r="AB205" s="1"/>
  <c r="AA208"/>
  <c r="Y208"/>
  <c r="Y205" s="1"/>
  <c r="W208"/>
  <c r="W205" s="1"/>
  <c r="U208"/>
  <c r="U205" s="1"/>
  <c r="S208"/>
  <c r="S205" s="1"/>
  <c r="Q208"/>
  <c r="P208"/>
  <c r="O208"/>
  <c r="O205" s="1"/>
  <c r="N208"/>
  <c r="M208"/>
  <c r="M205" s="1"/>
  <c r="L208"/>
  <c r="AJ206"/>
  <c r="AJ158" s="1"/>
  <c r="AI206"/>
  <c r="AH206"/>
  <c r="AH158" s="1"/>
  <c r="AG206"/>
  <c r="AF206"/>
  <c r="AF158" s="1"/>
  <c r="AE206"/>
  <c r="AD206"/>
  <c r="AD158" s="1"/>
  <c r="AC206"/>
  <c r="AB206"/>
  <c r="AB158" s="1"/>
  <c r="X206"/>
  <c r="V206"/>
  <c r="T206"/>
  <c r="R206"/>
  <c r="P206"/>
  <c r="N206"/>
  <c r="L206"/>
  <c r="AO205"/>
  <c r="AO157" s="1"/>
  <c r="AI205"/>
  <c r="AI157" s="1"/>
  <c r="AG205"/>
  <c r="AG157" s="1"/>
  <c r="AE205"/>
  <c r="AC205"/>
  <c r="AC157" s="1"/>
  <c r="AA205"/>
  <c r="AA157" s="1"/>
  <c r="N205"/>
  <c r="K205"/>
  <c r="J205"/>
  <c r="P201"/>
  <c r="P198"/>
  <c r="AA195"/>
  <c r="Z195"/>
  <c r="Y195"/>
  <c r="X195"/>
  <c r="W195"/>
  <c r="V195"/>
  <c r="U195"/>
  <c r="T195"/>
  <c r="S195"/>
  <c r="R195"/>
  <c r="Q195"/>
  <c r="P195"/>
  <c r="AA193"/>
  <c r="X193"/>
  <c r="Q193"/>
  <c r="AA192"/>
  <c r="X192"/>
  <c r="Q192"/>
  <c r="AA191"/>
  <c r="AA190"/>
  <c r="AA188" s="1"/>
  <c r="T190"/>
  <c r="R190"/>
  <c r="Q190"/>
  <c r="X189"/>
  <c r="Q189"/>
  <c r="AJ188"/>
  <c r="AJ187" s="1"/>
  <c r="AI188"/>
  <c r="AH188"/>
  <c r="AH187" s="1"/>
  <c r="AG188"/>
  <c r="AF188"/>
  <c r="AF187" s="1"/>
  <c r="AE188"/>
  <c r="AD188"/>
  <c r="AD187" s="1"/>
  <c r="AC188"/>
  <c r="AB188"/>
  <c r="AB187" s="1"/>
  <c r="S188"/>
  <c r="S187" s="1"/>
  <c r="R188"/>
  <c r="AO187"/>
  <c r="AN187"/>
  <c r="AM187"/>
  <c r="AL187"/>
  <c r="AK187"/>
  <c r="AI187"/>
  <c r="AG187"/>
  <c r="AE187"/>
  <c r="AC187"/>
  <c r="AA187"/>
  <c r="Y187"/>
  <c r="X187"/>
  <c r="W187"/>
  <c r="V187"/>
  <c r="U187"/>
  <c r="T187"/>
  <c r="R187"/>
  <c r="O187"/>
  <c r="N187"/>
  <c r="M187"/>
  <c r="L187"/>
  <c r="AA186"/>
  <c r="Q186"/>
  <c r="AG185"/>
  <c r="AF185"/>
  <c r="AE185"/>
  <c r="AD185"/>
  <c r="AC185"/>
  <c r="AB185"/>
  <c r="AA185"/>
  <c r="Y185"/>
  <c r="Y184" s="1"/>
  <c r="X185"/>
  <c r="W185"/>
  <c r="W184" s="1"/>
  <c r="V185"/>
  <c r="U185"/>
  <c r="U184" s="1"/>
  <c r="T185"/>
  <c r="S185"/>
  <c r="S184" s="1"/>
  <c r="R185"/>
  <c r="Q185"/>
  <c r="AO184"/>
  <c r="AN184"/>
  <c r="AM184"/>
  <c r="AL184"/>
  <c r="AK184"/>
  <c r="AJ184"/>
  <c r="AI184"/>
  <c r="AH184"/>
  <c r="AG184"/>
  <c r="AF184"/>
  <c r="AE184"/>
  <c r="AD184"/>
  <c r="AC184"/>
  <c r="AB184"/>
  <c r="X184"/>
  <c r="V184"/>
  <c r="T184"/>
  <c r="R184"/>
  <c r="O184"/>
  <c r="N184"/>
  <c r="M184"/>
  <c r="L184"/>
  <c r="AA183"/>
  <c r="Q183"/>
  <c r="AE181"/>
  <c r="AD181"/>
  <c r="AD180" s="1"/>
  <c r="AC181"/>
  <c r="AB181"/>
  <c r="AB180" s="1"/>
  <c r="AA181"/>
  <c r="Y181"/>
  <c r="X181"/>
  <c r="W181"/>
  <c r="V181"/>
  <c r="U181"/>
  <c r="T181"/>
  <c r="AO180"/>
  <c r="AN180"/>
  <c r="AM180"/>
  <c r="AL180"/>
  <c r="AK180"/>
  <c r="AJ180"/>
  <c r="AI180"/>
  <c r="AH180"/>
  <c r="AG180"/>
  <c r="AF180"/>
  <c r="AE180"/>
  <c r="AC180"/>
  <c r="AA180"/>
  <c r="Z180"/>
  <c r="Y180"/>
  <c r="X180"/>
  <c r="W180"/>
  <c r="V180"/>
  <c r="U180"/>
  <c r="T180"/>
  <c r="S180"/>
  <c r="R180"/>
  <c r="Q180"/>
  <c r="P180"/>
  <c r="O180"/>
  <c r="N180"/>
  <c r="M180"/>
  <c r="L180"/>
  <c r="AF179"/>
  <c r="R179"/>
  <c r="Q179"/>
  <c r="AA178"/>
  <c r="AF177"/>
  <c r="AA177"/>
  <c r="Q177"/>
  <c r="AF176"/>
  <c r="AA176"/>
  <c r="AA172" s="1"/>
  <c r="AA171" s="1"/>
  <c r="R176"/>
  <c r="Q176"/>
  <c r="AF175"/>
  <c r="Q175"/>
  <c r="AF174"/>
  <c r="Q174"/>
  <c r="AF173"/>
  <c r="R173"/>
  <c r="R172" s="1"/>
  <c r="R171" s="1"/>
  <c r="Q173"/>
  <c r="AO172"/>
  <c r="AN172"/>
  <c r="AM172"/>
  <c r="AL172"/>
  <c r="AK172"/>
  <c r="AH172"/>
  <c r="AG172"/>
  <c r="AE172"/>
  <c r="AE171" s="1"/>
  <c r="AD172"/>
  <c r="AC172"/>
  <c r="AC171" s="1"/>
  <c r="AB172"/>
  <c r="Y172"/>
  <c r="W172"/>
  <c r="V172"/>
  <c r="U172"/>
  <c r="T172"/>
  <c r="S172"/>
  <c r="AO171"/>
  <c r="AO160" s="1"/>
  <c r="AO156" s="1"/>
  <c r="AO155" s="1"/>
  <c r="AN171"/>
  <c r="AM171"/>
  <c r="AL171"/>
  <c r="AJ171"/>
  <c r="AI171"/>
  <c r="AH171"/>
  <c r="AD171"/>
  <c r="AB171"/>
  <c r="Y171"/>
  <c r="X171"/>
  <c r="W171"/>
  <c r="V171"/>
  <c r="U171"/>
  <c r="T171"/>
  <c r="S171"/>
  <c r="S160" s="1"/>
  <c r="S156" s="1"/>
  <c r="Q171"/>
  <c r="O171"/>
  <c r="N171"/>
  <c r="M171"/>
  <c r="L171"/>
  <c r="J171" s="1"/>
  <c r="J160" s="1"/>
  <c r="AA169"/>
  <c r="R169"/>
  <c r="Q169"/>
  <c r="AG168"/>
  <c r="AF168"/>
  <c r="AE168"/>
  <c r="AD168"/>
  <c r="AC168"/>
  <c r="AB168"/>
  <c r="Y168"/>
  <c r="X168"/>
  <c r="X167" s="1"/>
  <c r="W168"/>
  <c r="V168"/>
  <c r="V167" s="1"/>
  <c r="U168"/>
  <c r="T168"/>
  <c r="T167" s="1"/>
  <c r="S168"/>
  <c r="R168"/>
  <c r="R167" s="1"/>
  <c r="AO167"/>
  <c r="AN167"/>
  <c r="AJ167"/>
  <c r="AI167"/>
  <c r="AH167"/>
  <c r="AG167"/>
  <c r="AF167"/>
  <c r="AE167"/>
  <c r="AD167"/>
  <c r="AC167"/>
  <c r="AB167"/>
  <c r="AA167"/>
  <c r="Y167"/>
  <c r="W167"/>
  <c r="U167"/>
  <c r="S167"/>
  <c r="Q167"/>
  <c r="AM167" s="1"/>
  <c r="AM160" s="1"/>
  <c r="P167"/>
  <c r="O167"/>
  <c r="N167"/>
  <c r="M167"/>
  <c r="M160" s="1"/>
  <c r="M156" s="1"/>
  <c r="L167"/>
  <c r="K167"/>
  <c r="AA166"/>
  <c r="T166"/>
  <c r="T165" s="1"/>
  <c r="R166"/>
  <c r="Q166"/>
  <c r="Q165" s="1"/>
  <c r="AK165"/>
  <c r="AJ165"/>
  <c r="AJ164" s="1"/>
  <c r="AJ160" s="1"/>
  <c r="AJ156" s="1"/>
  <c r="AJ155" s="1"/>
  <c r="AI165"/>
  <c r="AH165"/>
  <c r="AH164" s="1"/>
  <c r="AH160" s="1"/>
  <c r="AH156" s="1"/>
  <c r="AH155" s="1"/>
  <c r="AG165"/>
  <c r="AF165"/>
  <c r="AF164" s="1"/>
  <c r="AE165"/>
  <c r="AD165"/>
  <c r="AD164" s="1"/>
  <c r="AD160" s="1"/>
  <c r="AD156" s="1"/>
  <c r="AC165"/>
  <c r="AB165"/>
  <c r="AB164" s="1"/>
  <c r="AB160" s="1"/>
  <c r="AB156" s="1"/>
  <c r="AB155" s="1"/>
  <c r="AA165"/>
  <c r="Y165"/>
  <c r="Y164" s="1"/>
  <c r="X165"/>
  <c r="W165"/>
  <c r="W164" s="1"/>
  <c r="W160" s="1"/>
  <c r="W156" s="1"/>
  <c r="V165"/>
  <c r="U165"/>
  <c r="U164" s="1"/>
  <c r="S165"/>
  <c r="S164" s="1"/>
  <c r="R165"/>
  <c r="AO164"/>
  <c r="AN164"/>
  <c r="AM164"/>
  <c r="AL164"/>
  <c r="AK164"/>
  <c r="AI164"/>
  <c r="AG164"/>
  <c r="AE164"/>
  <c r="AC164"/>
  <c r="X164"/>
  <c r="V164"/>
  <c r="T164"/>
  <c r="R164"/>
  <c r="O164"/>
  <c r="N164"/>
  <c r="M164"/>
  <c r="L164"/>
  <c r="L163"/>
  <c r="P162"/>
  <c r="N162"/>
  <c r="M162"/>
  <c r="L162"/>
  <c r="L161"/>
  <c r="AN160"/>
  <c r="AN156" s="1"/>
  <c r="AI160"/>
  <c r="Y160"/>
  <c r="Y156" s="1"/>
  <c r="U160"/>
  <c r="U156" s="1"/>
  <c r="Q160"/>
  <c r="Q156" s="1"/>
  <c r="P160"/>
  <c r="O160"/>
  <c r="O156" s="1"/>
  <c r="O155" s="1"/>
  <c r="K160"/>
  <c r="K156" s="1"/>
  <c r="K155" s="1"/>
  <c r="AO159"/>
  <c r="AN159"/>
  <c r="AM159"/>
  <c r="AL159"/>
  <c r="AK159"/>
  <c r="AJ159"/>
  <c r="AI159"/>
  <c r="AH159"/>
  <c r="AG159"/>
  <c r="AF159"/>
  <c r="AE159"/>
  <c r="AD159"/>
  <c r="AC159"/>
  <c r="AB159"/>
  <c r="AA159"/>
  <c r="Y159"/>
  <c r="X159"/>
  <c r="W159"/>
  <c r="V159"/>
  <c r="U159"/>
  <c r="T159"/>
  <c r="S159"/>
  <c r="R159"/>
  <c r="Q159"/>
  <c r="P159"/>
  <c r="O159"/>
  <c r="N159"/>
  <c r="M159"/>
  <c r="K159"/>
  <c r="J159"/>
  <c r="AO158"/>
  <c r="AN158"/>
  <c r="AM158"/>
  <c r="AL158"/>
  <c r="AK158"/>
  <c r="AI158"/>
  <c r="AG158"/>
  <c r="AE158"/>
  <c r="AC158"/>
  <c r="AA158"/>
  <c r="R158"/>
  <c r="N158"/>
  <c r="K158"/>
  <c r="J158"/>
  <c r="AN157"/>
  <c r="AJ157"/>
  <c r="AH157"/>
  <c r="AF157"/>
  <c r="AB157"/>
  <c r="Y157"/>
  <c r="W157"/>
  <c r="U157"/>
  <c r="S157"/>
  <c r="O157"/>
  <c r="M157"/>
  <c r="K157"/>
  <c r="AM156"/>
  <c r="AI156"/>
  <c r="AI155" s="1"/>
  <c r="P156"/>
  <c r="J156"/>
  <c r="AQ155"/>
  <c r="Y155"/>
  <c r="Q155"/>
  <c r="AA151"/>
  <c r="R151"/>
  <c r="Q151"/>
  <c r="AA150"/>
  <c r="T150"/>
  <c r="Q150"/>
  <c r="AE149"/>
  <c r="AE148" s="1"/>
  <c r="AD149"/>
  <c r="AC149"/>
  <c r="AC148" s="1"/>
  <c r="AB149"/>
  <c r="AA149"/>
  <c r="AA148" s="1"/>
  <c r="Y149"/>
  <c r="X149"/>
  <c r="X148" s="1"/>
  <c r="W149"/>
  <c r="V149"/>
  <c r="V148" s="1"/>
  <c r="U149"/>
  <c r="T149"/>
  <c r="T148" s="1"/>
  <c r="S149"/>
  <c r="R149"/>
  <c r="R148" s="1"/>
  <c r="AO148"/>
  <c r="AN148"/>
  <c r="AJ148"/>
  <c r="AI148"/>
  <c r="AH148"/>
  <c r="AG148"/>
  <c r="AF148"/>
  <c r="AD148"/>
  <c r="AB148"/>
  <c r="Y148"/>
  <c r="W148"/>
  <c r="U148"/>
  <c r="S148"/>
  <c r="Q148"/>
  <c r="AM148" s="1"/>
  <c r="P148"/>
  <c r="AK148" s="1"/>
  <c r="AL148" s="1"/>
  <c r="O148"/>
  <c r="N148"/>
  <c r="M148"/>
  <c r="L148"/>
  <c r="AA146"/>
  <c r="R146"/>
  <c r="Q146"/>
  <c r="AA145"/>
  <c r="T145"/>
  <c r="Q145"/>
  <c r="AE144"/>
  <c r="AE143" s="1"/>
  <c r="AD144"/>
  <c r="AC144"/>
  <c r="AC143" s="1"/>
  <c r="AB144"/>
  <c r="AA144"/>
  <c r="AA143" s="1"/>
  <c r="Y144"/>
  <c r="X144"/>
  <c r="X143" s="1"/>
  <c r="W144"/>
  <c r="V144"/>
  <c r="V143" s="1"/>
  <c r="U144"/>
  <c r="T144"/>
  <c r="T143" s="1"/>
  <c r="S144"/>
  <c r="R144"/>
  <c r="R143" s="1"/>
  <c r="AO143"/>
  <c r="AN143"/>
  <c r="AJ143"/>
  <c r="AI143"/>
  <c r="AH143"/>
  <c r="AG143"/>
  <c r="AF143"/>
  <c r="AD143"/>
  <c r="AB143"/>
  <c r="Y143"/>
  <c r="W143"/>
  <c r="U143"/>
  <c r="S143"/>
  <c r="Q143"/>
  <c r="AM143" s="1"/>
  <c r="P143"/>
  <c r="O143"/>
  <c r="N143"/>
  <c r="M143"/>
  <c r="L143"/>
  <c r="AA141"/>
  <c r="R141"/>
  <c r="Q141"/>
  <c r="AA140"/>
  <c r="T140"/>
  <c r="Q140"/>
  <c r="AE139"/>
  <c r="AE138" s="1"/>
  <c r="AD139"/>
  <c r="AC139"/>
  <c r="AC138" s="1"/>
  <c r="AC129" s="1"/>
  <c r="AC119" s="1"/>
  <c r="AB139"/>
  <c r="AA139"/>
  <c r="AA138" s="1"/>
  <c r="Y139"/>
  <c r="X139"/>
  <c r="X138" s="1"/>
  <c r="X129" s="1"/>
  <c r="X119" s="1"/>
  <c r="W139"/>
  <c r="V139"/>
  <c r="V138" s="1"/>
  <c r="V124" s="1"/>
  <c r="V120" s="1"/>
  <c r="U139"/>
  <c r="T139"/>
  <c r="T138" s="1"/>
  <c r="T124" s="1"/>
  <c r="S139"/>
  <c r="R139"/>
  <c r="R138" s="1"/>
  <c r="AO138"/>
  <c r="AN138"/>
  <c r="AN129" s="1"/>
  <c r="AJ138"/>
  <c r="AI138"/>
  <c r="AH138"/>
  <c r="AG138"/>
  <c r="AF138"/>
  <c r="AD138"/>
  <c r="AB138"/>
  <c r="AB129" s="1"/>
  <c r="Y138"/>
  <c r="W138"/>
  <c r="U138"/>
  <c r="U129" s="1"/>
  <c r="S138"/>
  <c r="S129" s="1"/>
  <c r="Q138"/>
  <c r="P138"/>
  <c r="AK138" s="1"/>
  <c r="AL138" s="1"/>
  <c r="AL129" s="1"/>
  <c r="O138"/>
  <c r="O129" s="1"/>
  <c r="N138"/>
  <c r="M138"/>
  <c r="M129" s="1"/>
  <c r="L138"/>
  <c r="AA135"/>
  <c r="Z135"/>
  <c r="Y135"/>
  <c r="X135"/>
  <c r="W135"/>
  <c r="V135"/>
  <c r="U135"/>
  <c r="T135"/>
  <c r="S135"/>
  <c r="R135"/>
  <c r="Q135"/>
  <c r="P135"/>
  <c r="AA132"/>
  <c r="Z132"/>
  <c r="Y132"/>
  <c r="X132"/>
  <c r="W132"/>
  <c r="V132"/>
  <c r="U132"/>
  <c r="T132"/>
  <c r="S132"/>
  <c r="R132"/>
  <c r="Q132"/>
  <c r="P132"/>
  <c r="L131"/>
  <c r="L130"/>
  <c r="AO129"/>
  <c r="AI129"/>
  <c r="AI119" s="1"/>
  <c r="AG129"/>
  <c r="AE129"/>
  <c r="AE119" s="1"/>
  <c r="AA129"/>
  <c r="V129"/>
  <c r="R129"/>
  <c r="P129"/>
  <c r="N129"/>
  <c r="L129"/>
  <c r="J129"/>
  <c r="L128"/>
  <c r="K128"/>
  <c r="AA127"/>
  <c r="T127"/>
  <c r="R127"/>
  <c r="Q127"/>
  <c r="AI126"/>
  <c r="AH126"/>
  <c r="AG126"/>
  <c r="AF126"/>
  <c r="AE126"/>
  <c r="AD126"/>
  <c r="AC126"/>
  <c r="AB126"/>
  <c r="AA126"/>
  <c r="Y126"/>
  <c r="X126"/>
  <c r="W126"/>
  <c r="V126"/>
  <c r="U126"/>
  <c r="T126"/>
  <c r="S126"/>
  <c r="R126"/>
  <c r="Q126"/>
  <c r="AO125"/>
  <c r="AN125"/>
  <c r="AM125"/>
  <c r="AL125"/>
  <c r="AK125"/>
  <c r="AJ125"/>
  <c r="AI125"/>
  <c r="AH125"/>
  <c r="AG125"/>
  <c r="AF125"/>
  <c r="AE125"/>
  <c r="AD125"/>
  <c r="AC125"/>
  <c r="AB125"/>
  <c r="AA125"/>
  <c r="Y125"/>
  <c r="X125"/>
  <c r="W125"/>
  <c r="V125"/>
  <c r="U125"/>
  <c r="T125"/>
  <c r="S125"/>
  <c r="R125"/>
  <c r="O125"/>
  <c r="N125"/>
  <c r="M125"/>
  <c r="L125"/>
  <c r="AI124"/>
  <c r="AI120" s="1"/>
  <c r="AG124"/>
  <c r="AG120" s="1"/>
  <c r="AE124"/>
  <c r="AE120" s="1"/>
  <c r="X124"/>
  <c r="P124"/>
  <c r="V123"/>
  <c r="U123"/>
  <c r="Q123" s="1"/>
  <c r="AA122"/>
  <c r="V122"/>
  <c r="Q122"/>
  <c r="AD121"/>
  <c r="AC121"/>
  <c r="AB121"/>
  <c r="Y121"/>
  <c r="X121"/>
  <c r="W121"/>
  <c r="V121"/>
  <c r="S121"/>
  <c r="R121"/>
  <c r="AO120"/>
  <c r="AN120"/>
  <c r="AM120"/>
  <c r="AL120"/>
  <c r="AB120"/>
  <c r="X120"/>
  <c r="S120"/>
  <c r="R120"/>
  <c r="Q120"/>
  <c r="P120"/>
  <c r="AK120" s="1"/>
  <c r="O120"/>
  <c r="N120"/>
  <c r="M120"/>
  <c r="L120"/>
  <c r="AG119"/>
  <c r="V119"/>
  <c r="R118"/>
  <c r="R117" s="1"/>
  <c r="R116" s="1"/>
  <c r="Q118"/>
  <c r="AJ117"/>
  <c r="AI117"/>
  <c r="AH117"/>
  <c r="AG117"/>
  <c r="AF117"/>
  <c r="AE117"/>
  <c r="AD117"/>
  <c r="AC117"/>
  <c r="AB117"/>
  <c r="AA117"/>
  <c r="Y117"/>
  <c r="X117"/>
  <c r="W117"/>
  <c r="V117"/>
  <c r="U117"/>
  <c r="T117"/>
  <c r="S117"/>
  <c r="AO116"/>
  <c r="AN116"/>
  <c r="AL116"/>
  <c r="AJ116"/>
  <c r="AI116"/>
  <c r="AH116"/>
  <c r="AG116"/>
  <c r="AF116"/>
  <c r="AE116"/>
  <c r="AD116"/>
  <c r="AC116"/>
  <c r="AB116"/>
  <c r="AA116"/>
  <c r="Y116"/>
  <c r="X116"/>
  <c r="W116"/>
  <c r="V116"/>
  <c r="U116"/>
  <c r="T116"/>
  <c r="S116"/>
  <c r="Q116"/>
  <c r="P116"/>
  <c r="O116"/>
  <c r="N116"/>
  <c r="M116"/>
  <c r="L116"/>
  <c r="AA115"/>
  <c r="R115"/>
  <c r="Q115"/>
  <c r="Q114" s="1"/>
  <c r="AJ114"/>
  <c r="AI114"/>
  <c r="AI113" s="1"/>
  <c r="AH114"/>
  <c r="AG114"/>
  <c r="AG113" s="1"/>
  <c r="AF114"/>
  <c r="AE114"/>
  <c r="AE113" s="1"/>
  <c r="AD114"/>
  <c r="AC114"/>
  <c r="AC113" s="1"/>
  <c r="AB114"/>
  <c r="AA114"/>
  <c r="Y114"/>
  <c r="X114"/>
  <c r="X113" s="1"/>
  <c r="W114"/>
  <c r="V114"/>
  <c r="V113" s="1"/>
  <c r="U114"/>
  <c r="T114"/>
  <c r="T113" s="1"/>
  <c r="S114"/>
  <c r="R114"/>
  <c r="R113" s="1"/>
  <c r="AO113"/>
  <c r="AN113"/>
  <c r="AM113"/>
  <c r="AL113"/>
  <c r="AK113"/>
  <c r="AJ113"/>
  <c r="AH113"/>
  <c r="AF113"/>
  <c r="AD113"/>
  <c r="AB113"/>
  <c r="Y113"/>
  <c r="W113"/>
  <c r="U113"/>
  <c r="S113"/>
  <c r="O113"/>
  <c r="N113"/>
  <c r="M113"/>
  <c r="L113"/>
  <c r="AF111"/>
  <c r="AA111"/>
  <c r="T111"/>
  <c r="L111"/>
  <c r="AF110"/>
  <c r="T110"/>
  <c r="Q110"/>
  <c r="L110"/>
  <c r="AJ109"/>
  <c r="AJ108" s="1"/>
  <c r="AI109"/>
  <c r="AH109"/>
  <c r="AH108" s="1"/>
  <c r="AG109"/>
  <c r="AF109"/>
  <c r="AF108" s="1"/>
  <c r="AE109"/>
  <c r="AD109"/>
  <c r="AD108" s="1"/>
  <c r="AC109"/>
  <c r="AB109"/>
  <c r="AA109"/>
  <c r="Y109"/>
  <c r="W109"/>
  <c r="V109"/>
  <c r="U109"/>
  <c r="T109"/>
  <c r="S109"/>
  <c r="AO108"/>
  <c r="AN108"/>
  <c r="AL108"/>
  <c r="AI108"/>
  <c r="AG108"/>
  <c r="AE108"/>
  <c r="AC108"/>
  <c r="AB108"/>
  <c r="AA108"/>
  <c r="Y108"/>
  <c r="X108"/>
  <c r="W108"/>
  <c r="V108"/>
  <c r="U108"/>
  <c r="T108"/>
  <c r="S108"/>
  <c r="R108"/>
  <c r="Q108"/>
  <c r="AM108" s="1"/>
  <c r="P108"/>
  <c r="AK108" s="1"/>
  <c r="O108"/>
  <c r="N108"/>
  <c r="M108"/>
  <c r="L108"/>
  <c r="AF106"/>
  <c r="Q106"/>
  <c r="AF105"/>
  <c r="AA105"/>
  <c r="R105"/>
  <c r="Q105"/>
  <c r="AF104"/>
  <c r="Q104"/>
  <c r="AJ103"/>
  <c r="AJ102" s="1"/>
  <c r="AI103"/>
  <c r="AH103"/>
  <c r="AH102" s="1"/>
  <c r="AG103"/>
  <c r="AF103"/>
  <c r="AF102" s="1"/>
  <c r="AE103"/>
  <c r="AD103"/>
  <c r="AD102" s="1"/>
  <c r="AC103"/>
  <c r="AB103"/>
  <c r="AB102" s="1"/>
  <c r="AA103"/>
  <c r="Y103"/>
  <c r="Y102" s="1"/>
  <c r="W103"/>
  <c r="V103"/>
  <c r="U103"/>
  <c r="T103"/>
  <c r="S103"/>
  <c r="R103"/>
  <c r="Q103"/>
  <c r="P103"/>
  <c r="AO102"/>
  <c r="AN102"/>
  <c r="AL102"/>
  <c r="AI102"/>
  <c r="AG102"/>
  <c r="AE102"/>
  <c r="AC102"/>
  <c r="AA102"/>
  <c r="X102"/>
  <c r="W102"/>
  <c r="V102"/>
  <c r="U102"/>
  <c r="T102"/>
  <c r="S102"/>
  <c r="R102"/>
  <c r="Q102"/>
  <c r="P102"/>
  <c r="AK102" s="1"/>
  <c r="O102"/>
  <c r="N102"/>
  <c r="M102"/>
  <c r="L102"/>
  <c r="AF101"/>
  <c r="Q101"/>
  <c r="Q100" s="1"/>
  <c r="Q99" s="1"/>
  <c r="AJ100"/>
  <c r="AI100"/>
  <c r="AI99" s="1"/>
  <c r="AH100"/>
  <c r="AG100"/>
  <c r="AG99" s="1"/>
  <c r="AF100"/>
  <c r="AE100"/>
  <c r="AE99" s="1"/>
  <c r="AD100"/>
  <c r="AC100"/>
  <c r="AC99" s="1"/>
  <c r="AB100"/>
  <c r="AA100"/>
  <c r="AA99" s="1"/>
  <c r="Y100"/>
  <c r="X100"/>
  <c r="X99" s="1"/>
  <c r="W100"/>
  <c r="V100"/>
  <c r="V99" s="1"/>
  <c r="U100"/>
  <c r="T100"/>
  <c r="T99" s="1"/>
  <c r="S100"/>
  <c r="R100"/>
  <c r="R99" s="1"/>
  <c r="AO99"/>
  <c r="AN99"/>
  <c r="AL99"/>
  <c r="AJ99"/>
  <c r="AH99"/>
  <c r="AF99"/>
  <c r="AD99"/>
  <c r="AB99"/>
  <c r="Y99"/>
  <c r="W99"/>
  <c r="U99"/>
  <c r="S99"/>
  <c r="P99"/>
  <c r="O99"/>
  <c r="N99"/>
  <c r="M99"/>
  <c r="L99"/>
  <c r="AA98"/>
  <c r="U98"/>
  <c r="Q98"/>
  <c r="Q97" s="1"/>
  <c r="AD97"/>
  <c r="AC97"/>
  <c r="AB97"/>
  <c r="AA97"/>
  <c r="Y97"/>
  <c r="X97"/>
  <c r="X96" s="1"/>
  <c r="W97"/>
  <c r="V97"/>
  <c r="V96" s="1"/>
  <c r="U97"/>
  <c r="T97"/>
  <c r="T96" s="1"/>
  <c r="S97"/>
  <c r="R97"/>
  <c r="R96" s="1"/>
  <c r="AO96"/>
  <c r="AN96"/>
  <c r="AM96"/>
  <c r="AL96"/>
  <c r="AK96"/>
  <c r="AJ96"/>
  <c r="AI96"/>
  <c r="AH96"/>
  <c r="AG96"/>
  <c r="AF96"/>
  <c r="AE96"/>
  <c r="AD96"/>
  <c r="AC96"/>
  <c r="AB96"/>
  <c r="Y96"/>
  <c r="W96"/>
  <c r="U96"/>
  <c r="S96"/>
  <c r="O96"/>
  <c r="N96"/>
  <c r="M96"/>
  <c r="L96"/>
  <c r="AA95"/>
  <c r="AA94" s="1"/>
  <c r="U95"/>
  <c r="Q95"/>
  <c r="AE94"/>
  <c r="AD94"/>
  <c r="AC94"/>
  <c r="AB94"/>
  <c r="Y94"/>
  <c r="Y93" s="1"/>
  <c r="X94"/>
  <c r="W94"/>
  <c r="W93" s="1"/>
  <c r="V94"/>
  <c r="U94"/>
  <c r="U93" s="1"/>
  <c r="T94"/>
  <c r="S94"/>
  <c r="S93" s="1"/>
  <c r="R94"/>
  <c r="Q94"/>
  <c r="AO93"/>
  <c r="AN93"/>
  <c r="AM93"/>
  <c r="AL93"/>
  <c r="AK93"/>
  <c r="AJ93"/>
  <c r="AI93"/>
  <c r="AH93"/>
  <c r="AG93"/>
  <c r="AF93"/>
  <c r="AE93"/>
  <c r="AD93"/>
  <c r="AC93"/>
  <c r="AB93"/>
  <c r="X93"/>
  <c r="V93"/>
  <c r="T93"/>
  <c r="R93"/>
  <c r="O93"/>
  <c r="N93"/>
  <c r="N79" s="1"/>
  <c r="M93"/>
  <c r="L93"/>
  <c r="L79" s="1"/>
  <c r="J79" s="1"/>
  <c r="AK92"/>
  <c r="AL92" s="1"/>
  <c r="L92"/>
  <c r="J91"/>
  <c r="AF90"/>
  <c r="AA90"/>
  <c r="R90"/>
  <c r="Q90"/>
  <c r="T89"/>
  <c r="Q89"/>
  <c r="AA88"/>
  <c r="T88"/>
  <c r="T87" s="1"/>
  <c r="T86" s="1"/>
  <c r="Q88"/>
  <c r="AK87"/>
  <c r="AJ87"/>
  <c r="AI87"/>
  <c r="AI86" s="1"/>
  <c r="AH87"/>
  <c r="AG87"/>
  <c r="AG86" s="1"/>
  <c r="AF87"/>
  <c r="AE87"/>
  <c r="AE86" s="1"/>
  <c r="AD87"/>
  <c r="AC87"/>
  <c r="AC86" s="1"/>
  <c r="AB87"/>
  <c r="Y87"/>
  <c r="X87"/>
  <c r="W87"/>
  <c r="V87"/>
  <c r="U87"/>
  <c r="S87"/>
  <c r="R87"/>
  <c r="J87"/>
  <c r="AO86"/>
  <c r="AN86"/>
  <c r="AJ86"/>
  <c r="AH86"/>
  <c r="AF86"/>
  <c r="AD86"/>
  <c r="AB86"/>
  <c r="AA86"/>
  <c r="Y86"/>
  <c r="X86"/>
  <c r="W86"/>
  <c r="V86"/>
  <c r="U86"/>
  <c r="S86"/>
  <c r="R86"/>
  <c r="Q86"/>
  <c r="AM86" s="1"/>
  <c r="P86"/>
  <c r="AK86" s="1"/>
  <c r="O86"/>
  <c r="N86"/>
  <c r="M86"/>
  <c r="L86"/>
  <c r="J86"/>
  <c r="AF84"/>
  <c r="AA84"/>
  <c r="AA83" s="1"/>
  <c r="AA82" s="1"/>
  <c r="AA79" s="1"/>
  <c r="X84"/>
  <c r="V84"/>
  <c r="V83" s="1"/>
  <c r="V82" s="1"/>
  <c r="V79" s="1"/>
  <c r="R84"/>
  <c r="Q84"/>
  <c r="P84" s="1"/>
  <c r="AJ83"/>
  <c r="AJ82" s="1"/>
  <c r="AJ79" s="1"/>
  <c r="AI83"/>
  <c r="AH83"/>
  <c r="AH82" s="1"/>
  <c r="AH79" s="1"/>
  <c r="AG83"/>
  <c r="AF83"/>
  <c r="AF82" s="1"/>
  <c r="AF79" s="1"/>
  <c r="AE83"/>
  <c r="AD83"/>
  <c r="AD82" s="1"/>
  <c r="AC83"/>
  <c r="AB83"/>
  <c r="AB82" s="1"/>
  <c r="AB79" s="1"/>
  <c r="Y83"/>
  <c r="Y82" s="1"/>
  <c r="X83"/>
  <c r="W83"/>
  <c r="W82" s="1"/>
  <c r="U83"/>
  <c r="U82" s="1"/>
  <c r="T83"/>
  <c r="S83"/>
  <c r="S82" s="1"/>
  <c r="R83"/>
  <c r="Q83"/>
  <c r="Q82" s="1"/>
  <c r="AL82"/>
  <c r="AI82"/>
  <c r="AI79" s="1"/>
  <c r="AG82"/>
  <c r="AG79" s="1"/>
  <c r="AE82"/>
  <c r="AE79" s="1"/>
  <c r="AC82"/>
  <c r="X82"/>
  <c r="X79" s="1"/>
  <c r="T82"/>
  <c r="R82"/>
  <c r="R79" s="1"/>
  <c r="O82"/>
  <c r="N82"/>
  <c r="M82"/>
  <c r="L82"/>
  <c r="J82"/>
  <c r="L81"/>
  <c r="J81"/>
  <c r="L80"/>
  <c r="J80"/>
  <c r="AO79"/>
  <c r="AN79"/>
  <c r="P79"/>
  <c r="O79"/>
  <c r="M79"/>
  <c r="K79"/>
  <c r="L78"/>
  <c r="L73" s="1"/>
  <c r="AO76"/>
  <c r="AN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AM76" s="1"/>
  <c r="P76"/>
  <c r="AK76" s="1"/>
  <c r="AL76" s="1"/>
  <c r="O76"/>
  <c r="N76"/>
  <c r="M76"/>
  <c r="L76"/>
  <c r="AA74"/>
  <c r="Z74"/>
  <c r="Z73" s="1"/>
  <c r="Y74"/>
  <c r="X74"/>
  <c r="X73" s="1"/>
  <c r="W74"/>
  <c r="V74"/>
  <c r="V73" s="1"/>
  <c r="U74"/>
  <c r="T74"/>
  <c r="T73" s="1"/>
  <c r="S74"/>
  <c r="R74"/>
  <c r="R73" s="1"/>
  <c r="Q74"/>
  <c r="AO73"/>
  <c r="AN73"/>
  <c r="AJ73"/>
  <c r="AI73"/>
  <c r="AH73"/>
  <c r="AG73"/>
  <c r="AF73"/>
  <c r="AE73"/>
  <c r="AD73"/>
  <c r="AC73"/>
  <c r="AB73"/>
  <c r="AA73"/>
  <c r="Y73"/>
  <c r="W73"/>
  <c r="U73"/>
  <c r="S73"/>
  <c r="Q73"/>
  <c r="AM73" s="1"/>
  <c r="P73"/>
  <c r="O73"/>
  <c r="N73"/>
  <c r="M73"/>
  <c r="AF71"/>
  <c r="AF70" s="1"/>
  <c r="AF69" s="1"/>
  <c r="AF66" s="1"/>
  <c r="R71"/>
  <c r="AG70"/>
  <c r="AB70"/>
  <c r="AB69" s="1"/>
  <c r="AB66" s="1"/>
  <c r="AB13" s="1"/>
  <c r="Y70"/>
  <c r="W70"/>
  <c r="V70"/>
  <c r="U70"/>
  <c r="T70"/>
  <c r="S70"/>
  <c r="R70"/>
  <c r="AO69"/>
  <c r="AN69"/>
  <c r="AJ69"/>
  <c r="AI69"/>
  <c r="AH69"/>
  <c r="AG69"/>
  <c r="AE69"/>
  <c r="AD69"/>
  <c r="AC69"/>
  <c r="AA69"/>
  <c r="Z69"/>
  <c r="Y69"/>
  <c r="Y66" s="1"/>
  <c r="X69"/>
  <c r="W69"/>
  <c r="W66" s="1"/>
  <c r="V69"/>
  <c r="U69"/>
  <c r="U66" s="1"/>
  <c r="T69"/>
  <c r="S69"/>
  <c r="S66" s="1"/>
  <c r="R69"/>
  <c r="Q69"/>
  <c r="AM69" s="1"/>
  <c r="AM66" s="1"/>
  <c r="P69"/>
  <c r="O69"/>
  <c r="O66" s="1"/>
  <c r="N69"/>
  <c r="M69"/>
  <c r="M66" s="1"/>
  <c r="L69"/>
  <c r="L68"/>
  <c r="L67"/>
  <c r="AO66"/>
  <c r="AN66"/>
  <c r="AJ66"/>
  <c r="AI66"/>
  <c r="AH66"/>
  <c r="AG66"/>
  <c r="AE66"/>
  <c r="AD66"/>
  <c r="AC66"/>
  <c r="AA66"/>
  <c r="X66"/>
  <c r="V66"/>
  <c r="T66"/>
  <c r="R66"/>
  <c r="P66"/>
  <c r="N66"/>
  <c r="L66"/>
  <c r="K66"/>
  <c r="J66"/>
  <c r="AA63"/>
  <c r="Z63"/>
  <c r="Y63"/>
  <c r="X63"/>
  <c r="W63"/>
  <c r="V63"/>
  <c r="U63"/>
  <c r="T63"/>
  <c r="S63"/>
  <c r="R63"/>
  <c r="Q63"/>
  <c r="P63"/>
  <c r="J62"/>
  <c r="AA61"/>
  <c r="V61"/>
  <c r="Q61"/>
  <c r="AD60"/>
  <c r="AC60"/>
  <c r="AB60"/>
  <c r="Y60"/>
  <c r="X60"/>
  <c r="W60"/>
  <c r="V60"/>
  <c r="U60"/>
  <c r="T60"/>
  <c r="S60"/>
  <c r="R60"/>
  <c r="J60"/>
  <c r="AO59"/>
  <c r="AN59"/>
  <c r="AJ59"/>
  <c r="AI59"/>
  <c r="AI53" s="1"/>
  <c r="AH59"/>
  <c r="AG59"/>
  <c r="AG53" s="1"/>
  <c r="AF59"/>
  <c r="AE59"/>
  <c r="AE53" s="1"/>
  <c r="AD59"/>
  <c r="AC59"/>
  <c r="AC53" s="1"/>
  <c r="AB59"/>
  <c r="AA59"/>
  <c r="AA53" s="1"/>
  <c r="Z59"/>
  <c r="Y59"/>
  <c r="X59"/>
  <c r="W59"/>
  <c r="V59"/>
  <c r="U59"/>
  <c r="T59"/>
  <c r="S59"/>
  <c r="R59"/>
  <c r="Q59"/>
  <c r="AK59" s="1"/>
  <c r="AL59" s="1"/>
  <c r="P59"/>
  <c r="O59"/>
  <c r="N59"/>
  <c r="M59"/>
  <c r="L59"/>
  <c r="J59"/>
  <c r="L58"/>
  <c r="J58"/>
  <c r="L57"/>
  <c r="J57"/>
  <c r="AO56"/>
  <c r="AN56"/>
  <c r="AI56"/>
  <c r="AH56"/>
  <c r="AG56"/>
  <c r="AF56"/>
  <c r="AE56"/>
  <c r="AD56"/>
  <c r="AC56"/>
  <c r="AB56"/>
  <c r="AA56"/>
  <c r="Y56"/>
  <c r="X56"/>
  <c r="W56"/>
  <c r="V56"/>
  <c r="U56"/>
  <c r="T56"/>
  <c r="S56"/>
  <c r="R56"/>
  <c r="Q56"/>
  <c r="AK56" s="1"/>
  <c r="P56"/>
  <c r="O56"/>
  <c r="N56"/>
  <c r="M56"/>
  <c r="L56" s="1"/>
  <c r="J56" s="1"/>
  <c r="J55"/>
  <c r="J54"/>
  <c r="AO53"/>
  <c r="AN53"/>
  <c r="AM53"/>
  <c r="AJ53"/>
  <c r="AH53"/>
  <c r="AF53"/>
  <c r="AD53"/>
  <c r="AB53"/>
  <c r="Y53"/>
  <c r="X53"/>
  <c r="W53"/>
  <c r="V53"/>
  <c r="U53"/>
  <c r="T53"/>
  <c r="S53"/>
  <c r="R53"/>
  <c r="Q53"/>
  <c r="P53"/>
  <c r="O53"/>
  <c r="N53"/>
  <c r="M53"/>
  <c r="L53"/>
  <c r="J53"/>
  <c r="AJ52"/>
  <c r="AI52"/>
  <c r="AH52"/>
  <c r="AG52"/>
  <c r="AA50"/>
  <c r="Q50"/>
  <c r="AC49"/>
  <c r="AB49"/>
  <c r="AB48" s="1"/>
  <c r="AB46" s="1"/>
  <c r="Z49"/>
  <c r="Y49"/>
  <c r="X49"/>
  <c r="W49"/>
  <c r="V49"/>
  <c r="U49"/>
  <c r="T49"/>
  <c r="S49"/>
  <c r="R49"/>
  <c r="AC48"/>
  <c r="AA48"/>
  <c r="Z48"/>
  <c r="Y48"/>
  <c r="Y46" s="1"/>
  <c r="X48"/>
  <c r="W48"/>
  <c r="W46" s="1"/>
  <c r="V48"/>
  <c r="U48"/>
  <c r="T48"/>
  <c r="S48"/>
  <c r="R48"/>
  <c r="Q48"/>
  <c r="P48"/>
  <c r="AK48" s="1"/>
  <c r="O48"/>
  <c r="N48"/>
  <c r="M48"/>
  <c r="L48"/>
  <c r="AO46"/>
  <c r="AN46"/>
  <c r="AM46"/>
  <c r="AJ46"/>
  <c r="AI46"/>
  <c r="AH46"/>
  <c r="AG46"/>
  <c r="AF46"/>
  <c r="AE46"/>
  <c r="AD46"/>
  <c r="AC46"/>
  <c r="AA46"/>
  <c r="X46"/>
  <c r="V46"/>
  <c r="T46"/>
  <c r="S46"/>
  <c r="R46"/>
  <c r="O46"/>
  <c r="N46"/>
  <c r="M46"/>
  <c r="K46"/>
  <c r="J46"/>
  <c r="V45"/>
  <c r="U45"/>
  <c r="T45"/>
  <c r="S45"/>
  <c r="R45"/>
  <c r="Q45"/>
  <c r="P45"/>
  <c r="O45"/>
  <c r="N45"/>
  <c r="M45"/>
  <c r="L45"/>
  <c r="AA41"/>
  <c r="Z41"/>
  <c r="Y41"/>
  <c r="X41"/>
  <c r="W41"/>
  <c r="V41"/>
  <c r="U41"/>
  <c r="T41"/>
  <c r="S41"/>
  <c r="R41"/>
  <c r="Q41"/>
  <c r="P41"/>
  <c r="AA39"/>
  <c r="AA38" s="1"/>
  <c r="AA37" s="1"/>
  <c r="AA16" s="1"/>
  <c r="Q39"/>
  <c r="AE38"/>
  <c r="Y38"/>
  <c r="Y37" s="1"/>
  <c r="X38"/>
  <c r="Q38"/>
  <c r="Q37" s="1"/>
  <c r="AM37" s="1"/>
  <c r="AM16" s="1"/>
  <c r="L38"/>
  <c r="AO37"/>
  <c r="AN37"/>
  <c r="AJ37"/>
  <c r="AI37"/>
  <c r="AH37"/>
  <c r="AG37"/>
  <c r="AF37"/>
  <c r="AE37"/>
  <c r="AD37"/>
  <c r="AC37"/>
  <c r="AB37"/>
  <c r="X37"/>
  <c r="W37"/>
  <c r="V37"/>
  <c r="U37"/>
  <c r="T37"/>
  <c r="S37"/>
  <c r="R37"/>
  <c r="P37"/>
  <c r="AK37" s="1"/>
  <c r="AL37" s="1"/>
  <c r="O37"/>
  <c r="N37"/>
  <c r="M37"/>
  <c r="L37"/>
  <c r="AO34"/>
  <c r="AN34"/>
  <c r="AM34"/>
  <c r="AJ34"/>
  <c r="AI34"/>
  <c r="AH34"/>
  <c r="AG34"/>
  <c r="AF34"/>
  <c r="AE34"/>
  <c r="AD34"/>
  <c r="AC34"/>
  <c r="AB34"/>
  <c r="AA34"/>
  <c r="Y34"/>
  <c r="X34"/>
  <c r="W34"/>
  <c r="V34"/>
  <c r="U34"/>
  <c r="T34"/>
  <c r="S34"/>
  <c r="R34"/>
  <c r="Q34"/>
  <c r="P34"/>
  <c r="AK34" s="1"/>
  <c r="O34"/>
  <c r="N34"/>
  <c r="M34"/>
  <c r="L34"/>
  <c r="J34"/>
  <c r="AG33"/>
  <c r="AF33"/>
  <c r="Q33"/>
  <c r="P33"/>
  <c r="AG32"/>
  <c r="AF32"/>
  <c r="AF31" s="1"/>
  <c r="AF18" s="1"/>
  <c r="U32"/>
  <c r="T32"/>
  <c r="T31" s="1"/>
  <c r="AJ31"/>
  <c r="AI31"/>
  <c r="AH31"/>
  <c r="AG31"/>
  <c r="AE31"/>
  <c r="AD31"/>
  <c r="AC31"/>
  <c r="AB31"/>
  <c r="AA31"/>
  <c r="Y31"/>
  <c r="W31"/>
  <c r="V31"/>
  <c r="U31"/>
  <c r="S31"/>
  <c r="R31"/>
  <c r="Q31"/>
  <c r="N31"/>
  <c r="L31"/>
  <c r="AF30"/>
  <c r="AA30"/>
  <c r="R30"/>
  <c r="P30"/>
  <c r="AJ29"/>
  <c r="AI29"/>
  <c r="AH29"/>
  <c r="AG29"/>
  <c r="AF29"/>
  <c r="AE29"/>
  <c r="AD29"/>
  <c r="AC29"/>
  <c r="AB29"/>
  <c r="AA29"/>
  <c r="Y29"/>
  <c r="W29"/>
  <c r="W19" s="1"/>
  <c r="W15" s="1"/>
  <c r="V29"/>
  <c r="U29"/>
  <c r="U19" s="1"/>
  <c r="U15" s="1"/>
  <c r="T29"/>
  <c r="S29"/>
  <c r="S19" s="1"/>
  <c r="S15" s="1"/>
  <c r="R29"/>
  <c r="Q29"/>
  <c r="Q20" s="1"/>
  <c r="J29"/>
  <c r="AF28"/>
  <c r="AA28"/>
  <c r="R28"/>
  <c r="Q28"/>
  <c r="P28"/>
  <c r="AF27"/>
  <c r="AA27"/>
  <c r="Q27"/>
  <c r="AF26"/>
  <c r="AF21" s="1"/>
  <c r="AF20" s="1"/>
  <c r="AA26"/>
  <c r="Q26"/>
  <c r="AF25"/>
  <c r="AA25"/>
  <c r="Q25"/>
  <c r="P25"/>
  <c r="AF24"/>
  <c r="AA24"/>
  <c r="T24"/>
  <c r="R24"/>
  <c r="R21" s="1"/>
  <c r="Q24"/>
  <c r="P24"/>
  <c r="AF23"/>
  <c r="AA23"/>
  <c r="R23"/>
  <c r="Q23"/>
  <c r="P23" s="1"/>
  <c r="AF22"/>
  <c r="AA22"/>
  <c r="R22"/>
  <c r="Q22"/>
  <c r="P22"/>
  <c r="AJ21"/>
  <c r="AI21"/>
  <c r="AI16" s="1"/>
  <c r="AH21"/>
  <c r="AG21"/>
  <c r="AG16" s="1"/>
  <c r="AE21"/>
  <c r="AE16" s="1"/>
  <c r="AD21"/>
  <c r="AC21"/>
  <c r="AC16" s="1"/>
  <c r="AB21"/>
  <c r="Y21"/>
  <c r="Y20" s="1"/>
  <c r="X21"/>
  <c r="W21"/>
  <c r="W20" s="1"/>
  <c r="V21"/>
  <c r="U21"/>
  <c r="U20" s="1"/>
  <c r="T21"/>
  <c r="S21"/>
  <c r="I23" s="1"/>
  <c r="K21"/>
  <c r="K20" s="1"/>
  <c r="AO20"/>
  <c r="AN20"/>
  <c r="AJ20"/>
  <c r="AI20"/>
  <c r="AH20"/>
  <c r="AG20"/>
  <c r="AE20"/>
  <c r="AD20"/>
  <c r="AC20"/>
  <c r="AB20"/>
  <c r="AA20"/>
  <c r="X20"/>
  <c r="V20"/>
  <c r="P20"/>
  <c r="AK20" s="1"/>
  <c r="AL20" s="1"/>
  <c r="O20"/>
  <c r="N20"/>
  <c r="M20"/>
  <c r="L20"/>
  <c r="AO19"/>
  <c r="AN19"/>
  <c r="AM19"/>
  <c r="AL19"/>
  <c r="AK19"/>
  <c r="AJ19"/>
  <c r="AI19"/>
  <c r="AH19"/>
  <c r="AG19"/>
  <c r="AF19"/>
  <c r="AE19"/>
  <c r="AD19"/>
  <c r="AC19"/>
  <c r="AB19"/>
  <c r="AA19"/>
  <c r="Y19"/>
  <c r="X19"/>
  <c r="V19"/>
  <c r="T19"/>
  <c r="R19"/>
  <c r="P19"/>
  <c r="O19"/>
  <c r="N19"/>
  <c r="M19"/>
  <c r="L19"/>
  <c r="K19"/>
  <c r="J19"/>
  <c r="AJ18"/>
  <c r="AI18"/>
  <c r="AI14" s="1"/>
  <c r="AH18"/>
  <c r="AG18"/>
  <c r="AG14" s="1"/>
  <c r="AE18"/>
  <c r="AE14" s="1"/>
  <c r="AD18"/>
  <c r="AC18"/>
  <c r="AC14" s="1"/>
  <c r="AB18"/>
  <c r="AA18"/>
  <c r="AA14" s="1"/>
  <c r="Y18"/>
  <c r="X18"/>
  <c r="X14" s="1"/>
  <c r="W18"/>
  <c r="V18"/>
  <c r="V14" s="1"/>
  <c r="U18"/>
  <c r="S18"/>
  <c r="R18"/>
  <c r="R14" s="1"/>
  <c r="Q18"/>
  <c r="P18"/>
  <c r="P14" s="1"/>
  <c r="O18"/>
  <c r="N18"/>
  <c r="N14" s="1"/>
  <c r="M18"/>
  <c r="L18"/>
  <c r="L14" s="1"/>
  <c r="AO16"/>
  <c r="AN16"/>
  <c r="AJ16"/>
  <c r="AH16"/>
  <c r="AF16"/>
  <c r="AD16"/>
  <c r="AB16"/>
  <c r="Y16"/>
  <c r="X16"/>
  <c r="W16"/>
  <c r="V16"/>
  <c r="U16"/>
  <c r="T16"/>
  <c r="S16"/>
  <c r="Q16"/>
  <c r="P16"/>
  <c r="O16"/>
  <c r="N16"/>
  <c r="M16"/>
  <c r="L16"/>
  <c r="K16"/>
  <c r="J16"/>
  <c r="AO15"/>
  <c r="AN15"/>
  <c r="AM15"/>
  <c r="AL15"/>
  <c r="AK15"/>
  <c r="AJ15"/>
  <c r="AI15"/>
  <c r="AH15"/>
  <c r="AG15"/>
  <c r="AF15"/>
  <c r="AE15"/>
  <c r="AD15"/>
  <c r="AC15"/>
  <c r="AB15"/>
  <c r="AA15"/>
  <c r="Y15"/>
  <c r="X15"/>
  <c r="V15"/>
  <c r="T15"/>
  <c r="R15"/>
  <c r="P15"/>
  <c r="O15"/>
  <c r="N15"/>
  <c r="M15"/>
  <c r="L15"/>
  <c r="K15"/>
  <c r="J15"/>
  <c r="AO14"/>
  <c r="AN14"/>
  <c r="AM14"/>
  <c r="AJ14"/>
  <c r="AH14"/>
  <c r="AF14"/>
  <c r="AD14"/>
  <c r="AB14"/>
  <c r="Y14"/>
  <c r="W14"/>
  <c r="U14"/>
  <c r="S14"/>
  <c r="Q14"/>
  <c r="O14"/>
  <c r="M14"/>
  <c r="K14"/>
  <c r="J14"/>
  <c r="AO13"/>
  <c r="AN13"/>
  <c r="AI13"/>
  <c r="AG13"/>
  <c r="AE13"/>
  <c r="AA13"/>
  <c r="X13"/>
  <c r="V13"/>
  <c r="R13"/>
  <c r="P13"/>
  <c r="O13"/>
  <c r="N13"/>
  <c r="M13"/>
  <c r="L13"/>
  <c r="K13"/>
  <c r="J13"/>
  <c r="AO12"/>
  <c r="AN12"/>
  <c r="AM12"/>
  <c r="AJ12"/>
  <c r="AI12"/>
  <c r="AH12"/>
  <c r="AG12"/>
  <c r="AF12"/>
  <c r="AE12"/>
  <c r="AD12"/>
  <c r="AC12"/>
  <c r="AB12"/>
  <c r="AA12"/>
  <c r="Y12"/>
  <c r="X12"/>
  <c r="W12"/>
  <c r="V12"/>
  <c r="U12"/>
  <c r="T12"/>
  <c r="S12"/>
  <c r="Q12"/>
  <c r="P12"/>
  <c r="O12"/>
  <c r="N12"/>
  <c r="M12"/>
  <c r="L12"/>
  <c r="K12"/>
  <c r="J12"/>
  <c r="AQ11"/>
  <c r="AO11"/>
  <c r="AN11"/>
  <c r="AI11"/>
  <c r="AG11"/>
  <c r="AE11"/>
  <c r="AB11"/>
  <c r="AA11"/>
  <c r="Z11"/>
  <c r="X11"/>
  <c r="V11"/>
  <c r="Q11"/>
  <c r="P11"/>
  <c r="O11"/>
  <c r="N11"/>
  <c r="M11"/>
  <c r="L11"/>
  <c r="K11"/>
  <c r="J11"/>
  <c r="AQ9"/>
  <c r="AO9"/>
  <c r="AN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P9"/>
  <c r="O9"/>
  <c r="N9"/>
  <c r="M9"/>
  <c r="L9"/>
  <c r="K9"/>
  <c r="J9"/>
  <c r="AQ8"/>
  <c r="AO8"/>
  <c r="AN8"/>
  <c r="AJ8"/>
  <c r="AI8"/>
  <c r="AH8"/>
  <c r="AG8"/>
  <c r="AF8"/>
  <c r="AE8"/>
  <c r="AD8"/>
  <c r="AC8"/>
  <c r="AB8"/>
  <c r="AA8"/>
  <c r="Z8"/>
  <c r="U8"/>
  <c r="S8"/>
  <c r="R8"/>
  <c r="Q8"/>
  <c r="O8"/>
  <c r="N8"/>
  <c r="K8"/>
  <c r="J8"/>
  <c r="AQ7"/>
  <c r="AO7"/>
  <c r="AN7"/>
  <c r="AI7"/>
  <c r="AG7"/>
  <c r="AB7"/>
  <c r="AA7"/>
  <c r="Z7"/>
  <c r="X7"/>
  <c r="V7"/>
  <c r="R7"/>
  <c r="O7"/>
  <c r="M7"/>
  <c r="K7"/>
  <c r="AQ6"/>
  <c r="AO6"/>
  <c r="AN6"/>
  <c r="AN5" s="1"/>
  <c r="AJ6"/>
  <c r="AI6"/>
  <c r="AH6"/>
  <c r="AD6"/>
  <c r="AB6"/>
  <c r="AB5" s="1"/>
  <c r="Z6"/>
  <c r="Y6"/>
  <c r="W6"/>
  <c r="U6"/>
  <c r="S6"/>
  <c r="Q6"/>
  <c r="AM6" s="1"/>
  <c r="P6"/>
  <c r="O6"/>
  <c r="M6"/>
  <c r="K6"/>
  <c r="J6"/>
  <c r="AQ5"/>
  <c r="AO5"/>
  <c r="AI5"/>
  <c r="Q5"/>
  <c r="P5"/>
  <c r="O5"/>
  <c r="K5"/>
  <c r="E17" i="8"/>
  <c r="E20"/>
  <c r="D20" s="1"/>
  <c r="E17" i="11"/>
  <c r="D17"/>
  <c r="R297" i="18"/>
  <c r="S297"/>
  <c r="T297"/>
  <c r="U297"/>
  <c r="V297"/>
  <c r="W297"/>
  <c r="X297"/>
  <c r="Y297"/>
  <c r="Z297"/>
  <c r="AA297"/>
  <c r="Q297"/>
  <c r="R48"/>
  <c r="S48"/>
  <c r="T48"/>
  <c r="U48"/>
  <c r="V48"/>
  <c r="W48"/>
  <c r="X48"/>
  <c r="Y48"/>
  <c r="Z48"/>
  <c r="AA48"/>
  <c r="R48" i="17"/>
  <c r="S48"/>
  <c r="T48"/>
  <c r="U48"/>
  <c r="V48"/>
  <c r="W48"/>
  <c r="X48"/>
  <c r="Y48"/>
  <c r="Z48"/>
  <c r="AA48"/>
  <c r="R48" i="15"/>
  <c r="S48"/>
  <c r="T48"/>
  <c r="U48"/>
  <c r="V48"/>
  <c r="W48"/>
  <c r="X48"/>
  <c r="Y48"/>
  <c r="Z48"/>
  <c r="AA48"/>
  <c r="R296" i="18"/>
  <c r="S296"/>
  <c r="T296"/>
  <c r="U296"/>
  <c r="V296"/>
  <c r="W296"/>
  <c r="X296"/>
  <c r="Y296"/>
  <c r="Z296"/>
  <c r="AA296"/>
  <c r="Q296"/>
  <c r="S291"/>
  <c r="T291"/>
  <c r="U291"/>
  <c r="W291"/>
  <c r="X291"/>
  <c r="Y291"/>
  <c r="Z291"/>
  <c r="R295"/>
  <c r="S295"/>
  <c r="T295"/>
  <c r="U295"/>
  <c r="V295"/>
  <c r="W295"/>
  <c r="X295"/>
  <c r="X290" s="1"/>
  <c r="Y295"/>
  <c r="Z295"/>
  <c r="AA295"/>
  <c r="Q295"/>
  <c r="Q248" s="1"/>
  <c r="R287"/>
  <c r="R286" s="1"/>
  <c r="S287"/>
  <c r="S286" s="1"/>
  <c r="T287"/>
  <c r="T286" s="1"/>
  <c r="U287"/>
  <c r="U286" s="1"/>
  <c r="U247" s="1"/>
  <c r="V287"/>
  <c r="V286" s="1"/>
  <c r="W287"/>
  <c r="W286" s="1"/>
  <c r="X287"/>
  <c r="X286" s="1"/>
  <c r="Y287"/>
  <c r="Y286" s="1"/>
  <c r="Z287"/>
  <c r="Z286" s="1"/>
  <c r="AA287"/>
  <c r="AA286" s="1"/>
  <c r="Q287"/>
  <c r="Q286" s="1"/>
  <c r="Z239"/>
  <c r="R226"/>
  <c r="S226"/>
  <c r="T226"/>
  <c r="U226"/>
  <c r="V226"/>
  <c r="W226"/>
  <c r="X226"/>
  <c r="Y226"/>
  <c r="Z226"/>
  <c r="AA226"/>
  <c r="Q226"/>
  <c r="R74"/>
  <c r="R73" s="1"/>
  <c r="S74"/>
  <c r="T74"/>
  <c r="T73" s="1"/>
  <c r="U74"/>
  <c r="V74"/>
  <c r="V73" s="1"/>
  <c r="W74"/>
  <c r="X74"/>
  <c r="X73" s="1"/>
  <c r="Y74"/>
  <c r="Z74"/>
  <c r="Z73" s="1"/>
  <c r="AA74"/>
  <c r="Q74"/>
  <c r="Q73" s="1"/>
  <c r="J315"/>
  <c r="R314"/>
  <c r="Q314"/>
  <c r="AO313"/>
  <c r="AN313"/>
  <c r="AM313"/>
  <c r="AL313"/>
  <c r="AK313"/>
  <c r="AJ313"/>
  <c r="AI313"/>
  <c r="AH313"/>
  <c r="AG313"/>
  <c r="AF313"/>
  <c r="AE313"/>
  <c r="AD313"/>
  <c r="AC313"/>
  <c r="AB313"/>
  <c r="AA313"/>
  <c r="Y313"/>
  <c r="X313"/>
  <c r="W313"/>
  <c r="V313"/>
  <c r="U313"/>
  <c r="T313"/>
  <c r="S313"/>
  <c r="R313"/>
  <c r="Q313"/>
  <c r="P313"/>
  <c r="O313"/>
  <c r="N313"/>
  <c r="M313"/>
  <c r="L313"/>
  <c r="J313" s="1"/>
  <c r="J312"/>
  <c r="R311"/>
  <c r="Q311"/>
  <c r="AO310"/>
  <c r="AN310"/>
  <c r="AM310"/>
  <c r="AL310"/>
  <c r="AK310"/>
  <c r="AJ310"/>
  <c r="AI310"/>
  <c r="AH310"/>
  <c r="AG310"/>
  <c r="AF310"/>
  <c r="AE310"/>
  <c r="AD310"/>
  <c r="AC310"/>
  <c r="AB310"/>
  <c r="AA310"/>
  <c r="Y310"/>
  <c r="X310"/>
  <c r="W310"/>
  <c r="V310"/>
  <c r="U310"/>
  <c r="T310"/>
  <c r="S310"/>
  <c r="R310"/>
  <c r="Q310"/>
  <c r="P310"/>
  <c r="O310"/>
  <c r="N310"/>
  <c r="M310"/>
  <c r="L310"/>
  <c r="J310" s="1"/>
  <c r="J302"/>
  <c r="R301"/>
  <c r="Q301"/>
  <c r="Q300" s="1"/>
  <c r="AO300"/>
  <c r="AN300"/>
  <c r="AM300"/>
  <c r="AL300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P300"/>
  <c r="O300"/>
  <c r="N300"/>
  <c r="M300"/>
  <c r="L300"/>
  <c r="J300" s="1"/>
  <c r="AK295"/>
  <c r="AJ295"/>
  <c r="AI295"/>
  <c r="AH295"/>
  <c r="AG295"/>
  <c r="AF295"/>
  <c r="AE295"/>
  <c r="AD295"/>
  <c r="AD291" s="1"/>
  <c r="AD290" s="1"/>
  <c r="AC295"/>
  <c r="AB295"/>
  <c r="AB290" s="1"/>
  <c r="AA294"/>
  <c r="AA291" s="1"/>
  <c r="AA290" s="1"/>
  <c r="V294"/>
  <c r="V291" s="1"/>
  <c r="V290" s="1"/>
  <c r="Q294"/>
  <c r="Q291" s="1"/>
  <c r="P294"/>
  <c r="R292"/>
  <c r="P292" s="1"/>
  <c r="AE291"/>
  <c r="Z290"/>
  <c r="T290"/>
  <c r="J291"/>
  <c r="AQ290"/>
  <c r="AO290"/>
  <c r="AN290"/>
  <c r="AL290"/>
  <c r="AK290"/>
  <c r="AJ290"/>
  <c r="AI290"/>
  <c r="AH290"/>
  <c r="AG290"/>
  <c r="AF290"/>
  <c r="AE290"/>
  <c r="AC290"/>
  <c r="Y290"/>
  <c r="U290"/>
  <c r="P290"/>
  <c r="O290"/>
  <c r="N290"/>
  <c r="M290"/>
  <c r="L290"/>
  <c r="J290" s="1"/>
  <c r="J289"/>
  <c r="P287"/>
  <c r="P286" s="1"/>
  <c r="P247" s="1"/>
  <c r="AO286"/>
  <c r="AN286"/>
  <c r="AM286"/>
  <c r="AL286"/>
  <c r="AK286"/>
  <c r="AJ286"/>
  <c r="AI286"/>
  <c r="AH286"/>
  <c r="AG286"/>
  <c r="AF286"/>
  <c r="AE286"/>
  <c r="AD286"/>
  <c r="AC286"/>
  <c r="AB286"/>
  <c r="O286"/>
  <c r="N286"/>
  <c r="M286"/>
  <c r="L286"/>
  <c r="J286" s="1"/>
  <c r="J285"/>
  <c r="Q284"/>
  <c r="AA283"/>
  <c r="R283"/>
  <c r="Q283"/>
  <c r="Q282"/>
  <c r="R281"/>
  <c r="Q281"/>
  <c r="P281"/>
  <c r="AJ280"/>
  <c r="AJ279" s="1"/>
  <c r="AI280"/>
  <c r="AH280"/>
  <c r="AH279" s="1"/>
  <c r="AG280"/>
  <c r="AF280"/>
  <c r="AF279" s="1"/>
  <c r="AE280"/>
  <c r="AD280"/>
  <c r="AD279" s="1"/>
  <c r="AC280"/>
  <c r="AB280"/>
  <c r="AB279" s="1"/>
  <c r="AA280"/>
  <c r="Y280"/>
  <c r="Y279" s="1"/>
  <c r="W280"/>
  <c r="V280"/>
  <c r="U280"/>
  <c r="T280"/>
  <c r="S280"/>
  <c r="R280"/>
  <c r="J280"/>
  <c r="AO279"/>
  <c r="AN279"/>
  <c r="AI279"/>
  <c r="AG279"/>
  <c r="AE279"/>
  <c r="AC279"/>
  <c r="AA279"/>
  <c r="X279"/>
  <c r="W279"/>
  <c r="V279"/>
  <c r="U279"/>
  <c r="T279"/>
  <c r="S279"/>
  <c r="R279"/>
  <c r="P279"/>
  <c r="O279"/>
  <c r="N279"/>
  <c r="M279"/>
  <c r="L279"/>
  <c r="J279" s="1"/>
  <c r="J278"/>
  <c r="AA277"/>
  <c r="T277"/>
  <c r="Q277"/>
  <c r="P277"/>
  <c r="AF276"/>
  <c r="AF275" s="1"/>
  <c r="AF274" s="1"/>
  <c r="T276"/>
  <c r="Q276"/>
  <c r="AJ275"/>
  <c r="AI275"/>
  <c r="AH275"/>
  <c r="AG275"/>
  <c r="AE275"/>
  <c r="AD275"/>
  <c r="AC275"/>
  <c r="AB275"/>
  <c r="AA275"/>
  <c r="Y275"/>
  <c r="W275"/>
  <c r="V275"/>
  <c r="U275"/>
  <c r="T275"/>
  <c r="S275"/>
  <c r="R275" s="1"/>
  <c r="R274" s="1"/>
  <c r="Q275"/>
  <c r="AO274"/>
  <c r="AN274"/>
  <c r="AM274"/>
  <c r="AK274"/>
  <c r="AL274" s="1"/>
  <c r="AJ274"/>
  <c r="AI274"/>
  <c r="AH274"/>
  <c r="AG274"/>
  <c r="AE274"/>
  <c r="AD274"/>
  <c r="AC274"/>
  <c r="AB274"/>
  <c r="AA274"/>
  <c r="Y274"/>
  <c r="X274"/>
  <c r="W274"/>
  <c r="V274"/>
  <c r="U274"/>
  <c r="T274"/>
  <c r="S274"/>
  <c r="O274"/>
  <c r="N274"/>
  <c r="M274"/>
  <c r="L274"/>
  <c r="J274" s="1"/>
  <c r="J273"/>
  <c r="AF272"/>
  <c r="AA272"/>
  <c r="U272"/>
  <c r="T272" s="1"/>
  <c r="T271" s="1"/>
  <c r="T270" s="1"/>
  <c r="Q272"/>
  <c r="P272"/>
  <c r="AJ271"/>
  <c r="AI271"/>
  <c r="AH271"/>
  <c r="AG271"/>
  <c r="AF271"/>
  <c r="AD271"/>
  <c r="AC271"/>
  <c r="AB271"/>
  <c r="Y271"/>
  <c r="X271"/>
  <c r="W271"/>
  <c r="V271"/>
  <c r="U271"/>
  <c r="S271"/>
  <c r="R271"/>
  <c r="J271"/>
  <c r="AO270"/>
  <c r="AN270"/>
  <c r="AJ270"/>
  <c r="AI270"/>
  <c r="AH270"/>
  <c r="AG270"/>
  <c r="AF270"/>
  <c r="AE270"/>
  <c r="AD270"/>
  <c r="AC270"/>
  <c r="AB270"/>
  <c r="AA270"/>
  <c r="Y270"/>
  <c r="X270"/>
  <c r="W270"/>
  <c r="V270"/>
  <c r="U270"/>
  <c r="S270"/>
  <c r="R270"/>
  <c r="Q270"/>
  <c r="P270"/>
  <c r="AK270" s="1"/>
  <c r="O270"/>
  <c r="N270"/>
  <c r="M270"/>
  <c r="L270"/>
  <c r="J270" s="1"/>
  <c r="AK268"/>
  <c r="AL268" s="1"/>
  <c r="O268"/>
  <c r="N268"/>
  <c r="M268"/>
  <c r="L268"/>
  <c r="AA267"/>
  <c r="V267"/>
  <c r="V266" s="1"/>
  <c r="Q267"/>
  <c r="AI266"/>
  <c r="AH266"/>
  <c r="AG266"/>
  <c r="AF266"/>
  <c r="AE266"/>
  <c r="AD266"/>
  <c r="AC266"/>
  <c r="AB266"/>
  <c r="Y266"/>
  <c r="X266"/>
  <c r="W266"/>
  <c r="U266"/>
  <c r="T266"/>
  <c r="S266"/>
  <c r="R266"/>
  <c r="AA264"/>
  <c r="T264"/>
  <c r="Q264"/>
  <c r="AA263"/>
  <c r="T263"/>
  <c r="R263"/>
  <c r="Q263"/>
  <c r="AE262"/>
  <c r="AD262"/>
  <c r="AC262"/>
  <c r="AB262"/>
  <c r="Y262"/>
  <c r="X262"/>
  <c r="W262"/>
  <c r="V262"/>
  <c r="U262"/>
  <c r="U261" s="1"/>
  <c r="S262"/>
  <c r="R262"/>
  <c r="R261" s="1"/>
  <c r="AQ261"/>
  <c r="AI261"/>
  <c r="AH261"/>
  <c r="AG261"/>
  <c r="AF261"/>
  <c r="AE261"/>
  <c r="AD261"/>
  <c r="AC261"/>
  <c r="AB261"/>
  <c r="AA261"/>
  <c r="Z261"/>
  <c r="Y261"/>
  <c r="X261"/>
  <c r="W261"/>
  <c r="S261"/>
  <c r="Q261"/>
  <c r="AM261" s="1"/>
  <c r="P261"/>
  <c r="O261"/>
  <c r="N261"/>
  <c r="M261"/>
  <c r="L261"/>
  <c r="J261"/>
  <c r="AF260"/>
  <c r="AA260"/>
  <c r="AA259" s="1"/>
  <c r="AA258" s="1"/>
  <c r="V260"/>
  <c r="R260"/>
  <c r="Q260"/>
  <c r="P260"/>
  <c r="AO259"/>
  <c r="AN259"/>
  <c r="AN258" s="1"/>
  <c r="AM259"/>
  <c r="AL259"/>
  <c r="AL258" s="1"/>
  <c r="AK259"/>
  <c r="AJ259"/>
  <c r="AJ258" s="1"/>
  <c r="AI259"/>
  <c r="AH259"/>
  <c r="AH258" s="1"/>
  <c r="AG259"/>
  <c r="AF259"/>
  <c r="AF258" s="1"/>
  <c r="AE259"/>
  <c r="AD259"/>
  <c r="AD258" s="1"/>
  <c r="AC259"/>
  <c r="AB259"/>
  <c r="AB258" s="1"/>
  <c r="Y259"/>
  <c r="Y258" s="1"/>
  <c r="W259"/>
  <c r="V259"/>
  <c r="U259"/>
  <c r="T259"/>
  <c r="S259"/>
  <c r="R259"/>
  <c r="Q259"/>
  <c r="AO258"/>
  <c r="AM258"/>
  <c r="AK258"/>
  <c r="AI258"/>
  <c r="AG258"/>
  <c r="AE258"/>
  <c r="AC258"/>
  <c r="X258"/>
  <c r="W258"/>
  <c r="V258"/>
  <c r="U258"/>
  <c r="T258"/>
  <c r="S258"/>
  <c r="R258"/>
  <c r="Q258"/>
  <c r="P258"/>
  <c r="M258"/>
  <c r="L258"/>
  <c r="J258" s="1"/>
  <c r="AA256"/>
  <c r="X256"/>
  <c r="X254" s="1"/>
  <c r="X253" s="1"/>
  <c r="V256"/>
  <c r="Q256"/>
  <c r="AA255"/>
  <c r="Q255"/>
  <c r="P255" s="1"/>
  <c r="AE254"/>
  <c r="AD254"/>
  <c r="AC254"/>
  <c r="AB254"/>
  <c r="AA254"/>
  <c r="Y254"/>
  <c r="W254"/>
  <c r="V254"/>
  <c r="U254"/>
  <c r="T254"/>
  <c r="S254"/>
  <c r="R254"/>
  <c r="Q254"/>
  <c r="AO253"/>
  <c r="AN253"/>
  <c r="AM253"/>
  <c r="AL253"/>
  <c r="AK253"/>
  <c r="AJ253"/>
  <c r="AI253"/>
  <c r="AH253"/>
  <c r="AG253"/>
  <c r="AF253"/>
  <c r="AE253"/>
  <c r="AD253"/>
  <c r="AC253"/>
  <c r="AB253"/>
  <c r="AA253"/>
  <c r="Y253"/>
  <c r="W253"/>
  <c r="V253"/>
  <c r="U253"/>
  <c r="T253"/>
  <c r="S253"/>
  <c r="R253"/>
  <c r="Q253"/>
  <c r="P253"/>
  <c r="O253"/>
  <c r="N253"/>
  <c r="M253"/>
  <c r="L253"/>
  <c r="AA252"/>
  <c r="Q252"/>
  <c r="AI251"/>
  <c r="AH251"/>
  <c r="AG251"/>
  <c r="AF251"/>
  <c r="AE251"/>
  <c r="AD251"/>
  <c r="AC251"/>
  <c r="AB251"/>
  <c r="AA251"/>
  <c r="Y251"/>
  <c r="X251"/>
  <c r="X250" s="1"/>
  <c r="W251"/>
  <c r="V251"/>
  <c r="V250" s="1"/>
  <c r="U251"/>
  <c r="T251"/>
  <c r="T250" s="1"/>
  <c r="S251"/>
  <c r="R251"/>
  <c r="R250" s="1"/>
  <c r="Q251"/>
  <c r="AO250"/>
  <c r="AN250"/>
  <c r="AM250"/>
  <c r="AL250"/>
  <c r="AK250"/>
  <c r="AJ250"/>
  <c r="AI250"/>
  <c r="AH250"/>
  <c r="AG250"/>
  <c r="AF250"/>
  <c r="AE250"/>
  <c r="AD250"/>
  <c r="AC250"/>
  <c r="AB250"/>
  <c r="Y250"/>
  <c r="W250"/>
  <c r="U250"/>
  <c r="S250"/>
  <c r="O250"/>
  <c r="N250"/>
  <c r="M250"/>
  <c r="L250"/>
  <c r="L249"/>
  <c r="AM248"/>
  <c r="AL248"/>
  <c r="AK248"/>
  <c r="AJ248"/>
  <c r="AI248"/>
  <c r="AH248"/>
  <c r="AG248"/>
  <c r="AF248"/>
  <c r="AE248"/>
  <c r="AD248"/>
  <c r="AC248"/>
  <c r="AB248"/>
  <c r="AA248"/>
  <c r="Y248"/>
  <c r="W248"/>
  <c r="U248"/>
  <c r="T248"/>
  <c r="S248"/>
  <c r="R248"/>
  <c r="P248"/>
  <c r="O248"/>
  <c r="N248"/>
  <c r="M248"/>
  <c r="L248"/>
  <c r="AO247"/>
  <c r="AM247"/>
  <c r="AI247"/>
  <c r="AG247"/>
  <c r="AC247"/>
  <c r="O247"/>
  <c r="N247"/>
  <c r="M247"/>
  <c r="L247"/>
  <c r="K247"/>
  <c r="L246"/>
  <c r="AO244"/>
  <c r="AN244"/>
  <c r="AM244"/>
  <c r="AL244"/>
  <c r="AK244"/>
  <c r="AG244"/>
  <c r="AF244"/>
  <c r="AE244"/>
  <c r="AD244"/>
  <c r="AC244"/>
  <c r="AB244"/>
  <c r="Y244"/>
  <c r="X244"/>
  <c r="W244"/>
  <c r="V244"/>
  <c r="U244"/>
  <c r="T244"/>
  <c r="S244"/>
  <c r="R244"/>
  <c r="O244"/>
  <c r="L244" s="1"/>
  <c r="L243" s="1"/>
  <c r="AO243"/>
  <c r="AN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AK243" s="1"/>
  <c r="AL243" s="1"/>
  <c r="O243"/>
  <c r="N243"/>
  <c r="M243"/>
  <c r="R241"/>
  <c r="R240" s="1"/>
  <c r="Q240"/>
  <c r="Q239" s="1"/>
  <c r="P241"/>
  <c r="L241"/>
  <c r="AO240"/>
  <c r="AN240"/>
  <c r="AM240"/>
  <c r="AL240"/>
  <c r="AK240"/>
  <c r="AG240"/>
  <c r="AF240"/>
  <c r="AE240"/>
  <c r="AD240"/>
  <c r="AC240"/>
  <c r="AB240"/>
  <c r="AA240"/>
  <c r="AA239" s="1"/>
  <c r="AA233" s="1"/>
  <c r="Y240"/>
  <c r="Y239" s="1"/>
  <c r="Y233" s="1"/>
  <c r="X240"/>
  <c r="W240"/>
  <c r="W239" s="1"/>
  <c r="W233" s="1"/>
  <c r="V240"/>
  <c r="U240"/>
  <c r="U239" s="1"/>
  <c r="U233" s="1"/>
  <c r="T240"/>
  <c r="S240"/>
  <c r="S239" s="1"/>
  <c r="S233" s="1"/>
  <c r="P240"/>
  <c r="P239" s="1"/>
  <c r="P233" s="1"/>
  <c r="O240"/>
  <c r="L240" s="1"/>
  <c r="L239" s="1"/>
  <c r="L233" s="1"/>
  <c r="L157" s="1"/>
  <c r="AO239"/>
  <c r="AN239"/>
  <c r="AJ239"/>
  <c r="AI239"/>
  <c r="AH239"/>
  <c r="AG239"/>
  <c r="AG233" s="1"/>
  <c r="AF239"/>
  <c r="AE239"/>
  <c r="AE233" s="1"/>
  <c r="AD239"/>
  <c r="AC239"/>
  <c r="AC233" s="1"/>
  <c r="AB239"/>
  <c r="AB233" s="1"/>
  <c r="N239"/>
  <c r="N233" s="1"/>
  <c r="N157" s="1"/>
  <c r="M239"/>
  <c r="AO236"/>
  <c r="AN236"/>
  <c r="AM236"/>
  <c r="AL236"/>
  <c r="AK236"/>
  <c r="AJ236"/>
  <c r="AI236"/>
  <c r="AH236"/>
  <c r="AG236"/>
  <c r="AF236"/>
  <c r="AE236"/>
  <c r="AD236"/>
  <c r="AC236"/>
  <c r="AB236"/>
  <c r="AA236"/>
  <c r="Y236"/>
  <c r="X236"/>
  <c r="W236"/>
  <c r="V236"/>
  <c r="U236"/>
  <c r="T236"/>
  <c r="S236"/>
  <c r="R236"/>
  <c r="Q236"/>
  <c r="P236"/>
  <c r="O236"/>
  <c r="N236"/>
  <c r="M236"/>
  <c r="L236"/>
  <c r="L235"/>
  <c r="L234"/>
  <c r="AO233"/>
  <c r="AI233"/>
  <c r="AD233"/>
  <c r="M233"/>
  <c r="M157" s="1"/>
  <c r="K233"/>
  <c r="L232"/>
  <c r="AO230"/>
  <c r="AN230"/>
  <c r="AM230"/>
  <c r="AL230"/>
  <c r="AK230"/>
  <c r="AJ230"/>
  <c r="AI230"/>
  <c r="AH230"/>
  <c r="AG230"/>
  <c r="AF230"/>
  <c r="AE230"/>
  <c r="AD230"/>
  <c r="AC230"/>
  <c r="AB230"/>
  <c r="AA230"/>
  <c r="Y230"/>
  <c r="X230"/>
  <c r="W230"/>
  <c r="V230"/>
  <c r="U230"/>
  <c r="T230"/>
  <c r="S230"/>
  <c r="R230"/>
  <c r="Q230"/>
  <c r="P230"/>
  <c r="O230"/>
  <c r="N230"/>
  <c r="M230"/>
  <c r="L230"/>
  <c r="AO228"/>
  <c r="AN228"/>
  <c r="AM228"/>
  <c r="AL228"/>
  <c r="AK228"/>
  <c r="AJ228"/>
  <c r="AI228"/>
  <c r="AH228"/>
  <c r="AG228"/>
  <c r="AF228"/>
  <c r="AE228"/>
  <c r="AD228"/>
  <c r="AC228"/>
  <c r="AB228"/>
  <c r="AA228"/>
  <c r="Y228"/>
  <c r="X228"/>
  <c r="W228"/>
  <c r="V228"/>
  <c r="U228"/>
  <c r="T228"/>
  <c r="S228"/>
  <c r="R228"/>
  <c r="Q228"/>
  <c r="P228"/>
  <c r="O228"/>
  <c r="N228"/>
  <c r="M228"/>
  <c r="L228"/>
  <c r="AO225"/>
  <c r="AN225"/>
  <c r="AM225"/>
  <c r="AL225"/>
  <c r="AK225"/>
  <c r="AJ225"/>
  <c r="AI225"/>
  <c r="AH225"/>
  <c r="AG225"/>
  <c r="AF225"/>
  <c r="AE225"/>
  <c r="AD225"/>
  <c r="AC225"/>
  <c r="AB225"/>
  <c r="AA225"/>
  <c r="Y225"/>
  <c r="X225"/>
  <c r="W225"/>
  <c r="V225"/>
  <c r="U225"/>
  <c r="T225"/>
  <c r="S225"/>
  <c r="R225"/>
  <c r="Q225"/>
  <c r="P225"/>
  <c r="O225"/>
  <c r="N225"/>
  <c r="M225"/>
  <c r="L225"/>
  <c r="Q224"/>
  <c r="Q223"/>
  <c r="Q222"/>
  <c r="Q221"/>
  <c r="AJ220"/>
  <c r="AI220"/>
  <c r="AI219" s="1"/>
  <c r="AH220"/>
  <c r="AG220"/>
  <c r="AG219" s="1"/>
  <c r="AF220"/>
  <c r="AE220"/>
  <c r="AE219" s="1"/>
  <c r="AD220"/>
  <c r="AC220"/>
  <c r="AC219" s="1"/>
  <c r="AB220"/>
  <c r="AA220"/>
  <c r="AA219" s="1"/>
  <c r="Y220"/>
  <c r="W220"/>
  <c r="V220"/>
  <c r="U220"/>
  <c r="T220"/>
  <c r="S220"/>
  <c r="R220"/>
  <c r="Q220"/>
  <c r="AO219"/>
  <c r="AN219"/>
  <c r="AM219"/>
  <c r="AL219"/>
  <c r="AK219"/>
  <c r="AJ219"/>
  <c r="AH219"/>
  <c r="AF219"/>
  <c r="AD219"/>
  <c r="AB219"/>
  <c r="Y219"/>
  <c r="X219"/>
  <c r="W219"/>
  <c r="V219"/>
  <c r="U219"/>
  <c r="T219"/>
  <c r="S219"/>
  <c r="R219"/>
  <c r="Q219"/>
  <c r="P219"/>
  <c r="O219"/>
  <c r="N219"/>
  <c r="M219"/>
  <c r="L219"/>
  <c r="Q218"/>
  <c r="Q217"/>
  <c r="Q216"/>
  <c r="Q215"/>
  <c r="AO214"/>
  <c r="AO213" s="1"/>
  <c r="AN214"/>
  <c r="AM214"/>
  <c r="AM213" s="1"/>
  <c r="AL214"/>
  <c r="AK214"/>
  <c r="AK213" s="1"/>
  <c r="AJ214"/>
  <c r="AI214"/>
  <c r="AI213" s="1"/>
  <c r="AH214"/>
  <c r="AG214"/>
  <c r="AG213" s="1"/>
  <c r="AF214"/>
  <c r="AE214"/>
  <c r="AE213" s="1"/>
  <c r="AD214"/>
  <c r="AC214"/>
  <c r="AC213" s="1"/>
  <c r="AB214"/>
  <c r="AA214"/>
  <c r="AA213" s="1"/>
  <c r="Y214"/>
  <c r="W214"/>
  <c r="V214"/>
  <c r="U214"/>
  <c r="T214"/>
  <c r="S214"/>
  <c r="R214"/>
  <c r="Q214"/>
  <c r="AN213"/>
  <c r="AL213"/>
  <c r="AJ213"/>
  <c r="AH213"/>
  <c r="AF213"/>
  <c r="AD213"/>
  <c r="AB213"/>
  <c r="Y213"/>
  <c r="X213"/>
  <c r="W213"/>
  <c r="V213"/>
  <c r="U213"/>
  <c r="T213"/>
  <c r="S213"/>
  <c r="R213"/>
  <c r="Q213"/>
  <c r="P213"/>
  <c r="O213"/>
  <c r="N213"/>
  <c r="M213"/>
  <c r="L213"/>
  <c r="AF211"/>
  <c r="AF209" s="1"/>
  <c r="AF208" s="1"/>
  <c r="AF205" s="1"/>
  <c r="AA211"/>
  <c r="U211"/>
  <c r="T211" s="1"/>
  <c r="T209" s="1"/>
  <c r="T208" s="1"/>
  <c r="T205" s="1"/>
  <c r="AA210"/>
  <c r="V210"/>
  <c r="Q210" s="1"/>
  <c r="AO209"/>
  <c r="AO208" s="1"/>
  <c r="AO205" s="1"/>
  <c r="AN209"/>
  <c r="AM209"/>
  <c r="AL209"/>
  <c r="AK209"/>
  <c r="AJ209"/>
  <c r="AI209"/>
  <c r="AH209"/>
  <c r="AG209"/>
  <c r="AE209"/>
  <c r="AD209"/>
  <c r="AC209"/>
  <c r="AB209"/>
  <c r="Y209"/>
  <c r="Y208" s="1"/>
  <c r="Y205" s="1"/>
  <c r="X209"/>
  <c r="W209"/>
  <c r="W208" s="1"/>
  <c r="W205" s="1"/>
  <c r="V209"/>
  <c r="U209"/>
  <c r="U208" s="1"/>
  <c r="U205" s="1"/>
  <c r="S209"/>
  <c r="R209"/>
  <c r="R208" s="1"/>
  <c r="R205" s="1"/>
  <c r="AN208"/>
  <c r="AJ208"/>
  <c r="AI208"/>
  <c r="AH208"/>
  <c r="AG208"/>
  <c r="AE208"/>
  <c r="AD208"/>
  <c r="AC208"/>
  <c r="AB208"/>
  <c r="AA208"/>
  <c r="X208"/>
  <c r="V208"/>
  <c r="S208"/>
  <c r="Q208"/>
  <c r="AM208" s="1"/>
  <c r="AM205" s="1"/>
  <c r="P208"/>
  <c r="O208"/>
  <c r="N208"/>
  <c r="M208"/>
  <c r="L208"/>
  <c r="AJ206"/>
  <c r="AI206"/>
  <c r="AH206"/>
  <c r="AG206"/>
  <c r="AF206"/>
  <c r="AE206"/>
  <c r="AD206"/>
  <c r="AC206"/>
  <c r="AB206"/>
  <c r="AA206"/>
  <c r="Y206"/>
  <c r="X206"/>
  <c r="W206"/>
  <c r="V206"/>
  <c r="U206"/>
  <c r="T206"/>
  <c r="S206"/>
  <c r="R206"/>
  <c r="Q206"/>
  <c r="P206"/>
  <c r="O206"/>
  <c r="N206"/>
  <c r="M206"/>
  <c r="L206"/>
  <c r="AN205"/>
  <c r="AJ205"/>
  <c r="AH205"/>
  <c r="AD205"/>
  <c r="AB205"/>
  <c r="X205"/>
  <c r="V205"/>
  <c r="S205"/>
  <c r="Q205"/>
  <c r="P205"/>
  <c r="O205"/>
  <c r="N205"/>
  <c r="M205"/>
  <c r="L205"/>
  <c r="K205"/>
  <c r="J205"/>
  <c r="P201"/>
  <c r="P198"/>
  <c r="AA195"/>
  <c r="Z195"/>
  <c r="Y195"/>
  <c r="X195"/>
  <c r="W195"/>
  <c r="V195"/>
  <c r="U195"/>
  <c r="T195"/>
  <c r="S195"/>
  <c r="R195"/>
  <c r="Q195"/>
  <c r="P195"/>
  <c r="AA193"/>
  <c r="X193"/>
  <c r="Q193"/>
  <c r="AA192"/>
  <c r="X192"/>
  <c r="Q192"/>
  <c r="AA191"/>
  <c r="AA190"/>
  <c r="AA188" s="1"/>
  <c r="AA187" s="1"/>
  <c r="T190"/>
  <c r="R190"/>
  <c r="Q190"/>
  <c r="X189"/>
  <c r="Q189"/>
  <c r="AJ188"/>
  <c r="AJ187" s="1"/>
  <c r="AI188"/>
  <c r="AI187" s="1"/>
  <c r="AH188"/>
  <c r="AG188"/>
  <c r="AG187" s="1"/>
  <c r="AF188"/>
  <c r="AF187" s="1"/>
  <c r="AE188"/>
  <c r="AE187" s="1"/>
  <c r="AD188"/>
  <c r="AC188"/>
  <c r="AC187" s="1"/>
  <c r="AB188"/>
  <c r="AB187" s="1"/>
  <c r="S188"/>
  <c r="R188"/>
  <c r="R187" s="1"/>
  <c r="AO187"/>
  <c r="AN187"/>
  <c r="AM187"/>
  <c r="AL187"/>
  <c r="AK187"/>
  <c r="AH187"/>
  <c r="AD187"/>
  <c r="Y187"/>
  <c r="X187"/>
  <c r="W187"/>
  <c r="V187"/>
  <c r="U187"/>
  <c r="T187"/>
  <c r="S187"/>
  <c r="O187"/>
  <c r="N187"/>
  <c r="M187"/>
  <c r="L187"/>
  <c r="AA186"/>
  <c r="Q186"/>
  <c r="AG185"/>
  <c r="AF185"/>
  <c r="AE185"/>
  <c r="AD185"/>
  <c r="AC185"/>
  <c r="AB185"/>
  <c r="AA185"/>
  <c r="Y185"/>
  <c r="Y184" s="1"/>
  <c r="X185"/>
  <c r="X184" s="1"/>
  <c r="W185"/>
  <c r="V185"/>
  <c r="V184" s="1"/>
  <c r="U185"/>
  <c r="U184" s="1"/>
  <c r="T185"/>
  <c r="T184" s="1"/>
  <c r="S185"/>
  <c r="R185"/>
  <c r="R184" s="1"/>
  <c r="Q185"/>
  <c r="AO184"/>
  <c r="AN184"/>
  <c r="AM184"/>
  <c r="AL184"/>
  <c r="AK184"/>
  <c r="AJ184"/>
  <c r="AI184"/>
  <c r="AH184"/>
  <c r="AG184"/>
  <c r="AF184"/>
  <c r="AE184"/>
  <c r="AD184"/>
  <c r="AC184"/>
  <c r="AB184"/>
  <c r="W184"/>
  <c r="S184"/>
  <c r="O184"/>
  <c r="N184"/>
  <c r="M184"/>
  <c r="L184"/>
  <c r="AA183"/>
  <c r="Q183"/>
  <c r="AE181"/>
  <c r="AE180" s="1"/>
  <c r="AD181"/>
  <c r="AC181"/>
  <c r="AC180" s="1"/>
  <c r="AB181"/>
  <c r="AB180" s="1"/>
  <c r="AA181"/>
  <c r="AA180" s="1"/>
  <c r="Y181"/>
  <c r="Y180" s="1"/>
  <c r="Y160" s="1"/>
  <c r="Y156" s="1"/>
  <c r="Y6" s="1"/>
  <c r="X181"/>
  <c r="W181"/>
  <c r="W180" s="1"/>
  <c r="V181"/>
  <c r="U181"/>
  <c r="U180" s="1"/>
  <c r="T181"/>
  <c r="AO180"/>
  <c r="AN180"/>
  <c r="AM180"/>
  <c r="AL180"/>
  <c r="AK180"/>
  <c r="AJ180"/>
  <c r="AI180"/>
  <c r="AH180"/>
  <c r="AG180"/>
  <c r="AF180"/>
  <c r="AD180"/>
  <c r="Z180"/>
  <c r="X180"/>
  <c r="V180"/>
  <c r="T180"/>
  <c r="S180"/>
  <c r="R180"/>
  <c r="Q180"/>
  <c r="P180"/>
  <c r="O180"/>
  <c r="N180"/>
  <c r="M180"/>
  <c r="L180"/>
  <c r="AF179"/>
  <c r="R179"/>
  <c r="Q179"/>
  <c r="AA178"/>
  <c r="AF177"/>
  <c r="AA177"/>
  <c r="Q177"/>
  <c r="AF176"/>
  <c r="AA176"/>
  <c r="R176"/>
  <c r="Q176"/>
  <c r="AF175"/>
  <c r="Q175"/>
  <c r="AF174"/>
  <c r="Q174"/>
  <c r="AF173"/>
  <c r="R173"/>
  <c r="Q173"/>
  <c r="AO172"/>
  <c r="AN172"/>
  <c r="AM172"/>
  <c r="AL172"/>
  <c r="AK172"/>
  <c r="AH172"/>
  <c r="AG172"/>
  <c r="AF172"/>
  <c r="AE172"/>
  <c r="AD172"/>
  <c r="AC172"/>
  <c r="AB172"/>
  <c r="AA172"/>
  <c r="Y172"/>
  <c r="W172"/>
  <c r="V172"/>
  <c r="V171" s="1"/>
  <c r="U172"/>
  <c r="T172"/>
  <c r="T171" s="1"/>
  <c r="S172"/>
  <c r="R172"/>
  <c r="R171" s="1"/>
  <c r="AO171"/>
  <c r="AN171"/>
  <c r="AL171"/>
  <c r="AJ171"/>
  <c r="AI171"/>
  <c r="AH171"/>
  <c r="AG171"/>
  <c r="AF171"/>
  <c r="AE171"/>
  <c r="AD171"/>
  <c r="AC171"/>
  <c r="AB171"/>
  <c r="AA171"/>
  <c r="Y171"/>
  <c r="X171"/>
  <c r="W171"/>
  <c r="U171"/>
  <c r="S171"/>
  <c r="Q171"/>
  <c r="AM171" s="1"/>
  <c r="O171"/>
  <c r="N171"/>
  <c r="M171"/>
  <c r="L171"/>
  <c r="J171" s="1"/>
  <c r="J160" s="1"/>
  <c r="J156" s="1"/>
  <c r="AA169"/>
  <c r="R169"/>
  <c r="Q169"/>
  <c r="AG168"/>
  <c r="AF168"/>
  <c r="AF167" s="1"/>
  <c r="AF160" s="1"/>
  <c r="AF156" s="1"/>
  <c r="AE168"/>
  <c r="AD168"/>
  <c r="AD167" s="1"/>
  <c r="AD160" s="1"/>
  <c r="AD156" s="1"/>
  <c r="AD6" s="1"/>
  <c r="AC168"/>
  <c r="AB168"/>
  <c r="AB167" s="1"/>
  <c r="AB160" s="1"/>
  <c r="AB156" s="1"/>
  <c r="AB6" s="1"/>
  <c r="Y168"/>
  <c r="X168"/>
  <c r="W168"/>
  <c r="V168"/>
  <c r="U168"/>
  <c r="T168"/>
  <c r="S168"/>
  <c r="R168"/>
  <c r="AO167"/>
  <c r="AN167"/>
  <c r="AJ167"/>
  <c r="AI167"/>
  <c r="AH167"/>
  <c r="AG167"/>
  <c r="AE167"/>
  <c r="AC167"/>
  <c r="AA167"/>
  <c r="Y167"/>
  <c r="X167"/>
  <c r="W167"/>
  <c r="V167"/>
  <c r="U167"/>
  <c r="T167"/>
  <c r="S167"/>
  <c r="R167"/>
  <c r="Q167"/>
  <c r="P167"/>
  <c r="AK167" s="1"/>
  <c r="O167"/>
  <c r="N167"/>
  <c r="M167"/>
  <c r="L167"/>
  <c r="K167"/>
  <c r="AA166"/>
  <c r="T166"/>
  <c r="R166"/>
  <c r="Q166"/>
  <c r="AK165"/>
  <c r="AJ165"/>
  <c r="AI165"/>
  <c r="AI164" s="1"/>
  <c r="AI160" s="1"/>
  <c r="AI156" s="1"/>
  <c r="AH165"/>
  <c r="AG165"/>
  <c r="AG164" s="1"/>
  <c r="AG160" s="1"/>
  <c r="AG156" s="1"/>
  <c r="AF165"/>
  <c r="AE165"/>
  <c r="AE164" s="1"/>
  <c r="AD165"/>
  <c r="AC165"/>
  <c r="AC164" s="1"/>
  <c r="AB165"/>
  <c r="AA165"/>
  <c r="Y165"/>
  <c r="X165"/>
  <c r="W165"/>
  <c r="V165"/>
  <c r="U165"/>
  <c r="T165"/>
  <c r="S165"/>
  <c r="R165"/>
  <c r="Q165"/>
  <c r="AO164"/>
  <c r="AN164"/>
  <c r="AM164"/>
  <c r="AK164"/>
  <c r="AL164" s="1"/>
  <c r="AJ164"/>
  <c r="AH164"/>
  <c r="AF164"/>
  <c r="AD164"/>
  <c r="AB164"/>
  <c r="Y164"/>
  <c r="X164"/>
  <c r="W164"/>
  <c r="V164"/>
  <c r="U164"/>
  <c r="T164"/>
  <c r="S164"/>
  <c r="R164"/>
  <c r="O164"/>
  <c r="N164"/>
  <c r="M164"/>
  <c r="L164"/>
  <c r="L163"/>
  <c r="P162"/>
  <c r="N162"/>
  <c r="M162"/>
  <c r="L162"/>
  <c r="L161"/>
  <c r="AO160"/>
  <c r="AN160"/>
  <c r="AJ160"/>
  <c r="AH160"/>
  <c r="S160"/>
  <c r="Q160"/>
  <c r="P160"/>
  <c r="O160"/>
  <c r="N160"/>
  <c r="M160"/>
  <c r="L160"/>
  <c r="K160"/>
  <c r="AO159"/>
  <c r="AN159"/>
  <c r="AM159"/>
  <c r="AL159"/>
  <c r="AK159"/>
  <c r="AJ159"/>
  <c r="AI159"/>
  <c r="AH159"/>
  <c r="AG159"/>
  <c r="AF159"/>
  <c r="AE159"/>
  <c r="AD159"/>
  <c r="AC159"/>
  <c r="AB159"/>
  <c r="AA159"/>
  <c r="Y159"/>
  <c r="X159"/>
  <c r="W159"/>
  <c r="V159"/>
  <c r="U159"/>
  <c r="T159"/>
  <c r="S159"/>
  <c r="R159"/>
  <c r="Q159"/>
  <c r="P159"/>
  <c r="O159"/>
  <c r="N159"/>
  <c r="M159"/>
  <c r="K159"/>
  <c r="J159"/>
  <c r="AO158"/>
  <c r="AN158"/>
  <c r="AM158"/>
  <c r="AL158"/>
  <c r="AK158"/>
  <c r="AJ158"/>
  <c r="AI158"/>
  <c r="AH158"/>
  <c r="AG158"/>
  <c r="AF158"/>
  <c r="AE158"/>
  <c r="AD158"/>
  <c r="AC158"/>
  <c r="AB158"/>
  <c r="AA158"/>
  <c r="Y158"/>
  <c r="W158"/>
  <c r="U158"/>
  <c r="T158"/>
  <c r="S158"/>
  <c r="R158"/>
  <c r="P158"/>
  <c r="P8" s="1"/>
  <c r="O158"/>
  <c r="N158"/>
  <c r="N8" s="1"/>
  <c r="M158"/>
  <c r="L158"/>
  <c r="K158"/>
  <c r="J158"/>
  <c r="K157"/>
  <c r="AO156"/>
  <c r="AN156"/>
  <c r="AJ156"/>
  <c r="AH156"/>
  <c r="S156"/>
  <c r="Q156"/>
  <c r="P156"/>
  <c r="O156"/>
  <c r="N156"/>
  <c r="M156"/>
  <c r="L156"/>
  <c r="K156"/>
  <c r="AQ155"/>
  <c r="K155"/>
  <c r="AA151"/>
  <c r="R151"/>
  <c r="Q151"/>
  <c r="AA150"/>
  <c r="T150"/>
  <c r="Q150"/>
  <c r="AE149"/>
  <c r="AD149"/>
  <c r="AC149"/>
  <c r="AB149"/>
  <c r="AA149"/>
  <c r="Y149"/>
  <c r="X149"/>
  <c r="W149"/>
  <c r="V149"/>
  <c r="U149"/>
  <c r="T149"/>
  <c r="S149"/>
  <c r="R149"/>
  <c r="AO148"/>
  <c r="AN148"/>
  <c r="AJ148"/>
  <c r="AI148"/>
  <c r="AH148"/>
  <c r="AG148"/>
  <c r="AF148"/>
  <c r="AE148"/>
  <c r="AD148"/>
  <c r="AC148"/>
  <c r="AB148"/>
  <c r="AA148"/>
  <c r="Y148"/>
  <c r="X148"/>
  <c r="W148"/>
  <c r="V148"/>
  <c r="U148"/>
  <c r="T148"/>
  <c r="S148"/>
  <c r="R148"/>
  <c r="Q148"/>
  <c r="AM148" s="1"/>
  <c r="P148"/>
  <c r="O148"/>
  <c r="N148"/>
  <c r="M148"/>
  <c r="L148"/>
  <c r="AA146"/>
  <c r="R146"/>
  <c r="Q146"/>
  <c r="AA145"/>
  <c r="T145"/>
  <c r="Q145"/>
  <c r="AE144"/>
  <c r="AD144"/>
  <c r="AC144"/>
  <c r="AB144"/>
  <c r="AA144"/>
  <c r="Y144"/>
  <c r="X144"/>
  <c r="W144"/>
  <c r="V144"/>
  <c r="U144"/>
  <c r="T144"/>
  <c r="S144"/>
  <c r="R144"/>
  <c r="AO143"/>
  <c r="AN143"/>
  <c r="AJ143"/>
  <c r="AI143"/>
  <c r="AH143"/>
  <c r="AG143"/>
  <c r="AF143"/>
  <c r="AE143"/>
  <c r="AD143"/>
  <c r="AC143"/>
  <c r="AB143"/>
  <c r="AA143"/>
  <c r="Y143"/>
  <c r="X143"/>
  <c r="W143"/>
  <c r="V143"/>
  <c r="U143"/>
  <c r="T143"/>
  <c r="S143"/>
  <c r="R143"/>
  <c r="Q143"/>
  <c r="P143"/>
  <c r="AK143" s="1"/>
  <c r="AL143" s="1"/>
  <c r="O143"/>
  <c r="N143"/>
  <c r="M143"/>
  <c r="L143"/>
  <c r="AA141"/>
  <c r="R141"/>
  <c r="Q141"/>
  <c r="AA140"/>
  <c r="AA139" s="1"/>
  <c r="AA138" s="1"/>
  <c r="AA129" s="1"/>
  <c r="T140"/>
  <c r="Q140"/>
  <c r="AE139"/>
  <c r="AD139"/>
  <c r="AC139"/>
  <c r="AB139"/>
  <c r="Y139"/>
  <c r="X139"/>
  <c r="W139"/>
  <c r="V139"/>
  <c r="U139"/>
  <c r="T139"/>
  <c r="S139"/>
  <c r="R139"/>
  <c r="AO138"/>
  <c r="AN138"/>
  <c r="AJ138"/>
  <c r="AI138"/>
  <c r="AH138"/>
  <c r="AG138"/>
  <c r="AF138"/>
  <c r="AE138"/>
  <c r="AD138"/>
  <c r="AC138"/>
  <c r="AB138"/>
  <c r="Y138"/>
  <c r="X138"/>
  <c r="W138"/>
  <c r="V138"/>
  <c r="U138"/>
  <c r="T138"/>
  <c r="S138"/>
  <c r="R138"/>
  <c r="Q138"/>
  <c r="AM138" s="1"/>
  <c r="AM129" s="1"/>
  <c r="P138"/>
  <c r="O138"/>
  <c r="N138"/>
  <c r="M138"/>
  <c r="L138"/>
  <c r="AA135"/>
  <c r="Z135"/>
  <c r="Y135"/>
  <c r="X135"/>
  <c r="W135"/>
  <c r="V135"/>
  <c r="U135"/>
  <c r="T135"/>
  <c r="S135"/>
  <c r="R135"/>
  <c r="Q135"/>
  <c r="P135"/>
  <c r="AA132"/>
  <c r="Z132"/>
  <c r="Y132"/>
  <c r="X132"/>
  <c r="W132"/>
  <c r="V132"/>
  <c r="U132"/>
  <c r="T132"/>
  <c r="S132"/>
  <c r="R132"/>
  <c r="Q132"/>
  <c r="P132"/>
  <c r="L131"/>
  <c r="L130"/>
  <c r="AO129"/>
  <c r="AN129"/>
  <c r="AJ129"/>
  <c r="AI129"/>
  <c r="AH129"/>
  <c r="AG129"/>
  <c r="AF129"/>
  <c r="AE129"/>
  <c r="AD129"/>
  <c r="AC129"/>
  <c r="AB129"/>
  <c r="Y129"/>
  <c r="X129"/>
  <c r="W129"/>
  <c r="V129"/>
  <c r="U129"/>
  <c r="T129"/>
  <c r="S129"/>
  <c r="R129"/>
  <c r="Q129"/>
  <c r="P129"/>
  <c r="O129"/>
  <c r="N129"/>
  <c r="M129"/>
  <c r="L129"/>
  <c r="J129"/>
  <c r="L128"/>
  <c r="K128"/>
  <c r="AA127"/>
  <c r="T127"/>
  <c r="R127"/>
  <c r="Q127"/>
  <c r="AI126"/>
  <c r="AH126"/>
  <c r="AG126"/>
  <c r="AF126"/>
  <c r="AE126"/>
  <c r="AD126"/>
  <c r="AC126"/>
  <c r="AB126"/>
  <c r="AA126"/>
  <c r="Y126"/>
  <c r="X126"/>
  <c r="W126"/>
  <c r="V126"/>
  <c r="U126"/>
  <c r="T126"/>
  <c r="S126"/>
  <c r="R126"/>
  <c r="Q126"/>
  <c r="AO125"/>
  <c r="AN125"/>
  <c r="AM125"/>
  <c r="AL125"/>
  <c r="AK125"/>
  <c r="AJ125"/>
  <c r="AI125"/>
  <c r="AH125"/>
  <c r="AG125"/>
  <c r="AF125"/>
  <c r="AE125"/>
  <c r="AD125"/>
  <c r="AC125"/>
  <c r="AB125"/>
  <c r="AA125"/>
  <c r="Y125"/>
  <c r="X125"/>
  <c r="W125"/>
  <c r="V125"/>
  <c r="U125"/>
  <c r="T125"/>
  <c r="S125"/>
  <c r="R125"/>
  <c r="O125"/>
  <c r="N125"/>
  <c r="M125"/>
  <c r="L125"/>
  <c r="AJ124"/>
  <c r="AI124"/>
  <c r="AH124"/>
  <c r="AG124"/>
  <c r="AF124"/>
  <c r="AE124"/>
  <c r="AD124"/>
  <c r="AC124"/>
  <c r="Y124"/>
  <c r="X124"/>
  <c r="W124"/>
  <c r="V124"/>
  <c r="T124"/>
  <c r="P124"/>
  <c r="V123"/>
  <c r="U123"/>
  <c r="T123" s="1"/>
  <c r="T121" s="1"/>
  <c r="T120" s="1"/>
  <c r="Q123"/>
  <c r="AA122"/>
  <c r="V122"/>
  <c r="Q122"/>
  <c r="AD121"/>
  <c r="AC121"/>
  <c r="AB121"/>
  <c r="Y121"/>
  <c r="X121"/>
  <c r="W121"/>
  <c r="V121"/>
  <c r="S121"/>
  <c r="R121"/>
  <c r="AO120"/>
  <c r="AN120"/>
  <c r="AM120"/>
  <c r="AL120"/>
  <c r="AJ120"/>
  <c r="AI120"/>
  <c r="AH120"/>
  <c r="AG120"/>
  <c r="AF120"/>
  <c r="AE120"/>
  <c r="AD120"/>
  <c r="AC120"/>
  <c r="AB120"/>
  <c r="Y120"/>
  <c r="X120"/>
  <c r="W120"/>
  <c r="V120"/>
  <c r="S120"/>
  <c r="R120"/>
  <c r="Q120"/>
  <c r="P120"/>
  <c r="AK120" s="1"/>
  <c r="O120"/>
  <c r="N120"/>
  <c r="M120"/>
  <c r="L120"/>
  <c r="AJ119"/>
  <c r="AI119"/>
  <c r="AH119"/>
  <c r="AG119"/>
  <c r="AF119"/>
  <c r="AE119"/>
  <c r="AD119"/>
  <c r="AC119"/>
  <c r="Y119"/>
  <c r="X119"/>
  <c r="W119"/>
  <c r="V119"/>
  <c r="T119"/>
  <c r="R118"/>
  <c r="R117" s="1"/>
  <c r="R116" s="1"/>
  <c r="Q118"/>
  <c r="AJ117"/>
  <c r="AI117"/>
  <c r="AH117"/>
  <c r="AG117"/>
  <c r="AF117"/>
  <c r="AE117"/>
  <c r="AD117"/>
  <c r="AC117"/>
  <c r="AB117"/>
  <c r="AA117"/>
  <c r="Y117"/>
  <c r="X117"/>
  <c r="W117"/>
  <c r="V117"/>
  <c r="U117"/>
  <c r="T117"/>
  <c r="S117"/>
  <c r="AO116"/>
  <c r="AN116"/>
  <c r="AL116"/>
  <c r="AJ116"/>
  <c r="AI116"/>
  <c r="AH116"/>
  <c r="AG116"/>
  <c r="AF116"/>
  <c r="AE116"/>
  <c r="AD116"/>
  <c r="AC116"/>
  <c r="AB116"/>
  <c r="AA116"/>
  <c r="Y116"/>
  <c r="X116"/>
  <c r="W116"/>
  <c r="V116"/>
  <c r="U116"/>
  <c r="T116"/>
  <c r="S116"/>
  <c r="Q116"/>
  <c r="P116"/>
  <c r="AK116" s="1"/>
  <c r="O116"/>
  <c r="N116"/>
  <c r="M116"/>
  <c r="L116"/>
  <c r="AA115"/>
  <c r="R115"/>
  <c r="R114" s="1"/>
  <c r="R113" s="1"/>
  <c r="Q115"/>
  <c r="Q114" s="1"/>
  <c r="AJ114"/>
  <c r="AI114"/>
  <c r="AH114"/>
  <c r="AG114"/>
  <c r="AF114"/>
  <c r="AE114"/>
  <c r="AD114"/>
  <c r="AC114"/>
  <c r="AB114"/>
  <c r="AA114"/>
  <c r="Y114"/>
  <c r="X114"/>
  <c r="X113" s="1"/>
  <c r="W114"/>
  <c r="W113" s="1"/>
  <c r="V114"/>
  <c r="V113" s="1"/>
  <c r="U114"/>
  <c r="T114"/>
  <c r="T113" s="1"/>
  <c r="S114"/>
  <c r="S113" s="1"/>
  <c r="AO113"/>
  <c r="AN113"/>
  <c r="AM113"/>
  <c r="AL113"/>
  <c r="AK113"/>
  <c r="AJ113"/>
  <c r="AI113"/>
  <c r="AH113"/>
  <c r="AG113"/>
  <c r="AF113"/>
  <c r="AE113"/>
  <c r="AD113"/>
  <c r="AC113"/>
  <c r="AB113"/>
  <c r="Y113"/>
  <c r="U113"/>
  <c r="O113"/>
  <c r="N113"/>
  <c r="M113"/>
  <c r="L113"/>
  <c r="AF111"/>
  <c r="AA111"/>
  <c r="T111"/>
  <c r="L111"/>
  <c r="AF110"/>
  <c r="T110"/>
  <c r="Q110"/>
  <c r="L110"/>
  <c r="AJ109"/>
  <c r="AJ108" s="1"/>
  <c r="AI109"/>
  <c r="AH109"/>
  <c r="AH108" s="1"/>
  <c r="AG109"/>
  <c r="AF109"/>
  <c r="AF108" s="1"/>
  <c r="AE109"/>
  <c r="AD109"/>
  <c r="AD108" s="1"/>
  <c r="AC109"/>
  <c r="AB109"/>
  <c r="AB108" s="1"/>
  <c r="AA109"/>
  <c r="Y109"/>
  <c r="Y108" s="1"/>
  <c r="W109"/>
  <c r="V109"/>
  <c r="U109"/>
  <c r="T109"/>
  <c r="S109"/>
  <c r="AO108"/>
  <c r="AN108"/>
  <c r="AL108"/>
  <c r="AI108"/>
  <c r="AG108"/>
  <c r="AE108"/>
  <c r="AC108"/>
  <c r="AA108"/>
  <c r="X108"/>
  <c r="W108"/>
  <c r="V108"/>
  <c r="U108"/>
  <c r="T108"/>
  <c r="S108"/>
  <c r="R108"/>
  <c r="Q108"/>
  <c r="P108"/>
  <c r="AM108" s="1"/>
  <c r="O108"/>
  <c r="N108"/>
  <c r="M108"/>
  <c r="L108"/>
  <c r="AF106"/>
  <c r="Q106"/>
  <c r="AF105"/>
  <c r="AA105"/>
  <c r="R105"/>
  <c r="Q105"/>
  <c r="AF104"/>
  <c r="Q104"/>
  <c r="AJ103"/>
  <c r="AI103"/>
  <c r="AH103"/>
  <c r="AG103"/>
  <c r="AF103"/>
  <c r="AE103"/>
  <c r="AD103"/>
  <c r="AC103"/>
  <c r="AB103"/>
  <c r="AA103"/>
  <c r="Y103"/>
  <c r="W103"/>
  <c r="W102" s="1"/>
  <c r="V103"/>
  <c r="U103"/>
  <c r="U102" s="1"/>
  <c r="T103"/>
  <c r="S103"/>
  <c r="S102" s="1"/>
  <c r="R103"/>
  <c r="Q103"/>
  <c r="Q102" s="1"/>
  <c r="P103"/>
  <c r="AO102"/>
  <c r="AN102"/>
  <c r="AL102"/>
  <c r="AJ102"/>
  <c r="AI102"/>
  <c r="AH102"/>
  <c r="AG102"/>
  <c r="AF102"/>
  <c r="AE102"/>
  <c r="AD102"/>
  <c r="AC102"/>
  <c r="AB102"/>
  <c r="AA102"/>
  <c r="Y102"/>
  <c r="X102"/>
  <c r="V102"/>
  <c r="T102"/>
  <c r="R102"/>
  <c r="P102"/>
  <c r="O102"/>
  <c r="N102"/>
  <c r="M102"/>
  <c r="L102"/>
  <c r="AF101"/>
  <c r="Q101"/>
  <c r="Q100" s="1"/>
  <c r="Q99" s="1"/>
  <c r="AJ100"/>
  <c r="AJ99" s="1"/>
  <c r="AI100"/>
  <c r="AI99" s="1"/>
  <c r="AH100"/>
  <c r="AH99" s="1"/>
  <c r="AG100"/>
  <c r="AF100"/>
  <c r="AF99" s="1"/>
  <c r="AE100"/>
  <c r="AE99" s="1"/>
  <c r="AD100"/>
  <c r="AD99" s="1"/>
  <c r="AC100"/>
  <c r="AB100"/>
  <c r="AB99" s="1"/>
  <c r="AA100"/>
  <c r="AA99" s="1"/>
  <c r="Y100"/>
  <c r="Y99" s="1"/>
  <c r="X100"/>
  <c r="W100"/>
  <c r="W99" s="1"/>
  <c r="V100"/>
  <c r="V99" s="1"/>
  <c r="U100"/>
  <c r="U99" s="1"/>
  <c r="T100"/>
  <c r="S100"/>
  <c r="S99" s="1"/>
  <c r="R100"/>
  <c r="R99" s="1"/>
  <c r="AO99"/>
  <c r="AN99"/>
  <c r="AL99"/>
  <c r="AG99"/>
  <c r="AC99"/>
  <c r="X99"/>
  <c r="T99"/>
  <c r="P99"/>
  <c r="O99"/>
  <c r="N99"/>
  <c r="M99"/>
  <c r="L99"/>
  <c r="AA98"/>
  <c r="U98"/>
  <c r="Q98" s="1"/>
  <c r="Q97" s="1"/>
  <c r="AD97"/>
  <c r="AC97"/>
  <c r="AC96" s="1"/>
  <c r="AB97"/>
  <c r="AA97"/>
  <c r="Y97"/>
  <c r="Y96" s="1"/>
  <c r="X97"/>
  <c r="X96" s="1"/>
  <c r="W97"/>
  <c r="W96" s="1"/>
  <c r="V97"/>
  <c r="T97"/>
  <c r="T96" s="1"/>
  <c r="S97"/>
  <c r="S96" s="1"/>
  <c r="R97"/>
  <c r="AO96"/>
  <c r="AN96"/>
  <c r="AM96"/>
  <c r="AL96"/>
  <c r="AK96"/>
  <c r="AJ96"/>
  <c r="AI96"/>
  <c r="AH96"/>
  <c r="AG96"/>
  <c r="AF96"/>
  <c r="AE96"/>
  <c r="AD96"/>
  <c r="AB96"/>
  <c r="V96"/>
  <c r="R96"/>
  <c r="O96"/>
  <c r="N96"/>
  <c r="M96"/>
  <c r="L96"/>
  <c r="AA95"/>
  <c r="U95"/>
  <c r="Q95" s="1"/>
  <c r="Q94" s="1"/>
  <c r="AE94"/>
  <c r="AD94"/>
  <c r="AC94"/>
  <c r="AB94"/>
  <c r="AA94"/>
  <c r="Y94"/>
  <c r="Y93" s="1"/>
  <c r="X94"/>
  <c r="X93" s="1"/>
  <c r="W94"/>
  <c r="V94"/>
  <c r="V93" s="1"/>
  <c r="T94"/>
  <c r="T93" s="1"/>
  <c r="S94"/>
  <c r="R94"/>
  <c r="R93" s="1"/>
  <c r="AO93"/>
  <c r="AN93"/>
  <c r="AM93"/>
  <c r="AL93"/>
  <c r="AK93"/>
  <c r="AJ93"/>
  <c r="AI93"/>
  <c r="AH93"/>
  <c r="AG93"/>
  <c r="AF93"/>
  <c r="AE93"/>
  <c r="AD93"/>
  <c r="AC93"/>
  <c r="AB93"/>
  <c r="W93"/>
  <c r="S93"/>
  <c r="O93"/>
  <c r="N93"/>
  <c r="M93"/>
  <c r="L93"/>
  <c r="AL92"/>
  <c r="AK92"/>
  <c r="L92"/>
  <c r="J91"/>
  <c r="AF90"/>
  <c r="AA90"/>
  <c r="R90"/>
  <c r="Q90"/>
  <c r="T89"/>
  <c r="Q89"/>
  <c r="AA88"/>
  <c r="T88"/>
  <c r="Q88"/>
  <c r="AK87"/>
  <c r="AJ87"/>
  <c r="AI87"/>
  <c r="AH87"/>
  <c r="AG87"/>
  <c r="AF87"/>
  <c r="AE87"/>
  <c r="AD87"/>
  <c r="AC87"/>
  <c r="AB87"/>
  <c r="Y87"/>
  <c r="X87"/>
  <c r="X86" s="1"/>
  <c r="W87"/>
  <c r="V87"/>
  <c r="V86" s="1"/>
  <c r="U87"/>
  <c r="T87"/>
  <c r="T86" s="1"/>
  <c r="S87"/>
  <c r="R87"/>
  <c r="R86" s="1"/>
  <c r="J87"/>
  <c r="AO86"/>
  <c r="AN86"/>
  <c r="AJ86"/>
  <c r="AI86"/>
  <c r="AH86"/>
  <c r="AG86"/>
  <c r="AF86"/>
  <c r="AE86"/>
  <c r="AD86"/>
  <c r="AC86"/>
  <c r="AB86"/>
  <c r="AA86"/>
  <c r="Y86"/>
  <c r="W86"/>
  <c r="U86"/>
  <c r="S86"/>
  <c r="Q86"/>
  <c r="P86"/>
  <c r="O86"/>
  <c r="N86"/>
  <c r="M86"/>
  <c r="L86"/>
  <c r="J86" s="1"/>
  <c r="AF84"/>
  <c r="AF83" s="1"/>
  <c r="AF82" s="1"/>
  <c r="AF79" s="1"/>
  <c r="AA84"/>
  <c r="X84"/>
  <c r="X83" s="1"/>
  <c r="X82" s="1"/>
  <c r="V84"/>
  <c r="R84"/>
  <c r="Q84"/>
  <c r="P84"/>
  <c r="AJ83"/>
  <c r="AI83"/>
  <c r="AI82" s="1"/>
  <c r="AI79" s="1"/>
  <c r="AH83"/>
  <c r="AG83"/>
  <c r="AG82" s="1"/>
  <c r="AG79" s="1"/>
  <c r="AE83"/>
  <c r="AE82" s="1"/>
  <c r="AD83"/>
  <c r="AC83"/>
  <c r="AC82" s="1"/>
  <c r="AB83"/>
  <c r="AB82" s="1"/>
  <c r="AA83"/>
  <c r="AA82" s="1"/>
  <c r="Y83"/>
  <c r="W83"/>
  <c r="W82" s="1"/>
  <c r="V83"/>
  <c r="V82" s="1"/>
  <c r="U83"/>
  <c r="T83"/>
  <c r="T82" s="1"/>
  <c r="S83"/>
  <c r="S82" s="1"/>
  <c r="R83"/>
  <c r="R82" s="1"/>
  <c r="Q83"/>
  <c r="AL82"/>
  <c r="AJ82"/>
  <c r="AJ79" s="1"/>
  <c r="AH82"/>
  <c r="AD82"/>
  <c r="Y82"/>
  <c r="U82"/>
  <c r="Q82"/>
  <c r="AM82" s="1"/>
  <c r="O82"/>
  <c r="N82"/>
  <c r="N79" s="1"/>
  <c r="M82"/>
  <c r="L82"/>
  <c r="J82" s="1"/>
  <c r="L81"/>
  <c r="J81" s="1"/>
  <c r="L80"/>
  <c r="J80" s="1"/>
  <c r="AO79"/>
  <c r="AN79"/>
  <c r="AH79"/>
  <c r="P79"/>
  <c r="O79"/>
  <c r="M79"/>
  <c r="K79"/>
  <c r="L78"/>
  <c r="AO76"/>
  <c r="AN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AM76" s="1"/>
  <c r="P76"/>
  <c r="O76"/>
  <c r="N76"/>
  <c r="M76"/>
  <c r="L76"/>
  <c r="AO73"/>
  <c r="AN73"/>
  <c r="AJ73"/>
  <c r="AI73"/>
  <c r="AH73"/>
  <c r="AG73"/>
  <c r="AF73"/>
  <c r="AE73"/>
  <c r="AD73"/>
  <c r="AC73"/>
  <c r="AB73"/>
  <c r="AA73"/>
  <c r="Y73"/>
  <c r="W73"/>
  <c r="U73"/>
  <c r="S73"/>
  <c r="P73"/>
  <c r="O73"/>
  <c r="N73"/>
  <c r="M73"/>
  <c r="L73"/>
  <c r="AF71"/>
  <c r="AF70" s="1"/>
  <c r="AF69" s="1"/>
  <c r="AF66" s="1"/>
  <c r="R71"/>
  <c r="AG70"/>
  <c r="AG69" s="1"/>
  <c r="AG66" s="1"/>
  <c r="AB70"/>
  <c r="AB69" s="1"/>
  <c r="AB66" s="1"/>
  <c r="Y70"/>
  <c r="W70"/>
  <c r="V70"/>
  <c r="V69" s="1"/>
  <c r="V66" s="1"/>
  <c r="U70"/>
  <c r="U69" s="1"/>
  <c r="U66" s="1"/>
  <c r="T70"/>
  <c r="T69" s="1"/>
  <c r="T66" s="1"/>
  <c r="S70"/>
  <c r="R70"/>
  <c r="R69" s="1"/>
  <c r="R66" s="1"/>
  <c r="AO69"/>
  <c r="AN69"/>
  <c r="AJ69"/>
  <c r="AI69"/>
  <c r="AH69"/>
  <c r="AE69"/>
  <c r="AD69"/>
  <c r="AC69"/>
  <c r="AA69"/>
  <c r="AA66" s="1"/>
  <c r="Z69"/>
  <c r="Y69"/>
  <c r="Y66" s="1"/>
  <c r="X69"/>
  <c r="W69"/>
  <c r="W66" s="1"/>
  <c r="S69"/>
  <c r="S66" s="1"/>
  <c r="Q69"/>
  <c r="AM69" s="1"/>
  <c r="AM66" s="1"/>
  <c r="P69"/>
  <c r="O69"/>
  <c r="O66" s="1"/>
  <c r="O13" s="1"/>
  <c r="N69"/>
  <c r="M69"/>
  <c r="M66" s="1"/>
  <c r="M13" s="1"/>
  <c r="L69"/>
  <c r="L68"/>
  <c r="L67"/>
  <c r="AO66"/>
  <c r="AN66"/>
  <c r="AJ66"/>
  <c r="AI66"/>
  <c r="AH66"/>
  <c r="AE66"/>
  <c r="AD66"/>
  <c r="AC66"/>
  <c r="X66"/>
  <c r="P66"/>
  <c r="N66"/>
  <c r="L66"/>
  <c r="K66"/>
  <c r="J66"/>
  <c r="AA63"/>
  <c r="Z63"/>
  <c r="Y63"/>
  <c r="X63"/>
  <c r="W63"/>
  <c r="V63"/>
  <c r="U63"/>
  <c r="T63"/>
  <c r="S63"/>
  <c r="R63"/>
  <c r="Q63"/>
  <c r="P63"/>
  <c r="J62"/>
  <c r="AA61"/>
  <c r="V61"/>
  <c r="Q61"/>
  <c r="AD60"/>
  <c r="AC60"/>
  <c r="AB60"/>
  <c r="Y60"/>
  <c r="X60"/>
  <c r="W60"/>
  <c r="V60"/>
  <c r="U60"/>
  <c r="T60"/>
  <c r="S60"/>
  <c r="R60"/>
  <c r="J60"/>
  <c r="AO59"/>
  <c r="AN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J59" s="1"/>
  <c r="L58"/>
  <c r="J58" s="1"/>
  <c r="L57"/>
  <c r="J57" s="1"/>
  <c r="AO56"/>
  <c r="AO53" s="1"/>
  <c r="AN56"/>
  <c r="AI56"/>
  <c r="AI53" s="1"/>
  <c r="AH56"/>
  <c r="AG56"/>
  <c r="AG53" s="1"/>
  <c r="AF56"/>
  <c r="AE56"/>
  <c r="AE53" s="1"/>
  <c r="AD56"/>
  <c r="AC56"/>
  <c r="AC53" s="1"/>
  <c r="AB56"/>
  <c r="AA56"/>
  <c r="AA53" s="1"/>
  <c r="Y56"/>
  <c r="X56"/>
  <c r="X53" s="1"/>
  <c r="W56"/>
  <c r="V56"/>
  <c r="V53" s="1"/>
  <c r="U56"/>
  <c r="T56"/>
  <c r="T53" s="1"/>
  <c r="S56"/>
  <c r="R56"/>
  <c r="R53" s="1"/>
  <c r="Q56"/>
  <c r="P56"/>
  <c r="AK56" s="1"/>
  <c r="O56"/>
  <c r="N56"/>
  <c r="N53" s="1"/>
  <c r="M56"/>
  <c r="L56"/>
  <c r="J56" s="1"/>
  <c r="J55"/>
  <c r="J54"/>
  <c r="AN53"/>
  <c r="AM53"/>
  <c r="AJ53"/>
  <c r="AH53"/>
  <c r="AF53"/>
  <c r="AD53"/>
  <c r="AB53"/>
  <c r="Y53"/>
  <c r="W53"/>
  <c r="U53"/>
  <c r="S53"/>
  <c r="Q53"/>
  <c r="O53"/>
  <c r="M53"/>
  <c r="L53"/>
  <c r="J53"/>
  <c r="AJ52"/>
  <c r="AI52"/>
  <c r="AH52"/>
  <c r="AG52"/>
  <c r="AA50"/>
  <c r="Q50"/>
  <c r="Q48" s="1"/>
  <c r="Q45" s="1"/>
  <c r="AC49"/>
  <c r="AB49"/>
  <c r="AB48" s="1"/>
  <c r="AB46" s="1"/>
  <c r="AB14" s="1"/>
  <c r="Z49"/>
  <c r="Y49"/>
  <c r="X49"/>
  <c r="X46" s="1"/>
  <c r="X14" s="1"/>
  <c r="W49"/>
  <c r="V49"/>
  <c r="U49"/>
  <c r="T49"/>
  <c r="S49"/>
  <c r="R49"/>
  <c r="AC48"/>
  <c r="Y46"/>
  <c r="Y14" s="1"/>
  <c r="Y8" s="1"/>
  <c r="W46"/>
  <c r="W14" s="1"/>
  <c r="P48"/>
  <c r="O48"/>
  <c r="N48"/>
  <c r="M48"/>
  <c r="L48"/>
  <c r="AO46"/>
  <c r="AN46"/>
  <c r="AM46"/>
  <c r="AJ46"/>
  <c r="AI46"/>
  <c r="AH46"/>
  <c r="AG46"/>
  <c r="AF46"/>
  <c r="AE46"/>
  <c r="AD46"/>
  <c r="AC46"/>
  <c r="AA46"/>
  <c r="S46"/>
  <c r="O46"/>
  <c r="N46"/>
  <c r="M46"/>
  <c r="K46"/>
  <c r="J46"/>
  <c r="U45"/>
  <c r="S45"/>
  <c r="P45"/>
  <c r="O45"/>
  <c r="N45"/>
  <c r="M45"/>
  <c r="L45"/>
  <c r="AA41"/>
  <c r="Z41"/>
  <c r="Y41"/>
  <c r="X41"/>
  <c r="W41"/>
  <c r="V41"/>
  <c r="U41"/>
  <c r="T41"/>
  <c r="S41"/>
  <c r="R41"/>
  <c r="Q41"/>
  <c r="P41"/>
  <c r="AA39"/>
  <c r="AA38" s="1"/>
  <c r="AA37" s="1"/>
  <c r="AA16" s="1"/>
  <c r="AA12" s="1"/>
  <c r="Q39"/>
  <c r="AE38"/>
  <c r="AE37" s="1"/>
  <c r="AE16" s="1"/>
  <c r="AE12" s="1"/>
  <c r="Y38"/>
  <c r="X38"/>
  <c r="Q38"/>
  <c r="L38"/>
  <c r="AO37"/>
  <c r="AN37"/>
  <c r="AJ37"/>
  <c r="AI37"/>
  <c r="AH37"/>
  <c r="AG37"/>
  <c r="AF37"/>
  <c r="AD37"/>
  <c r="AC37"/>
  <c r="AB37"/>
  <c r="Y37"/>
  <c r="X37"/>
  <c r="W37"/>
  <c r="V37"/>
  <c r="U37"/>
  <c r="T37"/>
  <c r="S37"/>
  <c r="R37"/>
  <c r="Q37"/>
  <c r="AM37" s="1"/>
  <c r="P37"/>
  <c r="O37"/>
  <c r="N37"/>
  <c r="M37"/>
  <c r="L37"/>
  <c r="AO34"/>
  <c r="AN34"/>
  <c r="AM34"/>
  <c r="AJ34"/>
  <c r="AI34"/>
  <c r="AH34"/>
  <c r="AG34"/>
  <c r="AG33" s="1"/>
  <c r="AF34"/>
  <c r="AE34"/>
  <c r="AD34"/>
  <c r="AC34"/>
  <c r="AB34"/>
  <c r="AA34"/>
  <c r="Y34"/>
  <c r="X34"/>
  <c r="W34"/>
  <c r="V34"/>
  <c r="U34"/>
  <c r="T34"/>
  <c r="S34"/>
  <c r="R34"/>
  <c r="Q34"/>
  <c r="P34"/>
  <c r="AK34" s="1"/>
  <c r="O34"/>
  <c r="N34"/>
  <c r="M34"/>
  <c r="L34"/>
  <c r="J34" s="1"/>
  <c r="J16" s="1"/>
  <c r="J12" s="1"/>
  <c r="Q33"/>
  <c r="P33" s="1"/>
  <c r="U32"/>
  <c r="T32" s="1"/>
  <c r="T31" s="1"/>
  <c r="AJ31"/>
  <c r="AI31"/>
  <c r="AH31"/>
  <c r="AE31"/>
  <c r="AD31"/>
  <c r="AC31"/>
  <c r="AB31"/>
  <c r="AA31"/>
  <c r="Y31"/>
  <c r="W31"/>
  <c r="V31"/>
  <c r="S31"/>
  <c r="R31"/>
  <c r="Q31"/>
  <c r="N31"/>
  <c r="L31"/>
  <c r="AF30"/>
  <c r="AA30"/>
  <c r="R30"/>
  <c r="P30"/>
  <c r="AJ29"/>
  <c r="AI29"/>
  <c r="AH29"/>
  <c r="AG29"/>
  <c r="AF29"/>
  <c r="AE29"/>
  <c r="AD29"/>
  <c r="AC29"/>
  <c r="AB29"/>
  <c r="AA29"/>
  <c r="Y29"/>
  <c r="W29"/>
  <c r="V29"/>
  <c r="U29"/>
  <c r="T29"/>
  <c r="S29"/>
  <c r="R29"/>
  <c r="Q29"/>
  <c r="J29"/>
  <c r="AF28"/>
  <c r="AA28"/>
  <c r="R28"/>
  <c r="Q28"/>
  <c r="P28"/>
  <c r="AF27"/>
  <c r="AA27"/>
  <c r="Q27"/>
  <c r="AF26"/>
  <c r="AA26"/>
  <c r="Q26"/>
  <c r="AF25"/>
  <c r="AA25"/>
  <c r="Q25"/>
  <c r="P25"/>
  <c r="AF24"/>
  <c r="AA24"/>
  <c r="T24"/>
  <c r="R24"/>
  <c r="Q24"/>
  <c r="P24"/>
  <c r="AF23"/>
  <c r="AA23"/>
  <c r="R23"/>
  <c r="Q23"/>
  <c r="P23" s="1"/>
  <c r="AF22"/>
  <c r="AF21" s="1"/>
  <c r="AA22"/>
  <c r="R22"/>
  <c r="Q22"/>
  <c r="P22"/>
  <c r="AJ21"/>
  <c r="AI21"/>
  <c r="AI20" s="1"/>
  <c r="AH21"/>
  <c r="AG21"/>
  <c r="AG20" s="1"/>
  <c r="AE21"/>
  <c r="AE20" s="1"/>
  <c r="AD21"/>
  <c r="AC21"/>
  <c r="AC20" s="1"/>
  <c r="AB21"/>
  <c r="AA20"/>
  <c r="Y21"/>
  <c r="X21"/>
  <c r="X20" s="1"/>
  <c r="W21"/>
  <c r="V21"/>
  <c r="V20" s="1"/>
  <c r="U21"/>
  <c r="T21"/>
  <c r="S21"/>
  <c r="I23" s="1"/>
  <c r="R21"/>
  <c r="I22" s="1"/>
  <c r="K21"/>
  <c r="AO20"/>
  <c r="AN20"/>
  <c r="AJ20"/>
  <c r="AH20"/>
  <c r="AD20"/>
  <c r="AB20"/>
  <c r="Y20"/>
  <c r="W20"/>
  <c r="S20"/>
  <c r="R20"/>
  <c r="Q20"/>
  <c r="P20"/>
  <c r="AK20" s="1"/>
  <c r="AL20" s="1"/>
  <c r="O20"/>
  <c r="N20"/>
  <c r="M20"/>
  <c r="L20"/>
  <c r="K20"/>
  <c r="AO19"/>
  <c r="AN19"/>
  <c r="AM19"/>
  <c r="AL19"/>
  <c r="AK19"/>
  <c r="AJ19"/>
  <c r="AI19"/>
  <c r="AH19"/>
  <c r="AG19"/>
  <c r="AF19"/>
  <c r="AE19"/>
  <c r="AD19"/>
  <c r="AC19"/>
  <c r="AB19"/>
  <c r="AA19"/>
  <c r="Y19"/>
  <c r="X19"/>
  <c r="W19"/>
  <c r="V19"/>
  <c r="U19"/>
  <c r="T19"/>
  <c r="S19"/>
  <c r="R19"/>
  <c r="Q19"/>
  <c r="P19"/>
  <c r="O19"/>
  <c r="N19"/>
  <c r="M19"/>
  <c r="L19"/>
  <c r="K19"/>
  <c r="J19"/>
  <c r="AJ18"/>
  <c r="AI18"/>
  <c r="AH18"/>
  <c r="AE18"/>
  <c r="AD18"/>
  <c r="AC18"/>
  <c r="AB18"/>
  <c r="AA18"/>
  <c r="Y18"/>
  <c r="X18"/>
  <c r="W18"/>
  <c r="V18"/>
  <c r="S18"/>
  <c r="R18"/>
  <c r="Q18"/>
  <c r="P18"/>
  <c r="O18"/>
  <c r="N18"/>
  <c r="M18"/>
  <c r="AO16"/>
  <c r="AN16"/>
  <c r="AJ16"/>
  <c r="AI16"/>
  <c r="AH16"/>
  <c r="AG16"/>
  <c r="AD16"/>
  <c r="AC16"/>
  <c r="AB16"/>
  <c r="Y16"/>
  <c r="X16"/>
  <c r="W16"/>
  <c r="V16"/>
  <c r="U16"/>
  <c r="T16"/>
  <c r="S16"/>
  <c r="R16"/>
  <c r="Q16"/>
  <c r="P16"/>
  <c r="O16"/>
  <c r="N16"/>
  <c r="M16"/>
  <c r="L16"/>
  <c r="K16"/>
  <c r="AO15"/>
  <c r="AN15"/>
  <c r="AM15"/>
  <c r="AL15"/>
  <c r="AK15"/>
  <c r="AJ15"/>
  <c r="AI15"/>
  <c r="AH15"/>
  <c r="AG15"/>
  <c r="AF15"/>
  <c r="AE15"/>
  <c r="AD15"/>
  <c r="AC15"/>
  <c r="AB15"/>
  <c r="AA15"/>
  <c r="Y15"/>
  <c r="X15"/>
  <c r="W15"/>
  <c r="V15"/>
  <c r="U15"/>
  <c r="T15"/>
  <c r="S15"/>
  <c r="R15"/>
  <c r="Q15"/>
  <c r="P15"/>
  <c r="O15"/>
  <c r="N15"/>
  <c r="M15"/>
  <c r="L15"/>
  <c r="K15"/>
  <c r="J15"/>
  <c r="AO14"/>
  <c r="AN14"/>
  <c r="AM14"/>
  <c r="AJ14"/>
  <c r="AI14"/>
  <c r="AH14"/>
  <c r="AE14"/>
  <c r="AD14"/>
  <c r="AC14"/>
  <c r="AA14"/>
  <c r="S14"/>
  <c r="Q14"/>
  <c r="P14"/>
  <c r="O14"/>
  <c r="N14"/>
  <c r="M14"/>
  <c r="K14"/>
  <c r="J14"/>
  <c r="AN13"/>
  <c r="AH13"/>
  <c r="K13"/>
  <c r="AO12"/>
  <c r="AN12"/>
  <c r="AJ12"/>
  <c r="AI12"/>
  <c r="AH12"/>
  <c r="AG12"/>
  <c r="AD12"/>
  <c r="AC12"/>
  <c r="AB12"/>
  <c r="Y12"/>
  <c r="X12"/>
  <c r="W12"/>
  <c r="V12"/>
  <c r="U12"/>
  <c r="T12"/>
  <c r="S12"/>
  <c r="R12"/>
  <c r="Q12"/>
  <c r="P12"/>
  <c r="O12"/>
  <c r="N12"/>
  <c r="M12"/>
  <c r="L12"/>
  <c r="K12"/>
  <c r="AQ11"/>
  <c r="AN11"/>
  <c r="AH11"/>
  <c r="P11"/>
  <c r="K11"/>
  <c r="AQ9"/>
  <c r="AO9"/>
  <c r="AN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AQ8"/>
  <c r="AO8"/>
  <c r="AN8"/>
  <c r="AJ8"/>
  <c r="AI8"/>
  <c r="AH8"/>
  <c r="AE8"/>
  <c r="AD8"/>
  <c r="AC8"/>
  <c r="AA8"/>
  <c r="Z8"/>
  <c r="S8"/>
  <c r="O8"/>
  <c r="M8"/>
  <c r="K8"/>
  <c r="J8"/>
  <c r="AQ7"/>
  <c r="Z7"/>
  <c r="K7"/>
  <c r="AQ6"/>
  <c r="AO6"/>
  <c r="AN6"/>
  <c r="AJ6"/>
  <c r="AH6"/>
  <c r="Z6"/>
  <c r="S6"/>
  <c r="Q6"/>
  <c r="AM6" s="1"/>
  <c r="P6"/>
  <c r="O6"/>
  <c r="N6"/>
  <c r="M6"/>
  <c r="L6"/>
  <c r="K6"/>
  <c r="AQ5"/>
  <c r="K5"/>
  <c r="J312" i="17"/>
  <c r="R311"/>
  <c r="Q311"/>
  <c r="AO310"/>
  <c r="AN310"/>
  <c r="AM310"/>
  <c r="AL310"/>
  <c r="AK310"/>
  <c r="AJ310"/>
  <c r="AI310"/>
  <c r="AH310"/>
  <c r="AG310"/>
  <c r="AF310"/>
  <c r="AE310"/>
  <c r="AD310"/>
  <c r="AC310"/>
  <c r="AB310"/>
  <c r="AA310"/>
  <c r="Y310"/>
  <c r="X310"/>
  <c r="W310"/>
  <c r="V310"/>
  <c r="U310"/>
  <c r="T310"/>
  <c r="S310"/>
  <c r="R310"/>
  <c r="Q310"/>
  <c r="P310"/>
  <c r="O310"/>
  <c r="N310"/>
  <c r="M310"/>
  <c r="L310"/>
  <c r="J310"/>
  <c r="J309"/>
  <c r="R308"/>
  <c r="Q308"/>
  <c r="AO307"/>
  <c r="AN307"/>
  <c r="AM307"/>
  <c r="AL307"/>
  <c r="AK307"/>
  <c r="AJ307"/>
  <c r="AI307"/>
  <c r="AH307"/>
  <c r="AG307"/>
  <c r="AF307"/>
  <c r="AE307"/>
  <c r="AD307"/>
  <c r="AC307"/>
  <c r="AB307"/>
  <c r="AA307"/>
  <c r="Y307"/>
  <c r="X307"/>
  <c r="W307"/>
  <c r="V307"/>
  <c r="U307"/>
  <c r="T307"/>
  <c r="S307"/>
  <c r="R307"/>
  <c r="Q307"/>
  <c r="P307"/>
  <c r="O307"/>
  <c r="N307"/>
  <c r="M307"/>
  <c r="L307"/>
  <c r="J307" s="1"/>
  <c r="J299"/>
  <c r="R298"/>
  <c r="Q298"/>
  <c r="Q297" s="1"/>
  <c r="AO297"/>
  <c r="AN297"/>
  <c r="AM297"/>
  <c r="AL297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P297"/>
  <c r="O297"/>
  <c r="N297"/>
  <c r="M297"/>
  <c r="L297"/>
  <c r="J297" s="1"/>
  <c r="Q295"/>
  <c r="AA294"/>
  <c r="W294"/>
  <c r="Q294" s="1"/>
  <c r="AA293"/>
  <c r="Q293"/>
  <c r="AK292"/>
  <c r="AK246" s="1"/>
  <c r="AJ292"/>
  <c r="AI292"/>
  <c r="AH292"/>
  <c r="AG292"/>
  <c r="AF292"/>
  <c r="AE292"/>
  <c r="AD292"/>
  <c r="AC292"/>
  <c r="AB292"/>
  <c r="Y292"/>
  <c r="X292"/>
  <c r="W292"/>
  <c r="V292"/>
  <c r="U292"/>
  <c r="T292"/>
  <c r="S292"/>
  <c r="R292"/>
  <c r="AA291"/>
  <c r="V291"/>
  <c r="Q291"/>
  <c r="P291"/>
  <c r="AA290"/>
  <c r="Q290"/>
  <c r="R289"/>
  <c r="P289" s="1"/>
  <c r="AE288"/>
  <c r="AD288"/>
  <c r="Z288"/>
  <c r="Z287" s="1"/>
  <c r="Y288"/>
  <c r="X288"/>
  <c r="X287" s="1"/>
  <c r="W288"/>
  <c r="V288"/>
  <c r="V287" s="1"/>
  <c r="U288"/>
  <c r="T288"/>
  <c r="T287" s="1"/>
  <c r="S288"/>
  <c r="R288"/>
  <c r="R287" s="1"/>
  <c r="J288"/>
  <c r="AQ287"/>
  <c r="AO287"/>
  <c r="AN287"/>
  <c r="AL287"/>
  <c r="AK287"/>
  <c r="AJ287"/>
  <c r="AI287"/>
  <c r="AH287"/>
  <c r="AG287"/>
  <c r="AF287"/>
  <c r="AE287"/>
  <c r="AD287"/>
  <c r="AC287"/>
  <c r="AB287"/>
  <c r="AA287"/>
  <c r="Y287"/>
  <c r="W287"/>
  <c r="U287"/>
  <c r="S287"/>
  <c r="Q287"/>
  <c r="P287"/>
  <c r="O287"/>
  <c r="N287"/>
  <c r="M287"/>
  <c r="L287"/>
  <c r="J287"/>
  <c r="J286"/>
  <c r="R285"/>
  <c r="Q285"/>
  <c r="P285"/>
  <c r="AO284"/>
  <c r="AN284"/>
  <c r="AM284"/>
  <c r="AL284"/>
  <c r="AK284"/>
  <c r="AJ284"/>
  <c r="AI284"/>
  <c r="AH284"/>
  <c r="AG284"/>
  <c r="AF284"/>
  <c r="AE284"/>
  <c r="AD284"/>
  <c r="AC284"/>
  <c r="AB284"/>
  <c r="AA284"/>
  <c r="Y284"/>
  <c r="X284"/>
  <c r="W284"/>
  <c r="V284"/>
  <c r="U284"/>
  <c r="T284"/>
  <c r="S284"/>
  <c r="R284"/>
  <c r="Q284"/>
  <c r="P284"/>
  <c r="O284"/>
  <c r="N284"/>
  <c r="M284"/>
  <c r="L284"/>
  <c r="J284"/>
  <c r="J283"/>
  <c r="Q282"/>
  <c r="AA281"/>
  <c r="R281"/>
  <c r="Q281"/>
  <c r="Q280"/>
  <c r="Q278" s="1"/>
  <c r="Q277" s="1"/>
  <c r="R279"/>
  <c r="Q279"/>
  <c r="P279"/>
  <c r="AJ278"/>
  <c r="AJ277" s="1"/>
  <c r="AI278"/>
  <c r="AH278"/>
  <c r="AH277" s="1"/>
  <c r="AG278"/>
  <c r="AF278"/>
  <c r="AF277" s="1"/>
  <c r="AE278"/>
  <c r="AD278"/>
  <c r="AD277" s="1"/>
  <c r="AC278"/>
  <c r="AB278"/>
  <c r="AB277" s="1"/>
  <c r="AA278"/>
  <c r="Y278"/>
  <c r="Y277" s="1"/>
  <c r="W278"/>
  <c r="V278"/>
  <c r="U278"/>
  <c r="T278"/>
  <c r="S278"/>
  <c r="R278"/>
  <c r="J278"/>
  <c r="AO277"/>
  <c r="AN277"/>
  <c r="AI277"/>
  <c r="AG277"/>
  <c r="AE277"/>
  <c r="AC277"/>
  <c r="AA277"/>
  <c r="X277"/>
  <c r="W277"/>
  <c r="V277"/>
  <c r="U277"/>
  <c r="T277"/>
  <c r="S277"/>
  <c r="R277"/>
  <c r="P277"/>
  <c r="AK277" s="1"/>
  <c r="AL277" s="1"/>
  <c r="O277"/>
  <c r="N277"/>
  <c r="M277"/>
  <c r="L277"/>
  <c r="J277" s="1"/>
  <c r="J276"/>
  <c r="AA275"/>
  <c r="T275"/>
  <c r="Q275"/>
  <c r="P275"/>
  <c r="AF274"/>
  <c r="T274"/>
  <c r="Q274"/>
  <c r="AJ273"/>
  <c r="AJ272" s="1"/>
  <c r="AI273"/>
  <c r="AH273"/>
  <c r="AH272" s="1"/>
  <c r="AG273"/>
  <c r="AF273"/>
  <c r="AF272" s="1"/>
  <c r="AE273"/>
  <c r="AD273"/>
  <c r="AD272" s="1"/>
  <c r="AC273"/>
  <c r="AB273"/>
  <c r="AB272" s="1"/>
  <c r="AA273"/>
  <c r="Y273"/>
  <c r="Y272" s="1"/>
  <c r="W273"/>
  <c r="V273"/>
  <c r="U273"/>
  <c r="T273"/>
  <c r="S273"/>
  <c r="R273"/>
  <c r="Q273"/>
  <c r="AO272"/>
  <c r="AN272"/>
  <c r="AM272"/>
  <c r="AK272"/>
  <c r="AL272" s="1"/>
  <c r="AI272"/>
  <c r="AG272"/>
  <c r="AE272"/>
  <c r="AC272"/>
  <c r="AA272"/>
  <c r="X272"/>
  <c r="W272"/>
  <c r="V272"/>
  <c r="U272"/>
  <c r="T272"/>
  <c r="S272"/>
  <c r="R272"/>
  <c r="O272"/>
  <c r="N272"/>
  <c r="M272"/>
  <c r="L272"/>
  <c r="J272" s="1"/>
  <c r="J271"/>
  <c r="AF270"/>
  <c r="AA270"/>
  <c r="U270"/>
  <c r="T270"/>
  <c r="Q270"/>
  <c r="P270"/>
  <c r="AJ269"/>
  <c r="AI269"/>
  <c r="AI268" s="1"/>
  <c r="AI245" s="1"/>
  <c r="AH269"/>
  <c r="AG269"/>
  <c r="AG268" s="1"/>
  <c r="AF269"/>
  <c r="AD269"/>
  <c r="AC269"/>
  <c r="AB269"/>
  <c r="Y269"/>
  <c r="X269"/>
  <c r="X268" s="1"/>
  <c r="W269"/>
  <c r="V269"/>
  <c r="V268" s="1"/>
  <c r="U269"/>
  <c r="T269"/>
  <c r="T268" s="1"/>
  <c r="S269"/>
  <c r="R269"/>
  <c r="R268" s="1"/>
  <c r="J269"/>
  <c r="AO268"/>
  <c r="AN268"/>
  <c r="AJ268"/>
  <c r="AH268"/>
  <c r="AF268"/>
  <c r="AE268"/>
  <c r="AD268"/>
  <c r="AC268"/>
  <c r="AB268"/>
  <c r="AA268"/>
  <c r="Y268"/>
  <c r="W268"/>
  <c r="U268"/>
  <c r="S268"/>
  <c r="Q268"/>
  <c r="P268"/>
  <c r="AK268" s="1"/>
  <c r="O268"/>
  <c r="N268"/>
  <c r="M268"/>
  <c r="L268"/>
  <c r="J268"/>
  <c r="AK266"/>
  <c r="AL266" s="1"/>
  <c r="O266"/>
  <c r="N266"/>
  <c r="M266"/>
  <c r="L266"/>
  <c r="AA265"/>
  <c r="V265"/>
  <c r="V264" s="1"/>
  <c r="Q265"/>
  <c r="AI264"/>
  <c r="AI246" s="1"/>
  <c r="AH264"/>
  <c r="AG264"/>
  <c r="AG246" s="1"/>
  <c r="AF264"/>
  <c r="AE264"/>
  <c r="AE246" s="1"/>
  <c r="AD264"/>
  <c r="AC264"/>
  <c r="AC246" s="1"/>
  <c r="AB264"/>
  <c r="Y264"/>
  <c r="X264"/>
  <c r="W264"/>
  <c r="U264"/>
  <c r="T264"/>
  <c r="S264"/>
  <c r="R264"/>
  <c r="AA262"/>
  <c r="T262"/>
  <c r="Q262"/>
  <c r="AA261"/>
  <c r="T261"/>
  <c r="P261" s="1"/>
  <c r="R261"/>
  <c r="Q261"/>
  <c r="AE260"/>
  <c r="AD260"/>
  <c r="AC260"/>
  <c r="AB260"/>
  <c r="Y260"/>
  <c r="X260"/>
  <c r="W260"/>
  <c r="V260"/>
  <c r="U260"/>
  <c r="S260"/>
  <c r="R260"/>
  <c r="AQ259"/>
  <c r="AI259"/>
  <c r="AH259"/>
  <c r="AG259"/>
  <c r="AF259"/>
  <c r="AE259"/>
  <c r="AD259"/>
  <c r="AC259"/>
  <c r="AB259"/>
  <c r="AA259"/>
  <c r="Z259"/>
  <c r="Y259"/>
  <c r="X259"/>
  <c r="W259"/>
  <c r="U259"/>
  <c r="S259"/>
  <c r="R259"/>
  <c r="Q259"/>
  <c r="AM259" s="1"/>
  <c r="P259"/>
  <c r="O259"/>
  <c r="N259"/>
  <c r="M259"/>
  <c r="L259"/>
  <c r="J259"/>
  <c r="AF258"/>
  <c r="AA258"/>
  <c r="AA257" s="1"/>
  <c r="AA256" s="1"/>
  <c r="V258"/>
  <c r="R258"/>
  <c r="Q258"/>
  <c r="P258"/>
  <c r="AO257"/>
  <c r="AN257"/>
  <c r="AN256" s="1"/>
  <c r="AN231" s="1"/>
  <c r="AM257"/>
  <c r="AL257"/>
  <c r="AL256" s="1"/>
  <c r="AK257"/>
  <c r="AJ257"/>
  <c r="AJ256" s="1"/>
  <c r="AJ231" s="1"/>
  <c r="AI257"/>
  <c r="AH257"/>
  <c r="AH256" s="1"/>
  <c r="AH231" s="1"/>
  <c r="AG257"/>
  <c r="AF257"/>
  <c r="AF256" s="1"/>
  <c r="AE257"/>
  <c r="AD257"/>
  <c r="AD256" s="1"/>
  <c r="AC257"/>
  <c r="AB257"/>
  <c r="AB256" s="1"/>
  <c r="Y257"/>
  <c r="Y256" s="1"/>
  <c r="W257"/>
  <c r="V257"/>
  <c r="U257"/>
  <c r="T257"/>
  <c r="S257"/>
  <c r="R257"/>
  <c r="Q257"/>
  <c r="AO256"/>
  <c r="AM256"/>
  <c r="AK256"/>
  <c r="AI256"/>
  <c r="AG256"/>
  <c r="AE256"/>
  <c r="AC256"/>
  <c r="X256"/>
  <c r="W256"/>
  <c r="V256"/>
  <c r="U256"/>
  <c r="T256"/>
  <c r="S256"/>
  <c r="R256"/>
  <c r="Q256"/>
  <c r="P256"/>
  <c r="M256"/>
  <c r="L256"/>
  <c r="J256" s="1"/>
  <c r="AA254"/>
  <c r="X254"/>
  <c r="V254"/>
  <c r="V252" s="1"/>
  <c r="V251" s="1"/>
  <c r="Q254"/>
  <c r="AA253"/>
  <c r="AA252" s="1"/>
  <c r="AA251" s="1"/>
  <c r="Q253"/>
  <c r="P253"/>
  <c r="AE252"/>
  <c r="AD252"/>
  <c r="AC252"/>
  <c r="AB252"/>
  <c r="Y252"/>
  <c r="X252"/>
  <c r="W252"/>
  <c r="U252"/>
  <c r="T252"/>
  <c r="S252"/>
  <c r="R252"/>
  <c r="Q252"/>
  <c r="AO251"/>
  <c r="AN251"/>
  <c r="AN245" s="1"/>
  <c r="AM251"/>
  <c r="AL251"/>
  <c r="AK251"/>
  <c r="AJ251"/>
  <c r="AJ245" s="1"/>
  <c r="AI251"/>
  <c r="AH251"/>
  <c r="AH245" s="1"/>
  <c r="AG251"/>
  <c r="AF251"/>
  <c r="AF245" s="1"/>
  <c r="AE251"/>
  <c r="AD251"/>
  <c r="AD245" s="1"/>
  <c r="AC251"/>
  <c r="AB251"/>
  <c r="AB245" s="1"/>
  <c r="Y251"/>
  <c r="X251"/>
  <c r="W251"/>
  <c r="U251"/>
  <c r="T251"/>
  <c r="S251"/>
  <c r="R251"/>
  <c r="Q251"/>
  <c r="Q245" s="1"/>
  <c r="P251"/>
  <c r="O251"/>
  <c r="N251"/>
  <c r="M251"/>
  <c r="L251"/>
  <c r="AA250"/>
  <c r="Q250"/>
  <c r="AI249"/>
  <c r="AH249"/>
  <c r="AG249"/>
  <c r="AF249"/>
  <c r="AE249"/>
  <c r="AD249"/>
  <c r="AC249"/>
  <c r="AB249"/>
  <c r="AA249"/>
  <c r="Y249"/>
  <c r="X249"/>
  <c r="X248" s="1"/>
  <c r="W249"/>
  <c r="V249"/>
  <c r="V248" s="1"/>
  <c r="V245" s="1"/>
  <c r="U249"/>
  <c r="T249"/>
  <c r="T248" s="1"/>
  <c r="S249"/>
  <c r="R249"/>
  <c r="R248" s="1"/>
  <c r="R245" s="1"/>
  <c r="R156" s="1"/>
  <c r="Q249"/>
  <c r="AO248"/>
  <c r="AN248"/>
  <c r="AM248"/>
  <c r="AL248"/>
  <c r="AK248"/>
  <c r="AJ248"/>
  <c r="AI248"/>
  <c r="AH248"/>
  <c r="AG248"/>
  <c r="AF248"/>
  <c r="AE248"/>
  <c r="AD248"/>
  <c r="AC248"/>
  <c r="AB248"/>
  <c r="Y248"/>
  <c r="Y245" s="1"/>
  <c r="W248"/>
  <c r="W245" s="1"/>
  <c r="U248"/>
  <c r="U245" s="1"/>
  <c r="S248"/>
  <c r="S245" s="1"/>
  <c r="O248"/>
  <c r="O245" s="1"/>
  <c r="N248"/>
  <c r="M248"/>
  <c r="M245" s="1"/>
  <c r="L248"/>
  <c r="L247"/>
  <c r="AM246"/>
  <c r="AL246"/>
  <c r="AJ246"/>
  <c r="AH246"/>
  <c r="AF246"/>
  <c r="AD246"/>
  <c r="AB246"/>
  <c r="AA246"/>
  <c r="Y246"/>
  <c r="X246"/>
  <c r="W246"/>
  <c r="U246"/>
  <c r="T246"/>
  <c r="S246"/>
  <c r="R246"/>
  <c r="Q246"/>
  <c r="P246"/>
  <c r="O246"/>
  <c r="N246"/>
  <c r="M246"/>
  <c r="L246"/>
  <c r="AO245"/>
  <c r="AM245"/>
  <c r="AG245"/>
  <c r="AE245"/>
  <c r="AC245"/>
  <c r="AA245"/>
  <c r="X245"/>
  <c r="P245"/>
  <c r="N245"/>
  <c r="L245"/>
  <c r="K245"/>
  <c r="J245"/>
  <c r="L244"/>
  <c r="AO242"/>
  <c r="AN242"/>
  <c r="AM242"/>
  <c r="AL242"/>
  <c r="AK242"/>
  <c r="AG242"/>
  <c r="AF242"/>
  <c r="AE242"/>
  <c r="AD242"/>
  <c r="AC242"/>
  <c r="AB242"/>
  <c r="Y242"/>
  <c r="X242"/>
  <c r="W242"/>
  <c r="V242"/>
  <c r="U242"/>
  <c r="T242"/>
  <c r="S242"/>
  <c r="R242"/>
  <c r="O242"/>
  <c r="L242"/>
  <c r="AO241"/>
  <c r="AN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AK241" s="1"/>
  <c r="AL241" s="1"/>
  <c r="O241"/>
  <c r="N241"/>
  <c r="M241"/>
  <c r="L241"/>
  <c r="AA239"/>
  <c r="R239"/>
  <c r="R238" s="1"/>
  <c r="R237" s="1"/>
  <c r="Q239"/>
  <c r="P239"/>
  <c r="P238" s="1"/>
  <c r="L239"/>
  <c r="AO238"/>
  <c r="AN238"/>
  <c r="AM238"/>
  <c r="AL238"/>
  <c r="AK238"/>
  <c r="AG238"/>
  <c r="AF238"/>
  <c r="AF237" s="1"/>
  <c r="AF231" s="1"/>
  <c r="AE238"/>
  <c r="AD238"/>
  <c r="AD237" s="1"/>
  <c r="AD231" s="1"/>
  <c r="AC238"/>
  <c r="AB238"/>
  <c r="AB237" s="1"/>
  <c r="AB231" s="1"/>
  <c r="AA238"/>
  <c r="Y238"/>
  <c r="Y237" s="1"/>
  <c r="Y231" s="1"/>
  <c r="X238"/>
  <c r="W238"/>
  <c r="W237" s="1"/>
  <c r="W231" s="1"/>
  <c r="V238"/>
  <c r="U238"/>
  <c r="U237" s="1"/>
  <c r="U231" s="1"/>
  <c r="T238"/>
  <c r="S238"/>
  <c r="S237" s="1"/>
  <c r="S231" s="1"/>
  <c r="Q238"/>
  <c r="O238"/>
  <c r="AO237"/>
  <c r="AN237"/>
  <c r="AJ237"/>
  <c r="AI237"/>
  <c r="AH237"/>
  <c r="AG237"/>
  <c r="AG231" s="1"/>
  <c r="AG156" s="1"/>
  <c r="AE237"/>
  <c r="AC237"/>
  <c r="AC231" s="1"/>
  <c r="X237"/>
  <c r="V237"/>
  <c r="T237"/>
  <c r="P237"/>
  <c r="AK237" s="1"/>
  <c r="N237"/>
  <c r="M237"/>
  <c r="AO234"/>
  <c r="AN234"/>
  <c r="AM234"/>
  <c r="AL234"/>
  <c r="AK234"/>
  <c r="AJ234"/>
  <c r="AI234"/>
  <c r="AH234"/>
  <c r="AG234"/>
  <c r="AF234"/>
  <c r="AE234"/>
  <c r="AD234"/>
  <c r="AC234"/>
  <c r="AB234"/>
  <c r="AA234"/>
  <c r="Y234"/>
  <c r="X234"/>
  <c r="W234"/>
  <c r="V234"/>
  <c r="U234"/>
  <c r="T234"/>
  <c r="S234"/>
  <c r="R234"/>
  <c r="Q234"/>
  <c r="P234"/>
  <c r="O234"/>
  <c r="N234"/>
  <c r="M234"/>
  <c r="L234"/>
  <c r="L233"/>
  <c r="L232"/>
  <c r="AO231"/>
  <c r="AI231"/>
  <c r="AE231"/>
  <c r="AA231"/>
  <c r="X231"/>
  <c r="V231"/>
  <c r="T231"/>
  <c r="R231"/>
  <c r="Q231"/>
  <c r="P231"/>
  <c r="N231"/>
  <c r="M231"/>
  <c r="K231"/>
  <c r="L230"/>
  <c r="AO228"/>
  <c r="AN228"/>
  <c r="AM228"/>
  <c r="AL228"/>
  <c r="AK228"/>
  <c r="AJ228"/>
  <c r="AI228"/>
  <c r="AH228"/>
  <c r="AG228"/>
  <c r="AF228"/>
  <c r="AE228"/>
  <c r="AD228"/>
  <c r="AC228"/>
  <c r="AB228"/>
  <c r="AA228"/>
  <c r="Y228"/>
  <c r="X228"/>
  <c r="W228"/>
  <c r="V228"/>
  <c r="U228"/>
  <c r="T228"/>
  <c r="S228"/>
  <c r="R228"/>
  <c r="Q228"/>
  <c r="P228"/>
  <c r="O228"/>
  <c r="N228"/>
  <c r="M228"/>
  <c r="L228"/>
  <c r="AO226"/>
  <c r="AN226"/>
  <c r="AM226"/>
  <c r="AL226"/>
  <c r="AK226"/>
  <c r="AJ226"/>
  <c r="AJ205" s="1"/>
  <c r="AI226"/>
  <c r="AH226"/>
  <c r="AH205" s="1"/>
  <c r="AG226"/>
  <c r="AF226"/>
  <c r="AF205" s="1"/>
  <c r="AE226"/>
  <c r="AD226"/>
  <c r="AD205" s="1"/>
  <c r="AC226"/>
  <c r="AB226"/>
  <c r="AB205" s="1"/>
  <c r="AA226"/>
  <c r="Y226"/>
  <c r="Y205" s="1"/>
  <c r="X226"/>
  <c r="W226"/>
  <c r="W205" s="1"/>
  <c r="V226"/>
  <c r="U226"/>
  <c r="U205" s="1"/>
  <c r="T226"/>
  <c r="S226"/>
  <c r="S205" s="1"/>
  <c r="R226"/>
  <c r="Q226"/>
  <c r="Q205" s="1"/>
  <c r="P226"/>
  <c r="O226"/>
  <c r="O205" s="1"/>
  <c r="N226"/>
  <c r="M226"/>
  <c r="M205" s="1"/>
  <c r="L226"/>
  <c r="AO224"/>
  <c r="AN224"/>
  <c r="AM224"/>
  <c r="AL224"/>
  <c r="AK224"/>
  <c r="AJ224"/>
  <c r="AI224"/>
  <c r="AH224"/>
  <c r="AG224"/>
  <c r="AF224"/>
  <c r="AE224"/>
  <c r="AD224"/>
  <c r="AC224"/>
  <c r="AB224"/>
  <c r="AA224"/>
  <c r="Y224"/>
  <c r="X224"/>
  <c r="W224"/>
  <c r="V224"/>
  <c r="U224"/>
  <c r="T224"/>
  <c r="S224"/>
  <c r="R224"/>
  <c r="Q224"/>
  <c r="P224"/>
  <c r="O224"/>
  <c r="N224"/>
  <c r="M224"/>
  <c r="L224"/>
  <c r="Q223"/>
  <c r="Q222"/>
  <c r="Q221"/>
  <c r="Q220"/>
  <c r="AJ219"/>
  <c r="AI219"/>
  <c r="AI218" s="1"/>
  <c r="AH219"/>
  <c r="AG219"/>
  <c r="AG218" s="1"/>
  <c r="AF219"/>
  <c r="AE219"/>
  <c r="AE218" s="1"/>
  <c r="AD219"/>
  <c r="AC219"/>
  <c r="AC218" s="1"/>
  <c r="AB219"/>
  <c r="AA219"/>
  <c r="AA218" s="1"/>
  <c r="Y219"/>
  <c r="W219"/>
  <c r="V219"/>
  <c r="U219"/>
  <c r="T219"/>
  <c r="S219"/>
  <c r="R219"/>
  <c r="Q219"/>
  <c r="AO218"/>
  <c r="AN218"/>
  <c r="AM218"/>
  <c r="AL218"/>
  <c r="AK218"/>
  <c r="AJ218"/>
  <c r="AH218"/>
  <c r="AF218"/>
  <c r="AD218"/>
  <c r="AB218"/>
  <c r="Y218"/>
  <c r="X218"/>
  <c r="W218"/>
  <c r="V218"/>
  <c r="U218"/>
  <c r="T218"/>
  <c r="S218"/>
  <c r="R218"/>
  <c r="Q218"/>
  <c r="P218"/>
  <c r="O218"/>
  <c r="N218"/>
  <c r="M218"/>
  <c r="L218"/>
  <c r="Q217"/>
  <c r="Q216"/>
  <c r="Q215"/>
  <c r="Q214"/>
  <c r="AO213"/>
  <c r="AO212" s="1"/>
  <c r="AN213"/>
  <c r="AM213"/>
  <c r="AM212" s="1"/>
  <c r="AL213"/>
  <c r="AK213"/>
  <c r="AK212" s="1"/>
  <c r="AJ213"/>
  <c r="AI213"/>
  <c r="AI212" s="1"/>
  <c r="AH213"/>
  <c r="AG213"/>
  <c r="AG212" s="1"/>
  <c r="AF213"/>
  <c r="AE213"/>
  <c r="AE212" s="1"/>
  <c r="AD213"/>
  <c r="AC213"/>
  <c r="AC212" s="1"/>
  <c r="AB213"/>
  <c r="AA213"/>
  <c r="AA212" s="1"/>
  <c r="Y213"/>
  <c r="W213"/>
  <c r="V213"/>
  <c r="U213"/>
  <c r="T213"/>
  <c r="S213"/>
  <c r="R213"/>
  <c r="Q213"/>
  <c r="AN212"/>
  <c r="AL212"/>
  <c r="AJ212"/>
  <c r="AH212"/>
  <c r="AH204" s="1"/>
  <c r="AH156" s="1"/>
  <c r="AH154" s="1"/>
  <c r="AF212"/>
  <c r="AD212"/>
  <c r="AD204" s="1"/>
  <c r="AD156" s="1"/>
  <c r="AD154" s="1"/>
  <c r="AB212"/>
  <c r="Y212"/>
  <c r="Y204" s="1"/>
  <c r="Y156" s="1"/>
  <c r="X212"/>
  <c r="W212"/>
  <c r="V212"/>
  <c r="U212"/>
  <c r="T212"/>
  <c r="S212"/>
  <c r="R212"/>
  <c r="Q212"/>
  <c r="Q204" s="1"/>
  <c r="Q156" s="1"/>
  <c r="P212"/>
  <c r="O212"/>
  <c r="N212"/>
  <c r="M212"/>
  <c r="M204" s="1"/>
  <c r="M156" s="1"/>
  <c r="L212"/>
  <c r="AF210"/>
  <c r="AF208" s="1"/>
  <c r="AF207" s="1"/>
  <c r="AA210"/>
  <c r="U210"/>
  <c r="T210" s="1"/>
  <c r="T208" s="1"/>
  <c r="AA209"/>
  <c r="V209"/>
  <c r="AO208"/>
  <c r="AO207" s="1"/>
  <c r="AO204" s="1"/>
  <c r="AO156" s="1"/>
  <c r="AN208"/>
  <c r="AM208"/>
  <c r="AL208"/>
  <c r="AK208"/>
  <c r="AJ208"/>
  <c r="AI208"/>
  <c r="AH208"/>
  <c r="AG208"/>
  <c r="AE208"/>
  <c r="AD208"/>
  <c r="AC208"/>
  <c r="AB208"/>
  <c r="Y208"/>
  <c r="Y207" s="1"/>
  <c r="X208"/>
  <c r="W208"/>
  <c r="W207" s="1"/>
  <c r="U208"/>
  <c r="U207" s="1"/>
  <c r="U204" s="1"/>
  <c r="U156" s="1"/>
  <c r="S208"/>
  <c r="S207" s="1"/>
  <c r="R208"/>
  <c r="AN207"/>
  <c r="AK207"/>
  <c r="AJ207"/>
  <c r="AI207"/>
  <c r="AI204" s="1"/>
  <c r="AH207"/>
  <c r="AG207"/>
  <c r="AG204" s="1"/>
  <c r="AE207"/>
  <c r="AD207"/>
  <c r="AC207"/>
  <c r="AB207"/>
  <c r="AA207"/>
  <c r="X207"/>
  <c r="X204" s="1"/>
  <c r="T207"/>
  <c r="T204" s="1"/>
  <c r="R207"/>
  <c r="R204" s="1"/>
  <c r="Q207"/>
  <c r="P207"/>
  <c r="P204" s="1"/>
  <c r="O207"/>
  <c r="N207"/>
  <c r="N204" s="1"/>
  <c r="M207"/>
  <c r="L207"/>
  <c r="L204" s="1"/>
  <c r="AI205"/>
  <c r="AI157" s="1"/>
  <c r="AG205"/>
  <c r="AG157" s="1"/>
  <c r="AE205"/>
  <c r="AE157" s="1"/>
  <c r="AC205"/>
  <c r="AC157" s="1"/>
  <c r="AA205"/>
  <c r="AA157" s="1"/>
  <c r="X205"/>
  <c r="X157" s="1"/>
  <c r="V205"/>
  <c r="T205"/>
  <c r="T157" s="1"/>
  <c r="R205"/>
  <c r="R157" s="1"/>
  <c r="P205"/>
  <c r="P157" s="1"/>
  <c r="N205"/>
  <c r="L205"/>
  <c r="AN204"/>
  <c r="AN156" s="1"/>
  <c r="AJ204"/>
  <c r="AJ156" s="1"/>
  <c r="AF204"/>
  <c r="AF156" s="1"/>
  <c r="AB204"/>
  <c r="AB156" s="1"/>
  <c r="W204"/>
  <c r="S204"/>
  <c r="O204"/>
  <c r="K204"/>
  <c r="K156" s="1"/>
  <c r="J204"/>
  <c r="P200"/>
  <c r="P197"/>
  <c r="AA194"/>
  <c r="Z194"/>
  <c r="Y194"/>
  <c r="X194"/>
  <c r="W194"/>
  <c r="V194"/>
  <c r="U194"/>
  <c r="T194"/>
  <c r="S194"/>
  <c r="R194"/>
  <c r="Q194"/>
  <c r="P194"/>
  <c r="AA192"/>
  <c r="X192"/>
  <c r="Q192"/>
  <c r="AA191"/>
  <c r="X191"/>
  <c r="Q191"/>
  <c r="AA190"/>
  <c r="AA189"/>
  <c r="T189"/>
  <c r="R189"/>
  <c r="Q189"/>
  <c r="X188"/>
  <c r="Q188"/>
  <c r="AJ187"/>
  <c r="AI187"/>
  <c r="AI186" s="1"/>
  <c r="AH187"/>
  <c r="AG187"/>
  <c r="AG186" s="1"/>
  <c r="AF187"/>
  <c r="AE187"/>
  <c r="AE186" s="1"/>
  <c r="AD187"/>
  <c r="AC187"/>
  <c r="AC186" s="1"/>
  <c r="AB187"/>
  <c r="AA187"/>
  <c r="AA186" s="1"/>
  <c r="S187"/>
  <c r="R187"/>
  <c r="R186" s="1"/>
  <c r="AO186"/>
  <c r="AN186"/>
  <c r="AM186"/>
  <c r="AL186"/>
  <c r="AK186"/>
  <c r="AJ186"/>
  <c r="AH186"/>
  <c r="AF186"/>
  <c r="AD186"/>
  <c r="AB186"/>
  <c r="Y186"/>
  <c r="X186"/>
  <c r="W186"/>
  <c r="V186"/>
  <c r="U186"/>
  <c r="T186"/>
  <c r="S186"/>
  <c r="O186"/>
  <c r="N186"/>
  <c r="M186"/>
  <c r="L186"/>
  <c r="AA185"/>
  <c r="Q185"/>
  <c r="AG184"/>
  <c r="AF184"/>
  <c r="AE184"/>
  <c r="AD184"/>
  <c r="AC184"/>
  <c r="AB184"/>
  <c r="AA184"/>
  <c r="Y184"/>
  <c r="X184"/>
  <c r="X183" s="1"/>
  <c r="W184"/>
  <c r="V184"/>
  <c r="V183" s="1"/>
  <c r="U184"/>
  <c r="T184"/>
  <c r="T183" s="1"/>
  <c r="S184"/>
  <c r="R184"/>
  <c r="R183" s="1"/>
  <c r="Q184"/>
  <c r="AO183"/>
  <c r="AN183"/>
  <c r="AM183"/>
  <c r="AL183"/>
  <c r="AK183"/>
  <c r="AJ183"/>
  <c r="AI183"/>
  <c r="AH183"/>
  <c r="AG183"/>
  <c r="AF183"/>
  <c r="AE183"/>
  <c r="AD183"/>
  <c r="AC183"/>
  <c r="AB183"/>
  <c r="Y183"/>
  <c r="W183"/>
  <c r="U183"/>
  <c r="S183"/>
  <c r="O183"/>
  <c r="N183"/>
  <c r="M183"/>
  <c r="L183"/>
  <c r="AA182"/>
  <c r="Q182"/>
  <c r="AE180"/>
  <c r="AE179" s="1"/>
  <c r="AD180"/>
  <c r="AC180"/>
  <c r="AC179" s="1"/>
  <c r="AB180"/>
  <c r="AA180"/>
  <c r="AA179" s="1"/>
  <c r="Y180"/>
  <c r="X180"/>
  <c r="X179" s="1"/>
  <c r="X159" s="1"/>
  <c r="X155" s="1"/>
  <c r="W180"/>
  <c r="V180"/>
  <c r="V179" s="1"/>
  <c r="U180"/>
  <c r="T180"/>
  <c r="T179" s="1"/>
  <c r="T159" s="1"/>
  <c r="T155" s="1"/>
  <c r="AO179"/>
  <c r="AN179"/>
  <c r="AM179"/>
  <c r="AL179"/>
  <c r="AK179"/>
  <c r="AJ179"/>
  <c r="AI179"/>
  <c r="AH179"/>
  <c r="AG179"/>
  <c r="AF179"/>
  <c r="AD179"/>
  <c r="AB179"/>
  <c r="Z179"/>
  <c r="Y179"/>
  <c r="W179"/>
  <c r="U179"/>
  <c r="S179"/>
  <c r="R179"/>
  <c r="Q179"/>
  <c r="P179"/>
  <c r="O179"/>
  <c r="N179"/>
  <c r="M179"/>
  <c r="L179"/>
  <c r="AF178"/>
  <c r="R178"/>
  <c r="Q178"/>
  <c r="AA177"/>
  <c r="AF176"/>
  <c r="AA176"/>
  <c r="AA171" s="1"/>
  <c r="Q176"/>
  <c r="AF175"/>
  <c r="AA175"/>
  <c r="R175"/>
  <c r="Q175"/>
  <c r="AF174"/>
  <c r="Q174"/>
  <c r="AF173"/>
  <c r="Q173"/>
  <c r="AF172"/>
  <c r="R172"/>
  <c r="Q172"/>
  <c r="AO171"/>
  <c r="AN171"/>
  <c r="AM171"/>
  <c r="AL171"/>
  <c r="AK171"/>
  <c r="AH171"/>
  <c r="AH170" s="1"/>
  <c r="AH159" s="1"/>
  <c r="AG171"/>
  <c r="AF171"/>
  <c r="AF170" s="1"/>
  <c r="AF159" s="1"/>
  <c r="AE171"/>
  <c r="AD171"/>
  <c r="AD170" s="1"/>
  <c r="AD159" s="1"/>
  <c r="AC171"/>
  <c r="AB171"/>
  <c r="AB170" s="1"/>
  <c r="Y171"/>
  <c r="Y170" s="1"/>
  <c r="W171"/>
  <c r="V171"/>
  <c r="U171"/>
  <c r="T171"/>
  <c r="S171"/>
  <c r="R171"/>
  <c r="AO170"/>
  <c r="AN170"/>
  <c r="AN159" s="1"/>
  <c r="AN155" s="1"/>
  <c r="AN154" s="1"/>
  <c r="AL170"/>
  <c r="AJ170"/>
  <c r="AI170"/>
  <c r="AG170"/>
  <c r="AE170"/>
  <c r="AC170"/>
  <c r="AA170"/>
  <c r="X170"/>
  <c r="W170"/>
  <c r="V170"/>
  <c r="U170"/>
  <c r="T170"/>
  <c r="S170"/>
  <c r="R170"/>
  <c r="Q170"/>
  <c r="AM170" s="1"/>
  <c r="O170"/>
  <c r="N170"/>
  <c r="M170"/>
  <c r="L170"/>
  <c r="J170"/>
  <c r="J159" s="1"/>
  <c r="J155" s="1"/>
  <c r="AA168"/>
  <c r="R168"/>
  <c r="R167" s="1"/>
  <c r="Q168"/>
  <c r="AG167"/>
  <c r="AF167"/>
  <c r="AE167"/>
  <c r="AD167"/>
  <c r="AC167"/>
  <c r="AB167"/>
  <c r="Y167"/>
  <c r="Y166" s="1"/>
  <c r="X167"/>
  <c r="W167"/>
  <c r="W166" s="1"/>
  <c r="V167"/>
  <c r="U167"/>
  <c r="U166" s="1"/>
  <c r="T167"/>
  <c r="S167"/>
  <c r="S166" s="1"/>
  <c r="AO166"/>
  <c r="AN166"/>
  <c r="AJ166"/>
  <c r="AI166"/>
  <c r="AH166"/>
  <c r="AG166"/>
  <c r="AF166"/>
  <c r="AE166"/>
  <c r="AD166"/>
  <c r="AC166"/>
  <c r="AB166"/>
  <c r="AA166"/>
  <c r="AA154" s="1"/>
  <c r="X166"/>
  <c r="V166"/>
  <c r="T166"/>
  <c r="R166"/>
  <c r="Q166"/>
  <c r="P166"/>
  <c r="AK166" s="1"/>
  <c r="O166"/>
  <c r="N166"/>
  <c r="M166"/>
  <c r="L166"/>
  <c r="L159" s="1"/>
  <c r="L155" s="1"/>
  <c r="K166"/>
  <c r="AA165"/>
  <c r="T165"/>
  <c r="R165"/>
  <c r="Q165"/>
  <c r="AK164"/>
  <c r="AJ164"/>
  <c r="AI164"/>
  <c r="AI163" s="1"/>
  <c r="AI159" s="1"/>
  <c r="AI155" s="1"/>
  <c r="AI154" s="1"/>
  <c r="AH164"/>
  <c r="AG164"/>
  <c r="AG163" s="1"/>
  <c r="AG159" s="1"/>
  <c r="AG155" s="1"/>
  <c r="AG154" s="1"/>
  <c r="AF164"/>
  <c r="AE164"/>
  <c r="AE163" s="1"/>
  <c r="AE159" s="1"/>
  <c r="AE155" s="1"/>
  <c r="AD164"/>
  <c r="AC164"/>
  <c r="AC163" s="1"/>
  <c r="AC159" s="1"/>
  <c r="AC155" s="1"/>
  <c r="AB164"/>
  <c r="AA164"/>
  <c r="Y164"/>
  <c r="X164"/>
  <c r="X163" s="1"/>
  <c r="X154" s="1"/>
  <c r="W164"/>
  <c r="V164"/>
  <c r="V163" s="1"/>
  <c r="V159" s="1"/>
  <c r="V155" s="1"/>
  <c r="U164"/>
  <c r="T164"/>
  <c r="T163" s="1"/>
  <c r="S164"/>
  <c r="R164"/>
  <c r="R163" s="1"/>
  <c r="R159" s="1"/>
  <c r="R155" s="1"/>
  <c r="Q164"/>
  <c r="AO163"/>
  <c r="AO159" s="1"/>
  <c r="AO155" s="1"/>
  <c r="AO154" s="1"/>
  <c r="AN163"/>
  <c r="AM163"/>
  <c r="AK163"/>
  <c r="AL163" s="1"/>
  <c r="AJ163"/>
  <c r="AH163"/>
  <c r="AF163"/>
  <c r="AD163"/>
  <c r="AB163"/>
  <c r="Y163"/>
  <c r="W163"/>
  <c r="U163"/>
  <c r="S163"/>
  <c r="O163"/>
  <c r="N163"/>
  <c r="M163"/>
  <c r="L163"/>
  <c r="L162"/>
  <c r="P161"/>
  <c r="N161"/>
  <c r="N157" s="1"/>
  <c r="M161"/>
  <c r="L161"/>
  <c r="L157" s="1"/>
  <c r="L160"/>
  <c r="AJ159"/>
  <c r="Q159"/>
  <c r="N159"/>
  <c r="N155" s="1"/>
  <c r="K159"/>
  <c r="AO158"/>
  <c r="AN158"/>
  <c r="AM158"/>
  <c r="AL158"/>
  <c r="AK158"/>
  <c r="AJ158"/>
  <c r="AI158"/>
  <c r="AH158"/>
  <c r="AG158"/>
  <c r="AF158"/>
  <c r="AE158"/>
  <c r="AD158"/>
  <c r="AC158"/>
  <c r="AB158"/>
  <c r="AA158"/>
  <c r="Y158"/>
  <c r="X158"/>
  <c r="W158"/>
  <c r="V158"/>
  <c r="U158"/>
  <c r="T158"/>
  <c r="S158"/>
  <c r="R158"/>
  <c r="Q158"/>
  <c r="P158"/>
  <c r="O158"/>
  <c r="N158"/>
  <c r="M158"/>
  <c r="K158"/>
  <c r="J158"/>
  <c r="AO157"/>
  <c r="AN157"/>
  <c r="AM157"/>
  <c r="AL157"/>
  <c r="AK157"/>
  <c r="AJ157"/>
  <c r="AH157"/>
  <c r="AF157"/>
  <c r="AD157"/>
  <c r="AB157"/>
  <c r="Y157"/>
  <c r="W157"/>
  <c r="U157"/>
  <c r="S157"/>
  <c r="Q157"/>
  <c r="O157"/>
  <c r="M157"/>
  <c r="K157"/>
  <c r="J157"/>
  <c r="AI156"/>
  <c r="X156"/>
  <c r="P156"/>
  <c r="N156"/>
  <c r="AJ155"/>
  <c r="AH155"/>
  <c r="AF155"/>
  <c r="AD155"/>
  <c r="Q155"/>
  <c r="K155"/>
  <c r="AQ154"/>
  <c r="AJ154"/>
  <c r="AF154"/>
  <c r="Z154"/>
  <c r="R154"/>
  <c r="N154"/>
  <c r="K154"/>
  <c r="AA150"/>
  <c r="R150"/>
  <c r="Q150"/>
  <c r="AA149"/>
  <c r="T149"/>
  <c r="Q149"/>
  <c r="AE148"/>
  <c r="AE147" s="1"/>
  <c r="AD148"/>
  <c r="AC148"/>
  <c r="AC147" s="1"/>
  <c r="AB148"/>
  <c r="AA148"/>
  <c r="AA147" s="1"/>
  <c r="Y148"/>
  <c r="X148"/>
  <c r="X147" s="1"/>
  <c r="W148"/>
  <c r="V148"/>
  <c r="V147" s="1"/>
  <c r="U148"/>
  <c r="T148"/>
  <c r="T147" s="1"/>
  <c r="S148"/>
  <c r="R148"/>
  <c r="R147" s="1"/>
  <c r="AO147"/>
  <c r="AN147"/>
  <c r="AJ147"/>
  <c r="AI147"/>
  <c r="AH147"/>
  <c r="AG147"/>
  <c r="AF147"/>
  <c r="AD147"/>
  <c r="AB147"/>
  <c r="Y147"/>
  <c r="W147"/>
  <c r="U147"/>
  <c r="S147"/>
  <c r="Q147"/>
  <c r="AM147" s="1"/>
  <c r="P147"/>
  <c r="AK147" s="1"/>
  <c r="AL147" s="1"/>
  <c r="O147"/>
  <c r="N147"/>
  <c r="M147"/>
  <c r="L147"/>
  <c r="AA145"/>
  <c r="R145"/>
  <c r="Q145"/>
  <c r="AA144"/>
  <c r="T144"/>
  <c r="Q144"/>
  <c r="AE143"/>
  <c r="AE142" s="1"/>
  <c r="AD143"/>
  <c r="AC143"/>
  <c r="AC142" s="1"/>
  <c r="AB143"/>
  <c r="AA143"/>
  <c r="AA142" s="1"/>
  <c r="Y143"/>
  <c r="X143"/>
  <c r="X142" s="1"/>
  <c r="W143"/>
  <c r="V143"/>
  <c r="V142" s="1"/>
  <c r="U143"/>
  <c r="T143"/>
  <c r="T142" s="1"/>
  <c r="S143"/>
  <c r="R143"/>
  <c r="R142" s="1"/>
  <c r="AO142"/>
  <c r="AN142"/>
  <c r="AJ142"/>
  <c r="AI142"/>
  <c r="AH142"/>
  <c r="AG142"/>
  <c r="AF142"/>
  <c r="AD142"/>
  <c r="AB142"/>
  <c r="Y142"/>
  <c r="W142"/>
  <c r="U142"/>
  <c r="S142"/>
  <c r="Q142"/>
  <c r="AM142" s="1"/>
  <c r="P142"/>
  <c r="AK142" s="1"/>
  <c r="AL142" s="1"/>
  <c r="O142"/>
  <c r="N142"/>
  <c r="M142"/>
  <c r="L142"/>
  <c r="AA140"/>
  <c r="R140"/>
  <c r="Q140"/>
  <c r="AA139"/>
  <c r="T139"/>
  <c r="Q139"/>
  <c r="AE138"/>
  <c r="AE137" s="1"/>
  <c r="AD138"/>
  <c r="AC138"/>
  <c r="AC137" s="1"/>
  <c r="AB138"/>
  <c r="AA138"/>
  <c r="AA137" s="1"/>
  <c r="AA128" s="1"/>
  <c r="Y138"/>
  <c r="X138"/>
  <c r="X137" s="1"/>
  <c r="W138"/>
  <c r="V138"/>
  <c r="V137" s="1"/>
  <c r="U138"/>
  <c r="T138"/>
  <c r="T137" s="1"/>
  <c r="S138"/>
  <c r="R138"/>
  <c r="R137" s="1"/>
  <c r="R128" s="1"/>
  <c r="AO137"/>
  <c r="AN137"/>
  <c r="AN128" s="1"/>
  <c r="AJ137"/>
  <c r="AJ128" s="1"/>
  <c r="AJ118" s="1"/>
  <c r="AI137"/>
  <c r="AH137"/>
  <c r="AH128" s="1"/>
  <c r="AH118" s="1"/>
  <c r="AG137"/>
  <c r="AF137"/>
  <c r="AF128" s="1"/>
  <c r="AF118" s="1"/>
  <c r="AD137"/>
  <c r="AD128" s="1"/>
  <c r="AD118" s="1"/>
  <c r="AB137"/>
  <c r="AB128" s="1"/>
  <c r="Y137"/>
  <c r="Y128" s="1"/>
  <c r="Y118" s="1"/>
  <c r="W137"/>
  <c r="W128" s="1"/>
  <c r="W118" s="1"/>
  <c r="U137"/>
  <c r="U128" s="1"/>
  <c r="S137"/>
  <c r="S128" s="1"/>
  <c r="Q137"/>
  <c r="AM137" s="1"/>
  <c r="AM128" s="1"/>
  <c r="P137"/>
  <c r="AK137" s="1"/>
  <c r="O137"/>
  <c r="O128" s="1"/>
  <c r="N137"/>
  <c r="M137"/>
  <c r="M128" s="1"/>
  <c r="L137"/>
  <c r="AA134"/>
  <c r="Z134"/>
  <c r="Y134"/>
  <c r="X134"/>
  <c r="W134"/>
  <c r="V134"/>
  <c r="U134"/>
  <c r="T134"/>
  <c r="S134"/>
  <c r="R134"/>
  <c r="Q134"/>
  <c r="P134"/>
  <c r="AA131"/>
  <c r="Z131"/>
  <c r="Y131"/>
  <c r="X131"/>
  <c r="W131"/>
  <c r="V131"/>
  <c r="U131"/>
  <c r="T131"/>
  <c r="S131"/>
  <c r="R131"/>
  <c r="Q131"/>
  <c r="P131"/>
  <c r="L130"/>
  <c r="L129"/>
  <c r="AO128"/>
  <c r="AI128"/>
  <c r="AG128"/>
  <c r="P128"/>
  <c r="N128"/>
  <c r="L128"/>
  <c r="J128"/>
  <c r="L127"/>
  <c r="K127"/>
  <c r="AA126"/>
  <c r="T126"/>
  <c r="R126"/>
  <c r="Q126"/>
  <c r="AI125"/>
  <c r="AH125"/>
  <c r="AG125"/>
  <c r="AF125"/>
  <c r="AE125"/>
  <c r="AD125"/>
  <c r="AC125"/>
  <c r="AB125"/>
  <c r="AA125"/>
  <c r="Y125"/>
  <c r="X125"/>
  <c r="W125"/>
  <c r="V125"/>
  <c r="U125"/>
  <c r="T125"/>
  <c r="S125"/>
  <c r="R125"/>
  <c r="Q125"/>
  <c r="AO124"/>
  <c r="AN124"/>
  <c r="AM124"/>
  <c r="AL124"/>
  <c r="AK124"/>
  <c r="AJ124"/>
  <c r="AI124"/>
  <c r="AH124"/>
  <c r="AG124"/>
  <c r="AF124"/>
  <c r="AE124"/>
  <c r="AD124"/>
  <c r="AC124"/>
  <c r="AB124"/>
  <c r="AA124"/>
  <c r="Y124"/>
  <c r="X124"/>
  <c r="W124"/>
  <c r="V124"/>
  <c r="U124"/>
  <c r="T124"/>
  <c r="S124"/>
  <c r="R124"/>
  <c r="O124"/>
  <c r="N124"/>
  <c r="M124"/>
  <c r="L124"/>
  <c r="AI123"/>
  <c r="AI119" s="1"/>
  <c r="AG123"/>
  <c r="AG119" s="1"/>
  <c r="P123"/>
  <c r="V122"/>
  <c r="U122"/>
  <c r="T122" s="1"/>
  <c r="T120" s="1"/>
  <c r="Q122"/>
  <c r="AA121"/>
  <c r="V121"/>
  <c r="Q121"/>
  <c r="AD120"/>
  <c r="AC120"/>
  <c r="AB120"/>
  <c r="Y120"/>
  <c r="X120"/>
  <c r="W120"/>
  <c r="V120"/>
  <c r="S120"/>
  <c r="R120"/>
  <c r="AO119"/>
  <c r="AN119"/>
  <c r="AM119"/>
  <c r="AL119"/>
  <c r="AB119"/>
  <c r="S119"/>
  <c r="R119"/>
  <c r="Q119"/>
  <c r="P119"/>
  <c r="AK119" s="1"/>
  <c r="O119"/>
  <c r="N119"/>
  <c r="M119"/>
  <c r="L119"/>
  <c r="AI118"/>
  <c r="AG118"/>
  <c r="R117"/>
  <c r="R116" s="1"/>
  <c r="R115" s="1"/>
  <c r="Q117"/>
  <c r="AJ116"/>
  <c r="AI116"/>
  <c r="AH116"/>
  <c r="AG116"/>
  <c r="AF116"/>
  <c r="AE116"/>
  <c r="AD116"/>
  <c r="AC116"/>
  <c r="AB116"/>
  <c r="AA116"/>
  <c r="Y116"/>
  <c r="X116"/>
  <c r="W116"/>
  <c r="V116"/>
  <c r="U116"/>
  <c r="T116"/>
  <c r="S116"/>
  <c r="AO115"/>
  <c r="AN115"/>
  <c r="AL115"/>
  <c r="AJ115"/>
  <c r="AI115"/>
  <c r="AH115"/>
  <c r="AG115"/>
  <c r="AF115"/>
  <c r="AE115"/>
  <c r="AD115"/>
  <c r="AC115"/>
  <c r="AB115"/>
  <c r="AA115"/>
  <c r="Y115"/>
  <c r="X115"/>
  <c r="W115"/>
  <c r="V115"/>
  <c r="U115"/>
  <c r="T115"/>
  <c r="S115"/>
  <c r="Q115"/>
  <c r="P115"/>
  <c r="AK115" s="1"/>
  <c r="O115"/>
  <c r="N115"/>
  <c r="M115"/>
  <c r="L115"/>
  <c r="AA114"/>
  <c r="R114"/>
  <c r="Q114"/>
  <c r="Q113" s="1"/>
  <c r="AJ113"/>
  <c r="AI113"/>
  <c r="AH113"/>
  <c r="AG113"/>
  <c r="AF113"/>
  <c r="AE113"/>
  <c r="AD113"/>
  <c r="AC113"/>
  <c r="AB113"/>
  <c r="AA113"/>
  <c r="Y113"/>
  <c r="X113"/>
  <c r="X112" s="1"/>
  <c r="W113"/>
  <c r="V113"/>
  <c r="V112" s="1"/>
  <c r="U113"/>
  <c r="T113"/>
  <c r="T112" s="1"/>
  <c r="S113"/>
  <c r="R113"/>
  <c r="R112" s="1"/>
  <c r="AO112"/>
  <c r="AN112"/>
  <c r="AM112"/>
  <c r="AL112"/>
  <c r="AK112"/>
  <c r="AJ112"/>
  <c r="AI112"/>
  <c r="AH112"/>
  <c r="AG112"/>
  <c r="AF112"/>
  <c r="AE112"/>
  <c r="AD112"/>
  <c r="AC112"/>
  <c r="AB112"/>
  <c r="Y112"/>
  <c r="W112"/>
  <c r="U112"/>
  <c r="S112"/>
  <c r="O112"/>
  <c r="N112"/>
  <c r="M112"/>
  <c r="L112"/>
  <c r="AF110"/>
  <c r="AA110"/>
  <c r="T110"/>
  <c r="L110"/>
  <c r="AF109"/>
  <c r="T109"/>
  <c r="Q109"/>
  <c r="L109"/>
  <c r="AJ108"/>
  <c r="AJ107" s="1"/>
  <c r="AI108"/>
  <c r="AH108"/>
  <c r="AH107" s="1"/>
  <c r="AG108"/>
  <c r="AF108"/>
  <c r="AF107" s="1"/>
  <c r="AE108"/>
  <c r="AD108"/>
  <c r="AD107" s="1"/>
  <c r="AC108"/>
  <c r="AB108"/>
  <c r="AB107" s="1"/>
  <c r="AA108"/>
  <c r="Y108"/>
  <c r="Y107" s="1"/>
  <c r="W108"/>
  <c r="V108"/>
  <c r="U108"/>
  <c r="T108"/>
  <c r="S108"/>
  <c r="AO107"/>
  <c r="AN107"/>
  <c r="AL107"/>
  <c r="AI107"/>
  <c r="AG107"/>
  <c r="AE107"/>
  <c r="AC107"/>
  <c r="AA107"/>
  <c r="X107"/>
  <c r="W107"/>
  <c r="V107"/>
  <c r="U107"/>
  <c r="T107"/>
  <c r="S107"/>
  <c r="R107"/>
  <c r="Q107"/>
  <c r="P107"/>
  <c r="AM107" s="1"/>
  <c r="O107"/>
  <c r="N107"/>
  <c r="M107"/>
  <c r="L107"/>
  <c r="AF105"/>
  <c r="Q105"/>
  <c r="AF104"/>
  <c r="AA104"/>
  <c r="R104"/>
  <c r="Q104"/>
  <c r="AF103"/>
  <c r="Q103"/>
  <c r="AJ102"/>
  <c r="AI102"/>
  <c r="AI101" s="1"/>
  <c r="AH102"/>
  <c r="AG102"/>
  <c r="AG101" s="1"/>
  <c r="AF102"/>
  <c r="AE102"/>
  <c r="AE101" s="1"/>
  <c r="AD102"/>
  <c r="AC102"/>
  <c r="AC101" s="1"/>
  <c r="AB102"/>
  <c r="AA102"/>
  <c r="AA101" s="1"/>
  <c r="Y102"/>
  <c r="W102"/>
  <c r="V102"/>
  <c r="U102"/>
  <c r="T102"/>
  <c r="S102"/>
  <c r="R102"/>
  <c r="Q102"/>
  <c r="P102"/>
  <c r="AO101"/>
  <c r="AN101"/>
  <c r="AL101"/>
  <c r="AJ101"/>
  <c r="AH101"/>
  <c r="AF101"/>
  <c r="AD101"/>
  <c r="AB101"/>
  <c r="Y101"/>
  <c r="X101"/>
  <c r="W101"/>
  <c r="V101"/>
  <c r="U101"/>
  <c r="T101"/>
  <c r="S101"/>
  <c r="R101"/>
  <c r="Q101"/>
  <c r="P101"/>
  <c r="AK101" s="1"/>
  <c r="O101"/>
  <c r="N101"/>
  <c r="M101"/>
  <c r="L101"/>
  <c r="AF100"/>
  <c r="Q100"/>
  <c r="AJ99"/>
  <c r="AJ98" s="1"/>
  <c r="AI99"/>
  <c r="AH99"/>
  <c r="AH98" s="1"/>
  <c r="AG99"/>
  <c r="AF99"/>
  <c r="AF98" s="1"/>
  <c r="AE99"/>
  <c r="AD99"/>
  <c r="AD98" s="1"/>
  <c r="AC99"/>
  <c r="AB99"/>
  <c r="AB98" s="1"/>
  <c r="AA99"/>
  <c r="Y99"/>
  <c r="Y98" s="1"/>
  <c r="X99"/>
  <c r="W99"/>
  <c r="W98" s="1"/>
  <c r="V99"/>
  <c r="U99"/>
  <c r="U98" s="1"/>
  <c r="T99"/>
  <c r="S99"/>
  <c r="S98" s="1"/>
  <c r="R99"/>
  <c r="Q99"/>
  <c r="Q98" s="1"/>
  <c r="AO98"/>
  <c r="AN98"/>
  <c r="AL98"/>
  <c r="AI98"/>
  <c r="AG98"/>
  <c r="AE98"/>
  <c r="AC98"/>
  <c r="AA98"/>
  <c r="X98"/>
  <c r="V98"/>
  <c r="T98"/>
  <c r="R98"/>
  <c r="P98"/>
  <c r="O98"/>
  <c r="N98"/>
  <c r="M98"/>
  <c r="L98"/>
  <c r="AA97"/>
  <c r="U97"/>
  <c r="Q97" s="1"/>
  <c r="Q96" s="1"/>
  <c r="AD96"/>
  <c r="AC96"/>
  <c r="AB96"/>
  <c r="AA96"/>
  <c r="Y96"/>
  <c r="Y95" s="1"/>
  <c r="X96"/>
  <c r="W96"/>
  <c r="W95" s="1"/>
  <c r="V96"/>
  <c r="U96"/>
  <c r="U95" s="1"/>
  <c r="T96"/>
  <c r="S96"/>
  <c r="S95" s="1"/>
  <c r="R96"/>
  <c r="AO95"/>
  <c r="AN95"/>
  <c r="AM95"/>
  <c r="AL95"/>
  <c r="AK95"/>
  <c r="AJ95"/>
  <c r="AI95"/>
  <c r="AH95"/>
  <c r="AG95"/>
  <c r="AF95"/>
  <c r="AE95"/>
  <c r="AD95"/>
  <c r="AC95"/>
  <c r="AB95"/>
  <c r="X95"/>
  <c r="V95"/>
  <c r="T95"/>
  <c r="R95"/>
  <c r="O95"/>
  <c r="N95"/>
  <c r="M95"/>
  <c r="L95"/>
  <c r="AA94"/>
  <c r="U94"/>
  <c r="Q94" s="1"/>
  <c r="Q93" s="1"/>
  <c r="AE93"/>
  <c r="AD93"/>
  <c r="AC93"/>
  <c r="AB93"/>
  <c r="AA93"/>
  <c r="Y93"/>
  <c r="X93"/>
  <c r="X92" s="1"/>
  <c r="W93"/>
  <c r="V93"/>
  <c r="V92" s="1"/>
  <c r="T93"/>
  <c r="T92" s="1"/>
  <c r="S93"/>
  <c r="R93"/>
  <c r="R92" s="1"/>
  <c r="AO92"/>
  <c r="AN92"/>
  <c r="AM92"/>
  <c r="AL92"/>
  <c r="AK92"/>
  <c r="AJ92"/>
  <c r="AI92"/>
  <c r="AH92"/>
  <c r="AG92"/>
  <c r="AF92"/>
  <c r="AE92"/>
  <c r="AD92"/>
  <c r="AC92"/>
  <c r="AB92"/>
  <c r="Y92"/>
  <c r="W92"/>
  <c r="S92"/>
  <c r="O92"/>
  <c r="O78" s="1"/>
  <c r="N92"/>
  <c r="M92"/>
  <c r="M78" s="1"/>
  <c r="L92"/>
  <c r="AL91"/>
  <c r="AK91"/>
  <c r="L91"/>
  <c r="J90"/>
  <c r="AF89"/>
  <c r="AA89"/>
  <c r="R89"/>
  <c r="Q89"/>
  <c r="T88"/>
  <c r="Q88"/>
  <c r="AA87"/>
  <c r="T87"/>
  <c r="Q87"/>
  <c r="AK86"/>
  <c r="AJ86"/>
  <c r="AJ85" s="1"/>
  <c r="AI86"/>
  <c r="AH86"/>
  <c r="AH85" s="1"/>
  <c r="AG86"/>
  <c r="AF86"/>
  <c r="AF85" s="1"/>
  <c r="AE86"/>
  <c r="AD86"/>
  <c r="AD85" s="1"/>
  <c r="AC86"/>
  <c r="AB86"/>
  <c r="AB85" s="1"/>
  <c r="Y86"/>
  <c r="X86"/>
  <c r="W86"/>
  <c r="V86"/>
  <c r="U86"/>
  <c r="T86"/>
  <c r="S86"/>
  <c r="R86"/>
  <c r="J86"/>
  <c r="AO85"/>
  <c r="AN85"/>
  <c r="AI85"/>
  <c r="AG85"/>
  <c r="AE85"/>
  <c r="AC85"/>
  <c r="AA85"/>
  <c r="Y85"/>
  <c r="X85"/>
  <c r="W85"/>
  <c r="V85"/>
  <c r="U85"/>
  <c r="T85"/>
  <c r="S85"/>
  <c r="R85"/>
  <c r="Q85"/>
  <c r="P85"/>
  <c r="AM85" s="1"/>
  <c r="O85"/>
  <c r="N85"/>
  <c r="M85"/>
  <c r="L85"/>
  <c r="J85" s="1"/>
  <c r="AF83"/>
  <c r="AF82" s="1"/>
  <c r="AF81" s="1"/>
  <c r="AF78" s="1"/>
  <c r="AA83"/>
  <c r="X83"/>
  <c r="V83"/>
  <c r="R83"/>
  <c r="Q83"/>
  <c r="P83"/>
  <c r="AJ82"/>
  <c r="AI82"/>
  <c r="AI81" s="1"/>
  <c r="AI78" s="1"/>
  <c r="AH82"/>
  <c r="AG82"/>
  <c r="AG81" s="1"/>
  <c r="AG78" s="1"/>
  <c r="AE82"/>
  <c r="AE81" s="1"/>
  <c r="AD82"/>
  <c r="AC82"/>
  <c r="AC81" s="1"/>
  <c r="AB82"/>
  <c r="AA82"/>
  <c r="AA81" s="1"/>
  <c r="AA78" s="1"/>
  <c r="Y82"/>
  <c r="X82"/>
  <c r="X81" s="1"/>
  <c r="W82"/>
  <c r="V82"/>
  <c r="V81" s="1"/>
  <c r="U82"/>
  <c r="T82"/>
  <c r="T81" s="1"/>
  <c r="S82"/>
  <c r="R82"/>
  <c r="R81" s="1"/>
  <c r="R78" s="1"/>
  <c r="Q82"/>
  <c r="AL81"/>
  <c r="AJ81"/>
  <c r="AJ78" s="1"/>
  <c r="AH81"/>
  <c r="AH78" s="1"/>
  <c r="AD81"/>
  <c r="AB81"/>
  <c r="AB78" s="1"/>
  <c r="Y81"/>
  <c r="W81"/>
  <c r="U81"/>
  <c r="S81"/>
  <c r="S78" s="1"/>
  <c r="Q81"/>
  <c r="AM81" s="1"/>
  <c r="AM78" s="1"/>
  <c r="O81"/>
  <c r="N81"/>
  <c r="M81"/>
  <c r="L81"/>
  <c r="J81" s="1"/>
  <c r="L80"/>
  <c r="J80" s="1"/>
  <c r="L79"/>
  <c r="J79" s="1"/>
  <c r="AO78"/>
  <c r="AN78"/>
  <c r="P78"/>
  <c r="N78"/>
  <c r="L78"/>
  <c r="K78"/>
  <c r="J78"/>
  <c r="L77"/>
  <c r="AO75"/>
  <c r="AN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AM75" s="1"/>
  <c r="P75"/>
  <c r="O75"/>
  <c r="N75"/>
  <c r="M75"/>
  <c r="AO73"/>
  <c r="AN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AM73" s="1"/>
  <c r="P73"/>
  <c r="O73"/>
  <c r="N73"/>
  <c r="M73"/>
  <c r="L73"/>
  <c r="AF71"/>
  <c r="AF70" s="1"/>
  <c r="AF69" s="1"/>
  <c r="AF66" s="1"/>
  <c r="AA71"/>
  <c r="R71"/>
  <c r="R70" s="1"/>
  <c r="R69" s="1"/>
  <c r="R66" s="1"/>
  <c r="Q71"/>
  <c r="AG70"/>
  <c r="AB70"/>
  <c r="AB69" s="1"/>
  <c r="AB66" s="1"/>
  <c r="Y70"/>
  <c r="W70"/>
  <c r="V70"/>
  <c r="U70"/>
  <c r="T70"/>
  <c r="S70"/>
  <c r="AO69"/>
  <c r="AN69"/>
  <c r="AJ69"/>
  <c r="AI69"/>
  <c r="AH69"/>
  <c r="AG69"/>
  <c r="AE69"/>
  <c r="AD69"/>
  <c r="AC69"/>
  <c r="AA69"/>
  <c r="Z69"/>
  <c r="Y69"/>
  <c r="Y66" s="1"/>
  <c r="X69"/>
  <c r="W69"/>
  <c r="W66" s="1"/>
  <c r="V69"/>
  <c r="U69"/>
  <c r="U66" s="1"/>
  <c r="T69"/>
  <c r="S69"/>
  <c r="S66" s="1"/>
  <c r="Q69"/>
  <c r="AM69" s="1"/>
  <c r="AM66" s="1"/>
  <c r="P69"/>
  <c r="O69"/>
  <c r="O66" s="1"/>
  <c r="N69"/>
  <c r="M69"/>
  <c r="M66" s="1"/>
  <c r="L69"/>
  <c r="L68"/>
  <c r="L67"/>
  <c r="AO66"/>
  <c r="AN66"/>
  <c r="AJ66"/>
  <c r="AI66"/>
  <c r="AH66"/>
  <c r="AG66"/>
  <c r="AE66"/>
  <c r="AD66"/>
  <c r="AC66"/>
  <c r="AA66"/>
  <c r="X66"/>
  <c r="V66"/>
  <c r="T66"/>
  <c r="P66"/>
  <c r="N66"/>
  <c r="L66"/>
  <c r="K66"/>
  <c r="J66"/>
  <c r="AA63"/>
  <c r="Z63"/>
  <c r="Y63"/>
  <c r="X63"/>
  <c r="W63"/>
  <c r="V63"/>
  <c r="U63"/>
  <c r="T63"/>
  <c r="S63"/>
  <c r="R63"/>
  <c r="Q63"/>
  <c r="P63"/>
  <c r="J62"/>
  <c r="AA61"/>
  <c r="V61"/>
  <c r="Q61"/>
  <c r="AD60"/>
  <c r="AC60"/>
  <c r="AB60"/>
  <c r="Y60"/>
  <c r="X60"/>
  <c r="W60"/>
  <c r="V60"/>
  <c r="U60"/>
  <c r="T60"/>
  <c r="S60"/>
  <c r="R60"/>
  <c r="J60"/>
  <c r="AO59"/>
  <c r="AN59"/>
  <c r="AJ59"/>
  <c r="AI59"/>
  <c r="AI53" s="1"/>
  <c r="AH59"/>
  <c r="AG59"/>
  <c r="AG53" s="1"/>
  <c r="AF59"/>
  <c r="AE59"/>
  <c r="AE53" s="1"/>
  <c r="AD59"/>
  <c r="AC59"/>
  <c r="AC53" s="1"/>
  <c r="AB59"/>
  <c r="AA59"/>
  <c r="AA53" s="1"/>
  <c r="Z59"/>
  <c r="Y59"/>
  <c r="X59"/>
  <c r="W59"/>
  <c r="V59"/>
  <c r="U59"/>
  <c r="T59"/>
  <c r="S59"/>
  <c r="R59"/>
  <c r="Q59"/>
  <c r="AK59" s="1"/>
  <c r="AL59" s="1"/>
  <c r="P59"/>
  <c r="O59"/>
  <c r="N59"/>
  <c r="M59"/>
  <c r="L59"/>
  <c r="J59"/>
  <c r="L58"/>
  <c r="J58"/>
  <c r="L57"/>
  <c r="J57"/>
  <c r="AO56"/>
  <c r="AN56"/>
  <c r="AI56"/>
  <c r="AH56"/>
  <c r="AG56"/>
  <c r="AF56"/>
  <c r="AE56"/>
  <c r="AD56"/>
  <c r="AC56"/>
  <c r="AB56"/>
  <c r="AA56"/>
  <c r="Y56"/>
  <c r="X56"/>
  <c r="W56"/>
  <c r="V56"/>
  <c r="U56"/>
  <c r="T56"/>
  <c r="S56"/>
  <c r="R56"/>
  <c r="Q56"/>
  <c r="AK56" s="1"/>
  <c r="P56"/>
  <c r="O56"/>
  <c r="N56"/>
  <c r="M56"/>
  <c r="L56" s="1"/>
  <c r="J56"/>
  <c r="J55"/>
  <c r="J54"/>
  <c r="AO53"/>
  <c r="AN53"/>
  <c r="AM53"/>
  <c r="AJ53"/>
  <c r="AH53"/>
  <c r="AF53"/>
  <c r="AD53"/>
  <c r="AB53"/>
  <c r="Y53"/>
  <c r="X53"/>
  <c r="W53"/>
  <c r="V53"/>
  <c r="U53"/>
  <c r="T53"/>
  <c r="S53"/>
  <c r="R53"/>
  <c r="Q53"/>
  <c r="P53"/>
  <c r="O53"/>
  <c r="N53"/>
  <c r="M53"/>
  <c r="L53"/>
  <c r="J53"/>
  <c r="AJ52"/>
  <c r="AI52"/>
  <c r="AH52"/>
  <c r="AG52"/>
  <c r="AA50"/>
  <c r="Q50"/>
  <c r="Q48" s="1"/>
  <c r="Q45" s="1"/>
  <c r="AC49"/>
  <c r="AB49"/>
  <c r="AB48" s="1"/>
  <c r="AB46" s="1"/>
  <c r="Z49"/>
  <c r="Y49"/>
  <c r="X49"/>
  <c r="W49"/>
  <c r="V49"/>
  <c r="V45" s="1"/>
  <c r="U49"/>
  <c r="T49"/>
  <c r="S49"/>
  <c r="R49"/>
  <c r="AC48"/>
  <c r="Y46"/>
  <c r="W46"/>
  <c r="S45"/>
  <c r="S13" s="1"/>
  <c r="P48"/>
  <c r="O48"/>
  <c r="N48"/>
  <c r="M48"/>
  <c r="L48"/>
  <c r="AO46"/>
  <c r="AN46"/>
  <c r="AM46"/>
  <c r="AJ46"/>
  <c r="AI46"/>
  <c r="AH46"/>
  <c r="AG46"/>
  <c r="AF46"/>
  <c r="AE46"/>
  <c r="AD46"/>
  <c r="AC46"/>
  <c r="AA46"/>
  <c r="X46"/>
  <c r="S46"/>
  <c r="O46"/>
  <c r="N46"/>
  <c r="M46"/>
  <c r="K46"/>
  <c r="J46"/>
  <c r="U45"/>
  <c r="P45"/>
  <c r="O45"/>
  <c r="N45"/>
  <c r="M45"/>
  <c r="L45"/>
  <c r="AA41"/>
  <c r="Z41"/>
  <c r="Y41"/>
  <c r="X41"/>
  <c r="W41"/>
  <c r="V41"/>
  <c r="U41"/>
  <c r="T41"/>
  <c r="S41"/>
  <c r="R41"/>
  <c r="Q41"/>
  <c r="P41"/>
  <c r="AA39"/>
  <c r="AA38" s="1"/>
  <c r="Q39"/>
  <c r="AE38"/>
  <c r="Y38"/>
  <c r="Y37" s="1"/>
  <c r="X38"/>
  <c r="Q38"/>
  <c r="L38"/>
  <c r="AO37"/>
  <c r="AN37"/>
  <c r="AJ37"/>
  <c r="AI37"/>
  <c r="AH37"/>
  <c r="AG37"/>
  <c r="AF37"/>
  <c r="AE37"/>
  <c r="AD37"/>
  <c r="AC37"/>
  <c r="AB37"/>
  <c r="AA37"/>
  <c r="X37"/>
  <c r="W37"/>
  <c r="V37"/>
  <c r="U37"/>
  <c r="T37"/>
  <c r="S37"/>
  <c r="R37"/>
  <c r="Q37"/>
  <c r="AM37" s="1"/>
  <c r="AM16" s="1"/>
  <c r="AM12" s="1"/>
  <c r="AM11" s="1"/>
  <c r="P37"/>
  <c r="O37"/>
  <c r="N37"/>
  <c r="M37"/>
  <c r="L37"/>
  <c r="AO34"/>
  <c r="AN34"/>
  <c r="AM34"/>
  <c r="AJ34"/>
  <c r="AI34"/>
  <c r="AH34"/>
  <c r="AG34"/>
  <c r="AF34"/>
  <c r="AE34"/>
  <c r="AD34"/>
  <c r="AC34"/>
  <c r="AB34"/>
  <c r="AA34"/>
  <c r="Y34"/>
  <c r="X34"/>
  <c r="W34"/>
  <c r="V34"/>
  <c r="U34"/>
  <c r="T34"/>
  <c r="S34"/>
  <c r="R34"/>
  <c r="Q34"/>
  <c r="P34"/>
  <c r="AK34" s="1"/>
  <c r="O34"/>
  <c r="N34"/>
  <c r="M34"/>
  <c r="L34"/>
  <c r="J34" s="1"/>
  <c r="J16" s="1"/>
  <c r="J12" s="1"/>
  <c r="AG33"/>
  <c r="AF33" s="1"/>
  <c r="Q33"/>
  <c r="P33" s="1"/>
  <c r="AG32"/>
  <c r="AF32" s="1"/>
  <c r="AF31" s="1"/>
  <c r="AF18" s="1"/>
  <c r="AF14" s="1"/>
  <c r="U32"/>
  <c r="T32" s="1"/>
  <c r="T31" s="1"/>
  <c r="T18" s="1"/>
  <c r="AJ31"/>
  <c r="AI31"/>
  <c r="AH31"/>
  <c r="AE31"/>
  <c r="AD31"/>
  <c r="AC31"/>
  <c r="AB31"/>
  <c r="AA31"/>
  <c r="Y31"/>
  <c r="W31"/>
  <c r="V31"/>
  <c r="S31"/>
  <c r="R31"/>
  <c r="N31"/>
  <c r="L31"/>
  <c r="AF30"/>
  <c r="AA30"/>
  <c r="R30"/>
  <c r="P30"/>
  <c r="AJ29"/>
  <c r="AI29"/>
  <c r="AH29"/>
  <c r="AG29"/>
  <c r="AF29"/>
  <c r="AE29"/>
  <c r="AD29"/>
  <c r="AC29"/>
  <c r="AB29"/>
  <c r="AA29"/>
  <c r="Y29"/>
  <c r="W29"/>
  <c r="V29"/>
  <c r="U29"/>
  <c r="T29"/>
  <c r="S29"/>
  <c r="R29"/>
  <c r="Q29"/>
  <c r="J29"/>
  <c r="AF28"/>
  <c r="AA28"/>
  <c r="R28"/>
  <c r="Q28"/>
  <c r="P28"/>
  <c r="AF27"/>
  <c r="AA27"/>
  <c r="Q27"/>
  <c r="AF26"/>
  <c r="AA26"/>
  <c r="Q26"/>
  <c r="AF25"/>
  <c r="AA25"/>
  <c r="Q25"/>
  <c r="P25"/>
  <c r="AF24"/>
  <c r="AA24"/>
  <c r="T24"/>
  <c r="T21" s="1"/>
  <c r="R24"/>
  <c r="Q24"/>
  <c r="P24"/>
  <c r="AF23"/>
  <c r="AA23"/>
  <c r="R23"/>
  <c r="Q23"/>
  <c r="P23"/>
  <c r="AF22"/>
  <c r="AA22"/>
  <c r="R22"/>
  <c r="R21" s="1"/>
  <c r="Q22"/>
  <c r="P22"/>
  <c r="AJ21"/>
  <c r="AJ20" s="1"/>
  <c r="AI21"/>
  <c r="AH21"/>
  <c r="AH20" s="1"/>
  <c r="AG21"/>
  <c r="AF21"/>
  <c r="AF20" s="1"/>
  <c r="AE21"/>
  <c r="AD21"/>
  <c r="AD20" s="1"/>
  <c r="AC21"/>
  <c r="AB21"/>
  <c r="AB20" s="1"/>
  <c r="Y21"/>
  <c r="Y20" s="1"/>
  <c r="X21"/>
  <c r="W21"/>
  <c r="W20" s="1"/>
  <c r="V21"/>
  <c r="U21"/>
  <c r="S21"/>
  <c r="I23" s="1"/>
  <c r="K21"/>
  <c r="K20" s="1"/>
  <c r="AO20"/>
  <c r="AN20"/>
  <c r="AI20"/>
  <c r="AG20"/>
  <c r="AE20"/>
  <c r="AC20"/>
  <c r="X20"/>
  <c r="V20"/>
  <c r="P20"/>
  <c r="O20"/>
  <c r="N20"/>
  <c r="M20"/>
  <c r="L20"/>
  <c r="AO19"/>
  <c r="AN19"/>
  <c r="AM19"/>
  <c r="AL19"/>
  <c r="AK19"/>
  <c r="AJ19"/>
  <c r="AI19"/>
  <c r="AH19"/>
  <c r="AG19"/>
  <c r="AF19"/>
  <c r="AE19"/>
  <c r="AD19"/>
  <c r="AC19"/>
  <c r="AB19"/>
  <c r="AA19"/>
  <c r="Y19"/>
  <c r="X19"/>
  <c r="W19"/>
  <c r="V19"/>
  <c r="U19"/>
  <c r="T19"/>
  <c r="S19"/>
  <c r="R19"/>
  <c r="Q19"/>
  <c r="P19"/>
  <c r="O19"/>
  <c r="N19"/>
  <c r="M19"/>
  <c r="L19"/>
  <c r="K19"/>
  <c r="J19"/>
  <c r="AJ18"/>
  <c r="AI18"/>
  <c r="AH18"/>
  <c r="AE18"/>
  <c r="AD18"/>
  <c r="AC18"/>
  <c r="AB18"/>
  <c r="AA18"/>
  <c r="Y18"/>
  <c r="X18"/>
  <c r="W18"/>
  <c r="V18"/>
  <c r="S18"/>
  <c r="R18"/>
  <c r="P18"/>
  <c r="O18"/>
  <c r="N18"/>
  <c r="M18"/>
  <c r="L18"/>
  <c r="AO16"/>
  <c r="AN16"/>
  <c r="AJ16"/>
  <c r="AI16"/>
  <c r="AH16"/>
  <c r="AG16"/>
  <c r="AF16"/>
  <c r="AE16"/>
  <c r="AD16"/>
  <c r="AC16"/>
  <c r="AB16"/>
  <c r="Y16"/>
  <c r="X16"/>
  <c r="W16"/>
  <c r="V16"/>
  <c r="U16"/>
  <c r="S16"/>
  <c r="Q16"/>
  <c r="P16"/>
  <c r="O16"/>
  <c r="N16"/>
  <c r="M16"/>
  <c r="L16"/>
  <c r="K16"/>
  <c r="AO15"/>
  <c r="AN15"/>
  <c r="AM15"/>
  <c r="AL15"/>
  <c r="AK15"/>
  <c r="AJ15"/>
  <c r="AI15"/>
  <c r="AH15"/>
  <c r="AG15"/>
  <c r="AF15"/>
  <c r="AE15"/>
  <c r="AD15"/>
  <c r="AC15"/>
  <c r="AB15"/>
  <c r="AA15"/>
  <c r="Y15"/>
  <c r="X15"/>
  <c r="W15"/>
  <c r="V15"/>
  <c r="U15"/>
  <c r="T15"/>
  <c r="S15"/>
  <c r="R15"/>
  <c r="Q15"/>
  <c r="P15"/>
  <c r="O15"/>
  <c r="N15"/>
  <c r="M15"/>
  <c r="L15"/>
  <c r="K15"/>
  <c r="J15"/>
  <c r="AO14"/>
  <c r="AN14"/>
  <c r="AM14"/>
  <c r="AJ14"/>
  <c r="AI14"/>
  <c r="AH14"/>
  <c r="AE14"/>
  <c r="AD14"/>
  <c r="AC14"/>
  <c r="AB14"/>
  <c r="AA14"/>
  <c r="Y14"/>
  <c r="X14"/>
  <c r="W14"/>
  <c r="S14"/>
  <c r="P14"/>
  <c r="O14"/>
  <c r="N14"/>
  <c r="M14"/>
  <c r="L14"/>
  <c r="K14"/>
  <c r="J14"/>
  <c r="AO13"/>
  <c r="AN13"/>
  <c r="AM13"/>
  <c r="AJ13"/>
  <c r="AI13"/>
  <c r="AH13"/>
  <c r="AG13"/>
  <c r="AF13"/>
  <c r="AB13"/>
  <c r="AA13"/>
  <c r="P13"/>
  <c r="O13"/>
  <c r="N13"/>
  <c r="M13"/>
  <c r="L13"/>
  <c r="K13"/>
  <c r="J13"/>
  <c r="AO12"/>
  <c r="AN12"/>
  <c r="AJ12"/>
  <c r="AI12"/>
  <c r="AH12"/>
  <c r="AG12"/>
  <c r="AF12"/>
  <c r="AE12"/>
  <c r="AD12"/>
  <c r="AC12"/>
  <c r="AB12"/>
  <c r="Y12"/>
  <c r="X12"/>
  <c r="W12"/>
  <c r="V12"/>
  <c r="U12"/>
  <c r="S12"/>
  <c r="Q12"/>
  <c r="P12"/>
  <c r="O12"/>
  <c r="N12"/>
  <c r="M12"/>
  <c r="L12"/>
  <c r="K12"/>
  <c r="AQ11"/>
  <c r="AO11"/>
  <c r="AN11"/>
  <c r="AJ11"/>
  <c r="AI11"/>
  <c r="AH11"/>
  <c r="AB11"/>
  <c r="Z11"/>
  <c r="P11"/>
  <c r="O11"/>
  <c r="N11"/>
  <c r="M11"/>
  <c r="L11"/>
  <c r="K11"/>
  <c r="AQ9"/>
  <c r="AO9"/>
  <c r="AN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AQ8"/>
  <c r="AO8"/>
  <c r="AN8"/>
  <c r="AJ8"/>
  <c r="AI8"/>
  <c r="AH8"/>
  <c r="AE8"/>
  <c r="AD8"/>
  <c r="AC8"/>
  <c r="AB8"/>
  <c r="AA8"/>
  <c r="Z8"/>
  <c r="Y8"/>
  <c r="X8"/>
  <c r="W8"/>
  <c r="S8"/>
  <c r="P8"/>
  <c r="O8"/>
  <c r="N8"/>
  <c r="M8"/>
  <c r="L8"/>
  <c r="K8"/>
  <c r="J8"/>
  <c r="AQ7"/>
  <c r="AO7"/>
  <c r="AN7"/>
  <c r="AJ7"/>
  <c r="AI7"/>
  <c r="AH7"/>
  <c r="AG7"/>
  <c r="AF7"/>
  <c r="AB7"/>
  <c r="Z7"/>
  <c r="P7"/>
  <c r="N7"/>
  <c r="M7"/>
  <c r="K7"/>
  <c r="AQ6"/>
  <c r="AO6"/>
  <c r="AN6"/>
  <c r="AJ6"/>
  <c r="AI6"/>
  <c r="AH6"/>
  <c r="AG6"/>
  <c r="AF6"/>
  <c r="AE6"/>
  <c r="AD6"/>
  <c r="AC6"/>
  <c r="Z6"/>
  <c r="X6"/>
  <c r="V6"/>
  <c r="Q6"/>
  <c r="N6"/>
  <c r="L6"/>
  <c r="K6"/>
  <c r="AQ5"/>
  <c r="AO5"/>
  <c r="AN5"/>
  <c r="AJ5"/>
  <c r="AI5"/>
  <c r="AH5"/>
  <c r="Z5"/>
  <c r="N5"/>
  <c r="K5"/>
  <c r="P310" i="15"/>
  <c r="P154"/>
  <c r="P307"/>
  <c r="Q297"/>
  <c r="R297"/>
  <c r="S297"/>
  <c r="T297"/>
  <c r="U297"/>
  <c r="V297"/>
  <c r="W297"/>
  <c r="X297"/>
  <c r="Y297"/>
  <c r="Z297"/>
  <c r="AA297"/>
  <c r="P297"/>
  <c r="P200"/>
  <c r="Q194"/>
  <c r="R194"/>
  <c r="S194"/>
  <c r="T194"/>
  <c r="U194"/>
  <c r="V194"/>
  <c r="W194"/>
  <c r="X194"/>
  <c r="Y194"/>
  <c r="Z194"/>
  <c r="AA194"/>
  <c r="P197"/>
  <c r="P194"/>
  <c r="P11"/>
  <c r="P107"/>
  <c r="Q59"/>
  <c r="R59"/>
  <c r="S59"/>
  <c r="T59"/>
  <c r="U59"/>
  <c r="V59"/>
  <c r="W59"/>
  <c r="X59"/>
  <c r="Y59"/>
  <c r="Z59"/>
  <c r="AA59"/>
  <c r="P63"/>
  <c r="P41"/>
  <c r="Z85" i="6"/>
  <c r="R311"/>
  <c r="S311"/>
  <c r="T311"/>
  <c r="U311"/>
  <c r="V311"/>
  <c r="W311"/>
  <c r="X311"/>
  <c r="Y311"/>
  <c r="AA311"/>
  <c r="AB311"/>
  <c r="AC311"/>
  <c r="AD311"/>
  <c r="AE311"/>
  <c r="AF311"/>
  <c r="AG311"/>
  <c r="AH311"/>
  <c r="AI311"/>
  <c r="AJ311"/>
  <c r="AK311"/>
  <c r="AL311"/>
  <c r="AM311"/>
  <c r="AN311"/>
  <c r="Q312"/>
  <c r="Q311" s="1"/>
  <c r="Z312"/>
  <c r="Z311" s="1"/>
  <c r="Z262"/>
  <c r="AJ218"/>
  <c r="AB218"/>
  <c r="AD218"/>
  <c r="AF218"/>
  <c r="AH218"/>
  <c r="R220"/>
  <c r="S220"/>
  <c r="T220"/>
  <c r="U220"/>
  <c r="V220"/>
  <c r="W220"/>
  <c r="X220"/>
  <c r="Y220"/>
  <c r="Z220"/>
  <c r="AA220"/>
  <c r="AB220"/>
  <c r="AC220"/>
  <c r="AD220"/>
  <c r="AE220"/>
  <c r="AF220"/>
  <c r="AG220"/>
  <c r="AH220"/>
  <c r="AI220"/>
  <c r="AJ220"/>
  <c r="AK220"/>
  <c r="Q220"/>
  <c r="AB239"/>
  <c r="AD239"/>
  <c r="AF239"/>
  <c r="AH239"/>
  <c r="R241"/>
  <c r="R218" s="1"/>
  <c r="S241"/>
  <c r="S218" s="1"/>
  <c r="T241"/>
  <c r="T218" s="1"/>
  <c r="U241"/>
  <c r="U218" s="1"/>
  <c r="V241"/>
  <c r="V218" s="1"/>
  <c r="W241"/>
  <c r="W218" s="1"/>
  <c r="X241"/>
  <c r="X218" s="1"/>
  <c r="Y241"/>
  <c r="Y218" s="1"/>
  <c r="AA241"/>
  <c r="AA218" s="1"/>
  <c r="AB241"/>
  <c r="AC241"/>
  <c r="AC218" s="1"/>
  <c r="AD241"/>
  <c r="AE241"/>
  <c r="AE218" s="1"/>
  <c r="AF241"/>
  <c r="AG241"/>
  <c r="AG218" s="1"/>
  <c r="AH241"/>
  <c r="AI241"/>
  <c r="AI218" s="1"/>
  <c r="AJ241"/>
  <c r="Q241"/>
  <c r="Q218" s="1"/>
  <c r="Q169" s="1"/>
  <c r="Q242"/>
  <c r="Z242"/>
  <c r="Z241" s="1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Q85"/>
  <c r="Q84" s="1"/>
  <c r="AK275"/>
  <c r="AK198"/>
  <c r="AK193"/>
  <c r="AK143"/>
  <c r="AK138"/>
  <c r="AK130"/>
  <c r="AK126"/>
  <c r="AK123"/>
  <c r="AK118"/>
  <c r="AK71"/>
  <c r="AK46"/>
  <c r="AK42"/>
  <c r="AL89"/>
  <c r="P324"/>
  <c r="P219"/>
  <c r="P249"/>
  <c r="P248"/>
  <c r="P251"/>
  <c r="P239"/>
  <c r="P61"/>
  <c r="P71"/>
  <c r="R265"/>
  <c r="S265"/>
  <c r="T265"/>
  <c r="U265"/>
  <c r="V265"/>
  <c r="W265"/>
  <c r="R264"/>
  <c r="S264"/>
  <c r="T264"/>
  <c r="U264"/>
  <c r="V264"/>
  <c r="W264"/>
  <c r="AA26"/>
  <c r="Z57"/>
  <c r="AE290" i="19" l="1"/>
  <c r="U155"/>
  <c r="T158"/>
  <c r="AM5"/>
  <c r="AE157"/>
  <c r="AE7" s="1"/>
  <c r="W158"/>
  <c r="W8" s="1"/>
  <c r="Y158"/>
  <c r="Y8" s="1"/>
  <c r="X248"/>
  <c r="X158" s="1"/>
  <c r="X8" s="1"/>
  <c r="AD247"/>
  <c r="AD157" s="1"/>
  <c r="AD155" s="1"/>
  <c r="AL34"/>
  <c r="AL16" s="1"/>
  <c r="AL12" s="1"/>
  <c r="AK16"/>
  <c r="AK12" s="1"/>
  <c r="AL48"/>
  <c r="AL46" s="1"/>
  <c r="AL14" s="1"/>
  <c r="AL8" s="1"/>
  <c r="AK46"/>
  <c r="AK14" s="1"/>
  <c r="AK8" s="1"/>
  <c r="I22"/>
  <c r="R20"/>
  <c r="R11" s="1"/>
  <c r="R16"/>
  <c r="R12" s="1"/>
  <c r="T20"/>
  <c r="T18"/>
  <c r="T14" s="1"/>
  <c r="T8" s="1"/>
  <c r="AL56"/>
  <c r="AL53" s="1"/>
  <c r="AK53"/>
  <c r="Q79"/>
  <c r="AM82"/>
  <c r="AM79" s="1"/>
  <c r="AL86"/>
  <c r="AL79" s="1"/>
  <c r="AK79"/>
  <c r="AA160"/>
  <c r="AA156" s="1"/>
  <c r="AA6" s="1"/>
  <c r="AA155"/>
  <c r="AA5" s="1"/>
  <c r="S79"/>
  <c r="S13" s="1"/>
  <c r="S7" s="1"/>
  <c r="AK99"/>
  <c r="T205"/>
  <c r="AM138"/>
  <c r="AM129" s="1"/>
  <c r="Q129"/>
  <c r="Y129"/>
  <c r="Y119" s="1"/>
  <c r="Y124"/>
  <c r="Y120" s="1"/>
  <c r="Y11" s="1"/>
  <c r="Y5" s="1"/>
  <c r="AD129"/>
  <c r="AD119" s="1"/>
  <c r="AD124"/>
  <c r="AD120" s="1"/>
  <c r="AD79" s="1"/>
  <c r="AD13" s="1"/>
  <c r="R160"/>
  <c r="R156" s="1"/>
  <c r="R155"/>
  <c r="V160"/>
  <c r="V156" s="1"/>
  <c r="V6" s="1"/>
  <c r="Q19"/>
  <c r="Q15" s="1"/>
  <c r="Q9" s="1"/>
  <c r="S20"/>
  <c r="S11" s="1"/>
  <c r="Q66"/>
  <c r="Q13" s="1"/>
  <c r="AK116"/>
  <c r="AC124"/>
  <c r="AC120" s="1"/>
  <c r="AC79" s="1"/>
  <c r="AC13" s="1"/>
  <c r="T129"/>
  <c r="T119" s="1"/>
  <c r="AK129"/>
  <c r="AK143"/>
  <c r="AL143" s="1"/>
  <c r="S155"/>
  <c r="W155"/>
  <c r="L157"/>
  <c r="L7" s="1"/>
  <c r="M158"/>
  <c r="M8" s="1"/>
  <c r="M5" s="1"/>
  <c r="L160"/>
  <c r="L156" s="1"/>
  <c r="N160"/>
  <c r="N156" s="1"/>
  <c r="AK167"/>
  <c r="AC160"/>
  <c r="AC156" s="1"/>
  <c r="AE160"/>
  <c r="AE156" s="1"/>
  <c r="J157"/>
  <c r="J7" s="1"/>
  <c r="J5" s="1"/>
  <c r="P205"/>
  <c r="AK208"/>
  <c r="P233"/>
  <c r="AM239"/>
  <c r="AM233" s="1"/>
  <c r="AM243"/>
  <c r="T123"/>
  <c r="T121" s="1"/>
  <c r="T120" s="1"/>
  <c r="T79" s="1"/>
  <c r="T13" s="1"/>
  <c r="U121"/>
  <c r="U120" s="1"/>
  <c r="U11" s="1"/>
  <c r="U5" s="1"/>
  <c r="W129"/>
  <c r="W119" s="1"/>
  <c r="W124"/>
  <c r="W120" s="1"/>
  <c r="W11" s="1"/>
  <c r="AF129"/>
  <c r="AF119" s="1"/>
  <c r="AF124"/>
  <c r="AF120" s="1"/>
  <c r="AH129"/>
  <c r="AH119" s="1"/>
  <c r="AH124"/>
  <c r="AH120" s="1"/>
  <c r="AJ129"/>
  <c r="AJ119" s="1"/>
  <c r="AJ124"/>
  <c r="AJ120" s="1"/>
  <c r="T160"/>
  <c r="T156" s="1"/>
  <c r="T6" s="1"/>
  <c r="T155"/>
  <c r="X160"/>
  <c r="X156" s="1"/>
  <c r="X6" s="1"/>
  <c r="X155"/>
  <c r="X5" s="1"/>
  <c r="AF172"/>
  <c r="AF171" s="1"/>
  <c r="AF160" s="1"/>
  <c r="AF156" s="1"/>
  <c r="AG171"/>
  <c r="AG160" s="1"/>
  <c r="AG156" s="1"/>
  <c r="AM208"/>
  <c r="AM205" s="1"/>
  <c r="Q205"/>
  <c r="Q157" s="1"/>
  <c r="V261"/>
  <c r="V155" s="1"/>
  <c r="V5" s="1"/>
  <c r="V248"/>
  <c r="V158" s="1"/>
  <c r="V8" s="1"/>
  <c r="AL270"/>
  <c r="AL233" s="1"/>
  <c r="AK247"/>
  <c r="AK69"/>
  <c r="AK73"/>
  <c r="AL73" s="1"/>
  <c r="J155"/>
  <c r="AN155"/>
  <c r="N157"/>
  <c r="N7" s="1"/>
  <c r="Z155"/>
  <c r="Z5" s="1"/>
  <c r="L243"/>
  <c r="AL247"/>
  <c r="T262"/>
  <c r="T261" s="1"/>
  <c r="X239" i="6"/>
  <c r="V239"/>
  <c r="T239"/>
  <c r="AI239"/>
  <c r="AG239"/>
  <c r="AE239"/>
  <c r="AC239"/>
  <c r="Y239"/>
  <c r="W239"/>
  <c r="U239"/>
  <c r="R239"/>
  <c r="M155" i="18"/>
  <c r="Z218" i="6"/>
  <c r="Z239"/>
  <c r="AA239"/>
  <c r="Q239"/>
  <c r="S239"/>
  <c r="AE247" i="18"/>
  <c r="AO157"/>
  <c r="AO155" s="1"/>
  <c r="Q158"/>
  <c r="Q8" s="1"/>
  <c r="X11"/>
  <c r="Z11"/>
  <c r="N13"/>
  <c r="AO13"/>
  <c r="AJ13"/>
  <c r="AA11"/>
  <c r="Y11"/>
  <c r="W11"/>
  <c r="U11"/>
  <c r="S11"/>
  <c r="Q11"/>
  <c r="V11"/>
  <c r="T11"/>
  <c r="R11"/>
  <c r="AB8"/>
  <c r="X248"/>
  <c r="X158" s="1"/>
  <c r="X8" s="1"/>
  <c r="Q290"/>
  <c r="Q155" s="1"/>
  <c r="AK259" i="17"/>
  <c r="AL259" s="1"/>
  <c r="AM239" i="18"/>
  <c r="AM233" s="1"/>
  <c r="Q233"/>
  <c r="AM157"/>
  <c r="X239"/>
  <c r="X233" s="1"/>
  <c r="V239"/>
  <c r="V233" s="1"/>
  <c r="T239"/>
  <c r="T233" s="1"/>
  <c r="R239"/>
  <c r="R233" s="1"/>
  <c r="O239"/>
  <c r="O233" s="1"/>
  <c r="O157" s="1"/>
  <c r="O155" s="1"/>
  <c r="P157"/>
  <c r="P155"/>
  <c r="P5" s="1"/>
  <c r="U157"/>
  <c r="X247"/>
  <c r="S290"/>
  <c r="S155" s="1"/>
  <c r="S5" s="1"/>
  <c r="W290"/>
  <c r="V247"/>
  <c r="AA247"/>
  <c r="S247"/>
  <c r="S157" s="1"/>
  <c r="W247"/>
  <c r="W157" s="1"/>
  <c r="R291"/>
  <c r="R290" s="1"/>
  <c r="W8"/>
  <c r="J247"/>
  <c r="N155"/>
  <c r="L155"/>
  <c r="J233"/>
  <c r="AF233"/>
  <c r="AF157" s="1"/>
  <c r="AF155" s="1"/>
  <c r="AH233"/>
  <c r="AH157" s="1"/>
  <c r="AH7" s="1"/>
  <c r="AH5" s="1"/>
  <c r="AJ233"/>
  <c r="AJ157" s="1"/>
  <c r="AJ155" s="1"/>
  <c r="AF33"/>
  <c r="AG32"/>
  <c r="M7"/>
  <c r="M5" s="1"/>
  <c r="M11"/>
  <c r="O7"/>
  <c r="O11"/>
  <c r="U160"/>
  <c r="U156" s="1"/>
  <c r="U6" s="1"/>
  <c r="U155"/>
  <c r="W160"/>
  <c r="W156" s="1"/>
  <c r="W6" s="1"/>
  <c r="W155"/>
  <c r="W5" s="1"/>
  <c r="AH155"/>
  <c r="AN247"/>
  <c r="AN233"/>
  <c r="AN157" s="1"/>
  <c r="AF20"/>
  <c r="AF16"/>
  <c r="AF12" s="1"/>
  <c r="AF6" s="1"/>
  <c r="R46"/>
  <c r="R14" s="1"/>
  <c r="R8" s="1"/>
  <c r="R45"/>
  <c r="T46"/>
  <c r="T45"/>
  <c r="V46"/>
  <c r="V14" s="1"/>
  <c r="V45"/>
  <c r="N11"/>
  <c r="N7"/>
  <c r="N5" s="1"/>
  <c r="AO7"/>
  <c r="AO5" s="1"/>
  <c r="AO11"/>
  <c r="AJ7"/>
  <c r="AJ5" s="1"/>
  <c r="AJ11"/>
  <c r="AG6"/>
  <c r="AI6"/>
  <c r="AA205"/>
  <c r="AA157" s="1"/>
  <c r="AC205"/>
  <c r="AC157" s="1"/>
  <c r="AE205"/>
  <c r="AE157" s="1"/>
  <c r="AE155" s="1"/>
  <c r="AG205"/>
  <c r="AG157" s="1"/>
  <c r="AG155" s="1"/>
  <c r="AI205"/>
  <c r="AI157" s="1"/>
  <c r="AI155" s="1"/>
  <c r="L18"/>
  <c r="L14" s="1"/>
  <c r="U31"/>
  <c r="AK37"/>
  <c r="AL37" s="1"/>
  <c r="AK48"/>
  <c r="P53"/>
  <c r="P13" s="1"/>
  <c r="AK59"/>
  <c r="AL59" s="1"/>
  <c r="Q66"/>
  <c r="AM73"/>
  <c r="AK76"/>
  <c r="AL76" s="1"/>
  <c r="L79"/>
  <c r="T79"/>
  <c r="AC79"/>
  <c r="AE79"/>
  <c r="AM86"/>
  <c r="U97"/>
  <c r="U96" s="1"/>
  <c r="AM167"/>
  <c r="AC160"/>
  <c r="AC156" s="1"/>
  <c r="AE160"/>
  <c r="AE156" s="1"/>
  <c r="AK208"/>
  <c r="Q211"/>
  <c r="AM243"/>
  <c r="AK261"/>
  <c r="AL261" s="1"/>
  <c r="P263"/>
  <c r="Z155"/>
  <c r="Z5" s="1"/>
  <c r="O5"/>
  <c r="AM16"/>
  <c r="AM12" s="1"/>
  <c r="AM13"/>
  <c r="AM11" s="1"/>
  <c r="AM79"/>
  <c r="AK99"/>
  <c r="AK102"/>
  <c r="AK138"/>
  <c r="AM143"/>
  <c r="AK148"/>
  <c r="AL148" s="1"/>
  <c r="J157"/>
  <c r="J155" s="1"/>
  <c r="AB247"/>
  <c r="AB157" s="1"/>
  <c r="AD247"/>
  <c r="AD157" s="1"/>
  <c r="AD155" s="1"/>
  <c r="AF247"/>
  <c r="AH247"/>
  <c r="AJ247"/>
  <c r="Q280"/>
  <c r="Q279" s="1"/>
  <c r="AK279" s="1"/>
  <c r="AB155"/>
  <c r="AK73"/>
  <c r="AL73" s="1"/>
  <c r="AK69"/>
  <c r="AK66" s="1"/>
  <c r="AG13"/>
  <c r="AG7" s="1"/>
  <c r="AI13"/>
  <c r="AF13"/>
  <c r="T13"/>
  <c r="AC13"/>
  <c r="AE13"/>
  <c r="L8"/>
  <c r="AL48"/>
  <c r="AL46" s="1"/>
  <c r="AL14" s="1"/>
  <c r="AL8" s="1"/>
  <c r="AK46"/>
  <c r="AK14" s="1"/>
  <c r="AK8" s="1"/>
  <c r="AI11"/>
  <c r="AI7"/>
  <c r="AI5" s="1"/>
  <c r="AL138"/>
  <c r="AL129" s="1"/>
  <c r="AK129"/>
  <c r="AL167"/>
  <c r="AK160"/>
  <c r="AK156" s="1"/>
  <c r="V261"/>
  <c r="V248"/>
  <c r="V158" s="1"/>
  <c r="V8" s="1"/>
  <c r="AL270"/>
  <c r="Y247"/>
  <c r="Y157" s="1"/>
  <c r="Y155"/>
  <c r="Q247"/>
  <c r="Q157" s="1"/>
  <c r="T20"/>
  <c r="T18"/>
  <c r="T14" s="1"/>
  <c r="T8" s="1"/>
  <c r="J6"/>
  <c r="AL34"/>
  <c r="AL16" s="1"/>
  <c r="AL12" s="1"/>
  <c r="AK16"/>
  <c r="AK12" s="1"/>
  <c r="AL56"/>
  <c r="AL53" s="1"/>
  <c r="AK53"/>
  <c r="R79"/>
  <c r="R13" s="1"/>
  <c r="V79"/>
  <c r="V13" s="1"/>
  <c r="X79"/>
  <c r="X13" s="1"/>
  <c r="AA79"/>
  <c r="AA13" s="1"/>
  <c r="AC11"/>
  <c r="AC7"/>
  <c r="AE11"/>
  <c r="S79"/>
  <c r="S13" s="1"/>
  <c r="S7" s="1"/>
  <c r="W79"/>
  <c r="W13" s="1"/>
  <c r="Y79"/>
  <c r="Y13" s="1"/>
  <c r="Y7" s="1"/>
  <c r="Q79"/>
  <c r="Q13" s="1"/>
  <c r="Q7" s="1"/>
  <c r="AA155"/>
  <c r="AA160"/>
  <c r="AA156" s="1"/>
  <c r="AA6" s="1"/>
  <c r="AC155"/>
  <c r="AC6"/>
  <c r="AC5" s="1"/>
  <c r="AE6"/>
  <c r="R160"/>
  <c r="R156" s="1"/>
  <c r="R6" s="1"/>
  <c r="R155"/>
  <c r="T160"/>
  <c r="T156" s="1"/>
  <c r="T6" s="1"/>
  <c r="V160"/>
  <c r="V156" s="1"/>
  <c r="V6" s="1"/>
  <c r="V155"/>
  <c r="X160"/>
  <c r="X156" s="1"/>
  <c r="X6" s="1"/>
  <c r="X155"/>
  <c r="AL208"/>
  <c r="AL205" s="1"/>
  <c r="AK205"/>
  <c r="AB79"/>
  <c r="AB13" s="1"/>
  <c r="AD79"/>
  <c r="AD13" s="1"/>
  <c r="AL160"/>
  <c r="AL156" s="1"/>
  <c r="AM160"/>
  <c r="AM156" s="1"/>
  <c r="AM155" s="1"/>
  <c r="U94"/>
  <c r="U93" s="1"/>
  <c r="U121"/>
  <c r="U120" s="1"/>
  <c r="AK239"/>
  <c r="AK86"/>
  <c r="AK108"/>
  <c r="T262"/>
  <c r="AA16" i="17"/>
  <c r="AA12" s="1"/>
  <c r="AA20"/>
  <c r="AA11" s="1"/>
  <c r="AA5" s="1"/>
  <c r="J11"/>
  <c r="J6"/>
  <c r="AL34"/>
  <c r="I22"/>
  <c r="R16"/>
  <c r="R12" s="1"/>
  <c r="R6" s="1"/>
  <c r="R20"/>
  <c r="R11" s="1"/>
  <c r="R5" s="1"/>
  <c r="AF11"/>
  <c r="AF8"/>
  <c r="AF5" s="1"/>
  <c r="T16"/>
  <c r="T12" s="1"/>
  <c r="T6" s="1"/>
  <c r="T20"/>
  <c r="R46"/>
  <c r="R14" s="1"/>
  <c r="R8" s="1"/>
  <c r="R45"/>
  <c r="R13" s="1"/>
  <c r="R7" s="1"/>
  <c r="T46"/>
  <c r="T14" s="1"/>
  <c r="T8" s="1"/>
  <c r="T45"/>
  <c r="AL137"/>
  <c r="AL128" s="1"/>
  <c r="AK128"/>
  <c r="AL166"/>
  <c r="AK159"/>
  <c r="AK155" s="1"/>
  <c r="AK37"/>
  <c r="AL37" s="1"/>
  <c r="AK48"/>
  <c r="AL56"/>
  <c r="AL53" s="1"/>
  <c r="AK53"/>
  <c r="T128"/>
  <c r="T118" s="1"/>
  <c r="T123"/>
  <c r="V128"/>
  <c r="V118" s="1"/>
  <c r="V123"/>
  <c r="V119" s="1"/>
  <c r="V11" s="1"/>
  <c r="X128"/>
  <c r="X118" s="1"/>
  <c r="X123"/>
  <c r="X119" s="1"/>
  <c r="X11" s="1"/>
  <c r="X5" s="1"/>
  <c r="AC128"/>
  <c r="AC118" s="1"/>
  <c r="AC123"/>
  <c r="AC119" s="1"/>
  <c r="AE128"/>
  <c r="AE118" s="1"/>
  <c r="AE123"/>
  <c r="AE119" s="1"/>
  <c r="AL237"/>
  <c r="AK231"/>
  <c r="S20"/>
  <c r="S11" s="1"/>
  <c r="Q31"/>
  <c r="U31"/>
  <c r="U18" s="1"/>
  <c r="U14" s="1"/>
  <c r="U8" s="1"/>
  <c r="AG31"/>
  <c r="AG18" s="1"/>
  <c r="AG14" s="1"/>
  <c r="V46"/>
  <c r="V14" s="1"/>
  <c r="V78"/>
  <c r="V13" s="1"/>
  <c r="X78"/>
  <c r="X13" s="1"/>
  <c r="X7" s="1"/>
  <c r="AC78"/>
  <c r="AC13" s="1"/>
  <c r="AE78"/>
  <c r="AE13" s="1"/>
  <c r="AK98"/>
  <c r="T119"/>
  <c r="T78" s="1"/>
  <c r="U159"/>
  <c r="U155" s="1"/>
  <c r="U6" s="1"/>
  <c r="U154"/>
  <c r="Y159"/>
  <c r="Y155" s="1"/>
  <c r="Y6" s="1"/>
  <c r="Y154"/>
  <c r="Q209"/>
  <c r="V208"/>
  <c r="V207" s="1"/>
  <c r="V204" s="1"/>
  <c r="V156" s="1"/>
  <c r="V259"/>
  <c r="V246"/>
  <c r="AL268"/>
  <c r="AK245"/>
  <c r="Q66"/>
  <c r="Q13" s="1"/>
  <c r="Q7" s="1"/>
  <c r="AM7" s="1"/>
  <c r="L75"/>
  <c r="Q78"/>
  <c r="U93"/>
  <c r="U92" s="1"/>
  <c r="U78" s="1"/>
  <c r="U13" s="1"/>
  <c r="U7" s="1"/>
  <c r="U120"/>
  <c r="U119" s="1"/>
  <c r="W123"/>
  <c r="W119" s="1"/>
  <c r="W11" s="1"/>
  <c r="W5" s="1"/>
  <c r="Y123"/>
  <c r="Y119" s="1"/>
  <c r="Y11" s="1"/>
  <c r="Y5" s="1"/>
  <c r="AD123"/>
  <c r="AD119" s="1"/>
  <c r="AD78" s="1"/>
  <c r="AD13" s="1"/>
  <c r="AF123"/>
  <c r="AF119" s="1"/>
  <c r="AH123"/>
  <c r="AH119" s="1"/>
  <c r="AJ123"/>
  <c r="AJ119" s="1"/>
  <c r="Q128"/>
  <c r="P154"/>
  <c r="P5" s="1"/>
  <c r="P159"/>
  <c r="P155" s="1"/>
  <c r="P6" s="1"/>
  <c r="AM6" s="1"/>
  <c r="AA159"/>
  <c r="AA155" s="1"/>
  <c r="M159"/>
  <c r="M155" s="1"/>
  <c r="O159"/>
  <c r="O155" s="1"/>
  <c r="AL159"/>
  <c r="AL155" s="1"/>
  <c r="AM166"/>
  <c r="AM159" s="1"/>
  <c r="AM155" s="1"/>
  <c r="AB159"/>
  <c r="AB155" s="1"/>
  <c r="AA204"/>
  <c r="AA156" s="1"/>
  <c r="AA7" s="1"/>
  <c r="AC204"/>
  <c r="AC156" s="1"/>
  <c r="AC154" s="1"/>
  <c r="AE204"/>
  <c r="AE156" s="1"/>
  <c r="AE154" s="1"/>
  <c r="AM207"/>
  <c r="AM204" s="1"/>
  <c r="Q210"/>
  <c r="AM237"/>
  <c r="AM231" s="1"/>
  <c r="AM241"/>
  <c r="S159"/>
  <c r="S155" s="1"/>
  <c r="S6" s="1"/>
  <c r="S154"/>
  <c r="W159"/>
  <c r="W155" s="1"/>
  <c r="W6" s="1"/>
  <c r="W154"/>
  <c r="AL207"/>
  <c r="AL204" s="1"/>
  <c r="AK204"/>
  <c r="AK156" s="1"/>
  <c r="L238"/>
  <c r="L237" s="1"/>
  <c r="L231" s="1"/>
  <c r="O237"/>
  <c r="O231" s="1"/>
  <c r="AK69"/>
  <c r="AK73"/>
  <c r="AL73" s="1"/>
  <c r="AK75"/>
  <c r="AL75" s="1"/>
  <c r="AK85"/>
  <c r="AK107"/>
  <c r="O156"/>
  <c r="O7" s="1"/>
  <c r="S156"/>
  <c r="S7" s="1"/>
  <c r="W156"/>
  <c r="V157"/>
  <c r="Q154"/>
  <c r="AL245"/>
  <c r="T260"/>
  <c r="Y319" i="6"/>
  <c r="Z196"/>
  <c r="W5" i="19" l="1"/>
  <c r="S5"/>
  <c r="AF155"/>
  <c r="AF6"/>
  <c r="AC11"/>
  <c r="AC7"/>
  <c r="AD7"/>
  <c r="AD5" s="1"/>
  <c r="AD11"/>
  <c r="AG155"/>
  <c r="AG6"/>
  <c r="AG5" s="1"/>
  <c r="AL208"/>
  <c r="AL205" s="1"/>
  <c r="AL157" s="1"/>
  <c r="AK205"/>
  <c r="AK157" s="1"/>
  <c r="AC155"/>
  <c r="AC6"/>
  <c r="AC5" s="1"/>
  <c r="N155"/>
  <c r="N6"/>
  <c r="N5" s="1"/>
  <c r="T247"/>
  <c r="T157"/>
  <c r="T7" s="1"/>
  <c r="AH13"/>
  <c r="U79"/>
  <c r="U13" s="1"/>
  <c r="U7" s="1"/>
  <c r="AF13"/>
  <c r="T11"/>
  <c r="T5" s="1"/>
  <c r="R5"/>
  <c r="W79"/>
  <c r="W13" s="1"/>
  <c r="W7" s="1"/>
  <c r="AK66"/>
  <c r="AL69"/>
  <c r="AL66" s="1"/>
  <c r="AL13" s="1"/>
  <c r="AE155"/>
  <c r="AE6"/>
  <c r="AE5" s="1"/>
  <c r="AK160"/>
  <c r="AK156" s="1"/>
  <c r="AK155" s="1"/>
  <c r="AL167"/>
  <c r="AL160" s="1"/>
  <c r="AL156" s="1"/>
  <c r="AL155" s="1"/>
  <c r="L155"/>
  <c r="L6"/>
  <c r="L5" s="1"/>
  <c r="AK6"/>
  <c r="AM157"/>
  <c r="AM155" s="1"/>
  <c r="P157"/>
  <c r="P7" s="1"/>
  <c r="Q7"/>
  <c r="AJ13"/>
  <c r="AM13"/>
  <c r="AM11" s="1"/>
  <c r="AK13"/>
  <c r="AK7" s="1"/>
  <c r="R6"/>
  <c r="M155"/>
  <c r="Y79"/>
  <c r="Y13" s="1"/>
  <c r="Y7" s="1"/>
  <c r="AL69" i="18"/>
  <c r="AL66" s="1"/>
  <c r="P7"/>
  <c r="AM7"/>
  <c r="AE7"/>
  <c r="AE5" s="1"/>
  <c r="X157"/>
  <c r="X7" s="1"/>
  <c r="V157"/>
  <c r="V7" s="1"/>
  <c r="R247"/>
  <c r="R157" s="1"/>
  <c r="R7" s="1"/>
  <c r="W7"/>
  <c r="AA7"/>
  <c r="AF7"/>
  <c r="Y5"/>
  <c r="Q5"/>
  <c r="AM5" s="1"/>
  <c r="AL279"/>
  <c r="AL247" s="1"/>
  <c r="AK247"/>
  <c r="L13"/>
  <c r="J79"/>
  <c r="J13" s="1"/>
  <c r="U20"/>
  <c r="U18"/>
  <c r="U14" s="1"/>
  <c r="U8" s="1"/>
  <c r="AN155"/>
  <c r="AN7"/>
  <c r="AN5" s="1"/>
  <c r="AF32"/>
  <c r="AF31" s="1"/>
  <c r="AF18" s="1"/>
  <c r="AF14" s="1"/>
  <c r="AG31"/>
  <c r="AG18" s="1"/>
  <c r="AG14" s="1"/>
  <c r="AG8" s="1"/>
  <c r="AG5" s="1"/>
  <c r="T261"/>
  <c r="T155" s="1"/>
  <c r="T247"/>
  <c r="T157" s="1"/>
  <c r="T7" s="1"/>
  <c r="AK79"/>
  <c r="AL86"/>
  <c r="AL79" s="1"/>
  <c r="AD7"/>
  <c r="AD5" s="1"/>
  <c r="AD11"/>
  <c r="AL6"/>
  <c r="AL13"/>
  <c r="AL11" s="1"/>
  <c r="T5"/>
  <c r="AL239"/>
  <c r="AL233" s="1"/>
  <c r="AL157" s="1"/>
  <c r="AL155" s="1"/>
  <c r="AK233"/>
  <c r="U5"/>
  <c r="U79"/>
  <c r="U13" s="1"/>
  <c r="U7" s="1"/>
  <c r="AB7"/>
  <c r="AB5" s="1"/>
  <c r="AB11"/>
  <c r="AK6"/>
  <c r="AK157"/>
  <c r="AA5"/>
  <c r="X5"/>
  <c r="V5"/>
  <c r="R5"/>
  <c r="AK13"/>
  <c r="AK155"/>
  <c r="AD7" i="17"/>
  <c r="AD5" s="1"/>
  <c r="AD11"/>
  <c r="AK66"/>
  <c r="AL69"/>
  <c r="AL66" s="1"/>
  <c r="AB154"/>
  <c r="AB6"/>
  <c r="AB5" s="1"/>
  <c r="AC11"/>
  <c r="AC7"/>
  <c r="AC5" s="1"/>
  <c r="AG11"/>
  <c r="AG8"/>
  <c r="AG5" s="1"/>
  <c r="Q20"/>
  <c r="Q18"/>
  <c r="Q14" s="1"/>
  <c r="Q8" s="1"/>
  <c r="AL48"/>
  <c r="AL46" s="1"/>
  <c r="AL14" s="1"/>
  <c r="AL8" s="1"/>
  <c r="AK46"/>
  <c r="AK14" s="1"/>
  <c r="AK8" s="1"/>
  <c r="AM156"/>
  <c r="V154"/>
  <c r="V7"/>
  <c r="W78"/>
  <c r="W13" s="1"/>
  <c r="W7" s="1"/>
  <c r="V5"/>
  <c r="Y78"/>
  <c r="Y13" s="1"/>
  <c r="Y7" s="1"/>
  <c r="AK154"/>
  <c r="T13"/>
  <c r="T11"/>
  <c r="AL16"/>
  <c r="AL12" s="1"/>
  <c r="AA6"/>
  <c r="J231"/>
  <c r="J156" s="1"/>
  <c r="L156"/>
  <c r="M154"/>
  <c r="M6"/>
  <c r="M5" s="1"/>
  <c r="T259"/>
  <c r="T154" s="1"/>
  <c r="T245"/>
  <c r="T156" s="1"/>
  <c r="AK78"/>
  <c r="AK13" s="1"/>
  <c r="AK7" s="1"/>
  <c r="AL85"/>
  <c r="AL78" s="1"/>
  <c r="O154"/>
  <c r="O6"/>
  <c r="O5" s="1"/>
  <c r="AE11"/>
  <c r="AE7"/>
  <c r="AE5" s="1"/>
  <c r="AM154"/>
  <c r="V8"/>
  <c r="S5"/>
  <c r="AL231"/>
  <c r="AL156" s="1"/>
  <c r="AL154" s="1"/>
  <c r="AL13"/>
  <c r="U20"/>
  <c r="U11" s="1"/>
  <c r="U5" s="1"/>
  <c r="AK16"/>
  <c r="AK12" s="1"/>
  <c r="R249" i="6"/>
  <c r="S249"/>
  <c r="T249"/>
  <c r="U249"/>
  <c r="V249"/>
  <c r="W249"/>
  <c r="X249"/>
  <c r="Y249"/>
  <c r="Z249"/>
  <c r="AA249"/>
  <c r="AB249"/>
  <c r="AC249"/>
  <c r="AD249"/>
  <c r="AE249"/>
  <c r="AF249"/>
  <c r="AG249"/>
  <c r="AH249"/>
  <c r="AI249"/>
  <c r="AJ249"/>
  <c r="AK249"/>
  <c r="AL249"/>
  <c r="AM249"/>
  <c r="AN249"/>
  <c r="Q249"/>
  <c r="Z253"/>
  <c r="Q253"/>
  <c r="AG114" i="14"/>
  <c r="AH114"/>
  <c r="AI114"/>
  <c r="AG116"/>
  <c r="AH116"/>
  <c r="AI116"/>
  <c r="AG115"/>
  <c r="AH115"/>
  <c r="AI115"/>
  <c r="AJ115"/>
  <c r="AK115"/>
  <c r="AG184"/>
  <c r="AH184"/>
  <c r="AI184"/>
  <c r="AJ184"/>
  <c r="AJ116" s="1"/>
  <c r="AJ114" s="1"/>
  <c r="AJ12" s="1"/>
  <c r="AK184"/>
  <c r="AK116" s="1"/>
  <c r="AK114" s="1"/>
  <c r="AG197"/>
  <c r="AH197"/>
  <c r="AI197"/>
  <c r="AJ197"/>
  <c r="AK197"/>
  <c r="AG19"/>
  <c r="AH19"/>
  <c r="AI19"/>
  <c r="AG54"/>
  <c r="AH54"/>
  <c r="AI54"/>
  <c r="AK54"/>
  <c r="AJ60"/>
  <c r="AJ54" s="1"/>
  <c r="AJ19" s="1"/>
  <c r="AE26" i="6"/>
  <c r="AI283"/>
  <c r="AL7" i="19" l="1"/>
  <c r="AL11"/>
  <c r="AM7"/>
  <c r="AK11"/>
  <c r="AL6"/>
  <c r="AL5" s="1"/>
  <c r="AJ7"/>
  <c r="AJ5" s="1"/>
  <c r="AJ11"/>
  <c r="AF7"/>
  <c r="AF11"/>
  <c r="AH7"/>
  <c r="AH5" s="1"/>
  <c r="AH11"/>
  <c r="AK5"/>
  <c r="AF5"/>
  <c r="AF8" i="18"/>
  <c r="AF5" s="1"/>
  <c r="AF11"/>
  <c r="L7"/>
  <c r="L5" s="1"/>
  <c r="L11"/>
  <c r="J7"/>
  <c r="J5" s="1"/>
  <c r="J11"/>
  <c r="AG11"/>
  <c r="AK7"/>
  <c r="AK5" s="1"/>
  <c r="AK11"/>
  <c r="AL7"/>
  <c r="AL5" s="1"/>
  <c r="AK11" i="17"/>
  <c r="AK6"/>
  <c r="AK5" s="1"/>
  <c r="L7"/>
  <c r="L5" s="1"/>
  <c r="L154"/>
  <c r="Q11"/>
  <c r="Q5" s="1"/>
  <c r="AM5" s="1"/>
  <c r="AK20"/>
  <c r="AL20" s="1"/>
  <c r="AL7"/>
  <c r="T5"/>
  <c r="J7"/>
  <c r="J5" s="1"/>
  <c r="J154"/>
  <c r="AL11"/>
  <c r="AL6"/>
  <c r="T7"/>
  <c r="AE283" i="6"/>
  <c r="J312" i="15"/>
  <c r="R311"/>
  <c r="Q311"/>
  <c r="AO310"/>
  <c r="AN310"/>
  <c r="AM310"/>
  <c r="AL310"/>
  <c r="AK310"/>
  <c r="AJ310"/>
  <c r="AI310"/>
  <c r="AH310"/>
  <c r="AG310"/>
  <c r="AF310"/>
  <c r="AE310"/>
  <c r="AD310"/>
  <c r="AC310"/>
  <c r="AB310"/>
  <c r="AA310"/>
  <c r="Y310"/>
  <c r="X310"/>
  <c r="W310"/>
  <c r="V310"/>
  <c r="U310"/>
  <c r="T310"/>
  <c r="S310"/>
  <c r="R310"/>
  <c r="Q310"/>
  <c r="O310"/>
  <c r="N310"/>
  <c r="M310"/>
  <c r="L310"/>
  <c r="J310" s="1"/>
  <c r="J309"/>
  <c r="R308"/>
  <c r="Q308"/>
  <c r="AO307"/>
  <c r="AN307"/>
  <c r="AM307"/>
  <c r="AL307"/>
  <c r="AK307"/>
  <c r="AJ307"/>
  <c r="AI307"/>
  <c r="AH307"/>
  <c r="AG307"/>
  <c r="AF307"/>
  <c r="AE307"/>
  <c r="AD307"/>
  <c r="AC307"/>
  <c r="AB307"/>
  <c r="AA307"/>
  <c r="Y307"/>
  <c r="X307"/>
  <c r="W307"/>
  <c r="V307"/>
  <c r="U307"/>
  <c r="T307"/>
  <c r="S307"/>
  <c r="R307"/>
  <c r="Q307"/>
  <c r="O307"/>
  <c r="N307"/>
  <c r="M307"/>
  <c r="L307"/>
  <c r="J307"/>
  <c r="J299"/>
  <c r="R298"/>
  <c r="Q298"/>
  <c r="AO297"/>
  <c r="AN297"/>
  <c r="AM297"/>
  <c r="AL297"/>
  <c r="AK297"/>
  <c r="AJ297"/>
  <c r="AI297"/>
  <c r="AH297"/>
  <c r="AG297"/>
  <c r="AF297"/>
  <c r="AE297"/>
  <c r="AD297"/>
  <c r="AC297"/>
  <c r="AB297"/>
  <c r="O297"/>
  <c r="N297"/>
  <c r="M297"/>
  <c r="L297"/>
  <c r="J297"/>
  <c r="AA262"/>
  <c r="AA261"/>
  <c r="P241"/>
  <c r="R241"/>
  <c r="S241"/>
  <c r="T241"/>
  <c r="U241"/>
  <c r="V241"/>
  <c r="W241"/>
  <c r="X241"/>
  <c r="Y241"/>
  <c r="Z241"/>
  <c r="AA241"/>
  <c r="Q241"/>
  <c r="AK241" s="1"/>
  <c r="AL241" s="1"/>
  <c r="AO242"/>
  <c r="AN242"/>
  <c r="AM242"/>
  <c r="AL242"/>
  <c r="AK242"/>
  <c r="AG242"/>
  <c r="AF242"/>
  <c r="AE242"/>
  <c r="AD242"/>
  <c r="AC242"/>
  <c r="AB242"/>
  <c r="Y242"/>
  <c r="X242"/>
  <c r="W242"/>
  <c r="V242"/>
  <c r="U242"/>
  <c r="T242"/>
  <c r="S242"/>
  <c r="R242"/>
  <c r="O242"/>
  <c r="L242"/>
  <c r="AO241"/>
  <c r="AN241"/>
  <c r="AJ241"/>
  <c r="AI241"/>
  <c r="AH241"/>
  <c r="AG241"/>
  <c r="AF241"/>
  <c r="AE241"/>
  <c r="AD241"/>
  <c r="AC241"/>
  <c r="AB241"/>
  <c r="O241"/>
  <c r="N241"/>
  <c r="M241"/>
  <c r="L241"/>
  <c r="L244"/>
  <c r="AO234"/>
  <c r="AN234"/>
  <c r="AM234"/>
  <c r="AL234"/>
  <c r="AK234"/>
  <c r="AJ234"/>
  <c r="AI234"/>
  <c r="AH234"/>
  <c r="AG234"/>
  <c r="AF234"/>
  <c r="AE234"/>
  <c r="AD234"/>
  <c r="AC234"/>
  <c r="AB234"/>
  <c r="AA234"/>
  <c r="Y234"/>
  <c r="X234"/>
  <c r="W234"/>
  <c r="V234"/>
  <c r="U234"/>
  <c r="T234"/>
  <c r="S234"/>
  <c r="R234"/>
  <c r="Q234"/>
  <c r="P234"/>
  <c r="O234"/>
  <c r="N234"/>
  <c r="M234"/>
  <c r="L234"/>
  <c r="AO228"/>
  <c r="AN228"/>
  <c r="AM228"/>
  <c r="AL228"/>
  <c r="AK228"/>
  <c r="AJ228"/>
  <c r="AI228"/>
  <c r="AH228"/>
  <c r="AG228"/>
  <c r="AF228"/>
  <c r="AE228"/>
  <c r="AD228"/>
  <c r="AC228"/>
  <c r="AB228"/>
  <c r="AA228"/>
  <c r="Y228"/>
  <c r="X228"/>
  <c r="W228"/>
  <c r="V228"/>
  <c r="U228"/>
  <c r="T228"/>
  <c r="S228"/>
  <c r="R228"/>
  <c r="Q228"/>
  <c r="P228"/>
  <c r="O228"/>
  <c r="N228"/>
  <c r="M228"/>
  <c r="L228"/>
  <c r="R179"/>
  <c r="S179"/>
  <c r="Z179"/>
  <c r="P179"/>
  <c r="AA150"/>
  <c r="R150"/>
  <c r="R148" s="1"/>
  <c r="R147" s="1"/>
  <c r="Q150"/>
  <c r="AA149"/>
  <c r="AA148" s="1"/>
  <c r="AA147" s="1"/>
  <c r="T149"/>
  <c r="Q149"/>
  <c r="AE148"/>
  <c r="AD148"/>
  <c r="AC148"/>
  <c r="AB148"/>
  <c r="Y148"/>
  <c r="X148"/>
  <c r="W148"/>
  <c r="V148"/>
  <c r="U148"/>
  <c r="T148"/>
  <c r="S148"/>
  <c r="AO147"/>
  <c r="AN147"/>
  <c r="AJ147"/>
  <c r="AI147"/>
  <c r="AH147"/>
  <c r="AG147"/>
  <c r="AF147"/>
  <c r="AE147"/>
  <c r="AD147"/>
  <c r="AC147"/>
  <c r="AB147"/>
  <c r="Y147"/>
  <c r="X147"/>
  <c r="W147"/>
  <c r="V147"/>
  <c r="U147"/>
  <c r="T147"/>
  <c r="S147"/>
  <c r="Q147"/>
  <c r="P147"/>
  <c r="O147"/>
  <c r="N147"/>
  <c r="M147"/>
  <c r="L147"/>
  <c r="AA145"/>
  <c r="R145"/>
  <c r="Q145"/>
  <c r="AA144"/>
  <c r="T144"/>
  <c r="Q144"/>
  <c r="AE143"/>
  <c r="AD143"/>
  <c r="AC143"/>
  <c r="AB143"/>
  <c r="AA143"/>
  <c r="Y143"/>
  <c r="X143"/>
  <c r="W143"/>
  <c r="V143"/>
  <c r="U143"/>
  <c r="T143"/>
  <c r="S143"/>
  <c r="R143"/>
  <c r="AO142"/>
  <c r="AN142"/>
  <c r="AJ142"/>
  <c r="AI142"/>
  <c r="AH142"/>
  <c r="AG142"/>
  <c r="AF142"/>
  <c r="AE142"/>
  <c r="AD142"/>
  <c r="AC142"/>
  <c r="AB142"/>
  <c r="AA142"/>
  <c r="Y142"/>
  <c r="X142"/>
  <c r="W142"/>
  <c r="V142"/>
  <c r="U142"/>
  <c r="T142"/>
  <c r="S142"/>
  <c r="R142"/>
  <c r="Q142"/>
  <c r="P142"/>
  <c r="O142"/>
  <c r="N142"/>
  <c r="M142"/>
  <c r="L142"/>
  <c r="AA134"/>
  <c r="Z134"/>
  <c r="Y134"/>
  <c r="X134"/>
  <c r="W134"/>
  <c r="V134"/>
  <c r="U134"/>
  <c r="T134"/>
  <c r="S134"/>
  <c r="R134"/>
  <c r="Q134"/>
  <c r="P134"/>
  <c r="Q131"/>
  <c r="R131"/>
  <c r="S131"/>
  <c r="T131"/>
  <c r="U131"/>
  <c r="V131"/>
  <c r="W131"/>
  <c r="X131"/>
  <c r="Y131"/>
  <c r="Z131"/>
  <c r="AA131"/>
  <c r="P131"/>
  <c r="R73"/>
  <c r="S73"/>
  <c r="T73"/>
  <c r="U73"/>
  <c r="V73"/>
  <c r="W73"/>
  <c r="X73"/>
  <c r="Y73"/>
  <c r="Z73"/>
  <c r="AA73"/>
  <c r="Q73"/>
  <c r="R75"/>
  <c r="S75"/>
  <c r="T75"/>
  <c r="U75"/>
  <c r="V75"/>
  <c r="W75"/>
  <c r="X75"/>
  <c r="Y75"/>
  <c r="Z75"/>
  <c r="AA75"/>
  <c r="Q75"/>
  <c r="AO75"/>
  <c r="AN75"/>
  <c r="AJ75"/>
  <c r="AI75"/>
  <c r="AH75"/>
  <c r="AG75"/>
  <c r="AF75"/>
  <c r="AE75"/>
  <c r="AD75"/>
  <c r="AC75"/>
  <c r="AB75"/>
  <c r="P75"/>
  <c r="AK75" s="1"/>
  <c r="AL75" s="1"/>
  <c r="O75"/>
  <c r="N75"/>
  <c r="M75"/>
  <c r="AO73"/>
  <c r="AN73"/>
  <c r="AJ73"/>
  <c r="AI73"/>
  <c r="AH73"/>
  <c r="AG73"/>
  <c r="AF73"/>
  <c r="AE73"/>
  <c r="AD73"/>
  <c r="AC73"/>
  <c r="AB73"/>
  <c r="P73"/>
  <c r="O73"/>
  <c r="N73"/>
  <c r="M73"/>
  <c r="X69"/>
  <c r="Z69"/>
  <c r="R63"/>
  <c r="S63"/>
  <c r="T63"/>
  <c r="U63"/>
  <c r="V63"/>
  <c r="W63"/>
  <c r="X63"/>
  <c r="Y63"/>
  <c r="Z63"/>
  <c r="AA63"/>
  <c r="Q63"/>
  <c r="AL5" i="17" l="1"/>
  <c r="AM147" i="15"/>
  <c r="AM241"/>
  <c r="AK147"/>
  <c r="AL147" s="1"/>
  <c r="AK142"/>
  <c r="AL142" s="1"/>
  <c r="AM142"/>
  <c r="AM75"/>
  <c r="AM73"/>
  <c r="AK73"/>
  <c r="AL73" s="1"/>
  <c r="R41"/>
  <c r="S41"/>
  <c r="T41"/>
  <c r="U41"/>
  <c r="V41"/>
  <c r="W41"/>
  <c r="X41"/>
  <c r="Y41"/>
  <c r="Z41"/>
  <c r="Z11" s="1"/>
  <c r="AA41"/>
  <c r="Q41"/>
  <c r="D31" i="11" l="1"/>
  <c r="R61" i="6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Q61"/>
  <c r="D31" i="8"/>
  <c r="Q320" i="6"/>
  <c r="Q266"/>
  <c r="Q265" s="1"/>
  <c r="Q264" s="1"/>
  <c r="Y265"/>
  <c r="AD265"/>
  <c r="Z266"/>
  <c r="Z265" s="1"/>
  <c r="Z146"/>
  <c r="Q146"/>
  <c r="Z145"/>
  <c r="Q145"/>
  <c r="AN144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Z141"/>
  <c r="Q141"/>
  <c r="Z140"/>
  <c r="Z139" s="1"/>
  <c r="AA139"/>
  <c r="AB139"/>
  <c r="AC139"/>
  <c r="AD139"/>
  <c r="AE139"/>
  <c r="AF139"/>
  <c r="AG139"/>
  <c r="AH139"/>
  <c r="AI139"/>
  <c r="AJ139"/>
  <c r="AK139"/>
  <c r="AL139"/>
  <c r="AM139"/>
  <c r="AN139"/>
  <c r="Y139"/>
  <c r="Q140"/>
  <c r="Q139" s="1"/>
  <c r="R252"/>
  <c r="S252"/>
  <c r="T252"/>
  <c r="U252"/>
  <c r="V252"/>
  <c r="W252"/>
  <c r="X252"/>
  <c r="Y252"/>
  <c r="Y248" s="1"/>
  <c r="AA252"/>
  <c r="AA248" s="1"/>
  <c r="AB252"/>
  <c r="AB248" s="1"/>
  <c r="AC252"/>
  <c r="AC248" s="1"/>
  <c r="AD252"/>
  <c r="AD248" s="1"/>
  <c r="AE252"/>
  <c r="AE248" s="1"/>
  <c r="AF252"/>
  <c r="AF248" s="1"/>
  <c r="AG252"/>
  <c r="AG248" s="1"/>
  <c r="AH252"/>
  <c r="AH248" s="1"/>
  <c r="AI252"/>
  <c r="AI248" s="1"/>
  <c r="AJ252"/>
  <c r="AJ248" s="1"/>
  <c r="AK252"/>
  <c r="AK248" s="1"/>
  <c r="AL252"/>
  <c r="AL248" s="1"/>
  <c r="AM252"/>
  <c r="AM248" s="1"/>
  <c r="AN252"/>
  <c r="AN248" s="1"/>
  <c r="Z252"/>
  <c r="Z248" s="1"/>
  <c r="Q252"/>
  <c r="Z73"/>
  <c r="Z72" s="1"/>
  <c r="AA72"/>
  <c r="AB72"/>
  <c r="AC72"/>
  <c r="AD72"/>
  <c r="AE72"/>
  <c r="AF72"/>
  <c r="AG72"/>
  <c r="AH72"/>
  <c r="AI72"/>
  <c r="AJ72"/>
  <c r="AK72"/>
  <c r="AL72"/>
  <c r="AL60" s="1"/>
  <c r="AM72"/>
  <c r="AN72"/>
  <c r="Q73"/>
  <c r="Q72" s="1"/>
  <c r="X72"/>
  <c r="Y72"/>
  <c r="AD69"/>
  <c r="Z70"/>
  <c r="Z69" s="1"/>
  <c r="X70"/>
  <c r="X69" s="1"/>
  <c r="Q70"/>
  <c r="Q69" s="1"/>
  <c r="Y69"/>
  <c r="Z48"/>
  <c r="Z49"/>
  <c r="AA49"/>
  <c r="AB49"/>
  <c r="AC49"/>
  <c r="AD49"/>
  <c r="AE49"/>
  <c r="AF49"/>
  <c r="AG49"/>
  <c r="AH49"/>
  <c r="AI49"/>
  <c r="AJ49"/>
  <c r="AK49"/>
  <c r="AL49"/>
  <c r="AM49"/>
  <c r="AN49"/>
  <c r="Z47"/>
  <c r="AA47"/>
  <c r="AB47"/>
  <c r="AC47"/>
  <c r="AD47"/>
  <c r="AE47"/>
  <c r="AF47"/>
  <c r="AG47"/>
  <c r="AH47"/>
  <c r="AI47"/>
  <c r="AJ47"/>
  <c r="AK47"/>
  <c r="AL47"/>
  <c r="AM47"/>
  <c r="AN47"/>
  <c r="R47"/>
  <c r="S47"/>
  <c r="T47"/>
  <c r="U47"/>
  <c r="V47"/>
  <c r="W47"/>
  <c r="X47"/>
  <c r="Q48"/>
  <c r="Q47" s="1"/>
  <c r="Y47"/>
  <c r="Q50"/>
  <c r="Q49" s="1"/>
  <c r="Y49"/>
  <c r="Q71" l="1"/>
  <c r="Y46"/>
  <c r="L270"/>
  <c r="Z341"/>
  <c r="X341"/>
  <c r="R341"/>
  <c r="P341" s="1"/>
  <c r="P339" s="1"/>
  <c r="P336" s="1"/>
  <c r="Q341"/>
  <c r="L341"/>
  <c r="AN340"/>
  <c r="AM340"/>
  <c r="AL340"/>
  <c r="AK340"/>
  <c r="W340"/>
  <c r="V340"/>
  <c r="U340"/>
  <c r="T340"/>
  <c r="S340"/>
  <c r="R340"/>
  <c r="Q340"/>
  <c r="O340"/>
  <c r="AN339"/>
  <c r="AM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O339"/>
  <c r="N339"/>
  <c r="M339"/>
  <c r="L339"/>
  <c r="L338"/>
  <c r="L337"/>
  <c r="AN336"/>
  <c r="AM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O336"/>
  <c r="N336"/>
  <c r="M336"/>
  <c r="L336"/>
  <c r="K336"/>
  <c r="L335"/>
  <c r="Z333"/>
  <c r="X333"/>
  <c r="R333"/>
  <c r="P333" s="1"/>
  <c r="P331" s="1"/>
  <c r="Q333"/>
  <c r="Q332" s="1"/>
  <c r="Q331" s="1"/>
  <c r="L333"/>
  <c r="AN332"/>
  <c r="AM332"/>
  <c r="AL332"/>
  <c r="AK332"/>
  <c r="W332"/>
  <c r="V332"/>
  <c r="U332"/>
  <c r="T332"/>
  <c r="S332"/>
  <c r="O332"/>
  <c r="AN331"/>
  <c r="AM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O331"/>
  <c r="N331"/>
  <c r="M331"/>
  <c r="L331"/>
  <c r="Q329"/>
  <c r="Z329"/>
  <c r="X329"/>
  <c r="R329"/>
  <c r="P329" s="1"/>
  <c r="P327" s="1"/>
  <c r="L329"/>
  <c r="AN328"/>
  <c r="AM328"/>
  <c r="AL328"/>
  <c r="AK328"/>
  <c r="W328"/>
  <c r="W327" s="1"/>
  <c r="W324" s="1"/>
  <c r="V328"/>
  <c r="U328"/>
  <c r="U327" s="1"/>
  <c r="U324" s="1"/>
  <c r="T328"/>
  <c r="S328"/>
  <c r="S327" s="1"/>
  <c r="S324" s="1"/>
  <c r="R328"/>
  <c r="Q328"/>
  <c r="Q327" s="1"/>
  <c r="Q324" s="1"/>
  <c r="O328"/>
  <c r="O327" s="1"/>
  <c r="O324" s="1"/>
  <c r="AN327"/>
  <c r="AM327"/>
  <c r="AM324" s="1"/>
  <c r="AI327"/>
  <c r="AH327"/>
  <c r="AG327"/>
  <c r="AF327"/>
  <c r="AE327"/>
  <c r="AD327"/>
  <c r="AC327"/>
  <c r="AB327"/>
  <c r="AA327"/>
  <c r="Z327"/>
  <c r="Y327"/>
  <c r="X327"/>
  <c r="V327"/>
  <c r="T327"/>
  <c r="R327"/>
  <c r="N327"/>
  <c r="M327"/>
  <c r="L327"/>
  <c r="L324" s="1"/>
  <c r="L326"/>
  <c r="L325"/>
  <c r="AN324"/>
  <c r="AI324"/>
  <c r="AH324"/>
  <c r="AG324"/>
  <c r="AF324"/>
  <c r="AE324"/>
  <c r="AD324"/>
  <c r="AC324"/>
  <c r="AB324"/>
  <c r="AA324"/>
  <c r="Z324"/>
  <c r="Y324"/>
  <c r="X324"/>
  <c r="V324"/>
  <c r="T324"/>
  <c r="R324"/>
  <c r="N324"/>
  <c r="M324"/>
  <c r="K324"/>
  <c r="L323"/>
  <c r="M310"/>
  <c r="N310"/>
  <c r="O310"/>
  <c r="S310"/>
  <c r="T310"/>
  <c r="U310"/>
  <c r="V310"/>
  <c r="W310"/>
  <c r="X310"/>
  <c r="Y310"/>
  <c r="Z310"/>
  <c r="AA310"/>
  <c r="AB310"/>
  <c r="AC310"/>
  <c r="AD310"/>
  <c r="AE310"/>
  <c r="AF310"/>
  <c r="AG310"/>
  <c r="AH310"/>
  <c r="AI310"/>
  <c r="AK310"/>
  <c r="AL310"/>
  <c r="AM310"/>
  <c r="AN310"/>
  <c r="L310"/>
  <c r="J336" l="1"/>
  <c r="R332"/>
  <c r="R331" s="1"/>
  <c r="AJ331"/>
  <c r="AK331" s="1"/>
  <c r="AJ339"/>
  <c r="AK339" s="1"/>
  <c r="AK336" s="1"/>
  <c r="AL339"/>
  <c r="AL336" s="1"/>
  <c r="AL331"/>
  <c r="AJ336"/>
  <c r="AJ327"/>
  <c r="AK327" s="1"/>
  <c r="AK324" s="1"/>
  <c r="AL327"/>
  <c r="AL324" s="1"/>
  <c r="J324"/>
  <c r="AJ324"/>
  <c r="AE264" l="1"/>
  <c r="AC264"/>
  <c r="AA264"/>
  <c r="Y264"/>
  <c r="P264"/>
  <c r="O265"/>
  <c r="L264" s="1"/>
  <c r="AN264"/>
  <c r="AM264"/>
  <c r="AI264"/>
  <c r="AH264"/>
  <c r="AG264"/>
  <c r="AF264"/>
  <c r="AD264"/>
  <c r="AB264"/>
  <c r="Z264"/>
  <c r="X264"/>
  <c r="N264"/>
  <c r="M264"/>
  <c r="L247"/>
  <c r="Q251"/>
  <c r="AF251"/>
  <c r="AD251"/>
  <c r="AB251"/>
  <c r="Z251"/>
  <c r="X251"/>
  <c r="X248" s="1"/>
  <c r="V251"/>
  <c r="V248" s="1"/>
  <c r="T251"/>
  <c r="T248" s="1"/>
  <c r="R251"/>
  <c r="R248" s="1"/>
  <c r="O252"/>
  <c r="O251" s="1"/>
  <c r="O248" s="1"/>
  <c r="AN251"/>
  <c r="AM251"/>
  <c r="AI251"/>
  <c r="AH251"/>
  <c r="AG251"/>
  <c r="AE251"/>
  <c r="AC251"/>
  <c r="AA251"/>
  <c r="Y251"/>
  <c r="W251"/>
  <c r="U251"/>
  <c r="S251"/>
  <c r="N251"/>
  <c r="N249" s="1"/>
  <c r="M251"/>
  <c r="M249" s="1"/>
  <c r="L251"/>
  <c r="L249" s="1"/>
  <c r="L250"/>
  <c r="N248"/>
  <c r="K248"/>
  <c r="AN245"/>
  <c r="AM245"/>
  <c r="AL245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U248" l="1"/>
  <c r="M248"/>
  <c r="W248"/>
  <c r="S248"/>
  <c r="AJ264"/>
  <c r="AK264" s="1"/>
  <c r="AL264"/>
  <c r="O264"/>
  <c r="O249"/>
  <c r="AL251"/>
  <c r="Q248"/>
  <c r="AJ251"/>
  <c r="J248"/>
  <c r="AK251" l="1"/>
  <c r="R209"/>
  <c r="AN209"/>
  <c r="AM209"/>
  <c r="AL209"/>
  <c r="AK209"/>
  <c r="AJ209"/>
  <c r="Z209"/>
  <c r="Y209"/>
  <c r="X209"/>
  <c r="W209"/>
  <c r="V209"/>
  <c r="U209"/>
  <c r="T209"/>
  <c r="Q209"/>
  <c r="P209"/>
  <c r="O209"/>
  <c r="N209"/>
  <c r="M209"/>
  <c r="L209"/>
  <c r="R215"/>
  <c r="AN215"/>
  <c r="AM215"/>
  <c r="AL215"/>
  <c r="AK215"/>
  <c r="AJ215"/>
  <c r="Z215"/>
  <c r="Y215"/>
  <c r="X215"/>
  <c r="W215"/>
  <c r="V215"/>
  <c r="U215"/>
  <c r="T215"/>
  <c r="Q215"/>
  <c r="P215"/>
  <c r="O215"/>
  <c r="N215"/>
  <c r="M215"/>
  <c r="L215"/>
  <c r="R212"/>
  <c r="AN212"/>
  <c r="AM212"/>
  <c r="AL212"/>
  <c r="AK212"/>
  <c r="AJ212"/>
  <c r="Z212"/>
  <c r="Y212"/>
  <c r="X212"/>
  <c r="W212"/>
  <c r="V212"/>
  <c r="U212"/>
  <c r="T212"/>
  <c r="Q212"/>
  <c r="P212"/>
  <c r="O212"/>
  <c r="N212"/>
  <c r="M212"/>
  <c r="L212"/>
  <c r="L201"/>
  <c r="M193"/>
  <c r="N193"/>
  <c r="O193"/>
  <c r="P193"/>
  <c r="R193"/>
  <c r="S193"/>
  <c r="AE193"/>
  <c r="AF193"/>
  <c r="AG193"/>
  <c r="AH193"/>
  <c r="AI193"/>
  <c r="AL193"/>
  <c r="AM193"/>
  <c r="L193"/>
  <c r="L161"/>
  <c r="L164"/>
  <c r="AN164"/>
  <c r="AM164"/>
  <c r="AL164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AJ161"/>
  <c r="AJ158" s="1"/>
  <c r="AK161"/>
  <c r="AK158" s="1"/>
  <c r="AL161"/>
  <c r="AL158" s="1"/>
  <c r="AM161"/>
  <c r="AN161"/>
  <c r="AN158" s="1"/>
  <c r="Q161"/>
  <c r="Q158" s="1"/>
  <c r="R161"/>
  <c r="R158" s="1"/>
  <c r="S161"/>
  <c r="T161"/>
  <c r="T158" s="1"/>
  <c r="U161"/>
  <c r="U158" s="1"/>
  <c r="V161"/>
  <c r="V158" s="1"/>
  <c r="W161"/>
  <c r="X161"/>
  <c r="X158" s="1"/>
  <c r="Y161"/>
  <c r="Y158" s="1"/>
  <c r="Z161"/>
  <c r="Z158" s="1"/>
  <c r="AA161"/>
  <c r="AB161"/>
  <c r="AB158" s="1"/>
  <c r="AC161"/>
  <c r="AC158" s="1"/>
  <c r="AD161"/>
  <c r="AD158" s="1"/>
  <c r="AE161"/>
  <c r="AF161"/>
  <c r="AF158" s="1"/>
  <c r="AG161"/>
  <c r="AG158" s="1"/>
  <c r="AH161"/>
  <c r="AH158" s="1"/>
  <c r="AI161"/>
  <c r="P161"/>
  <c r="P158" s="1"/>
  <c r="O161"/>
  <c r="O158" s="1"/>
  <c r="N161"/>
  <c r="N158" s="1"/>
  <c r="M161"/>
  <c r="M158" s="1"/>
  <c r="L160"/>
  <c r="L159"/>
  <c r="J158"/>
  <c r="L157"/>
  <c r="K157"/>
  <c r="AN143"/>
  <c r="AM143"/>
  <c r="AL143"/>
  <c r="AL138"/>
  <c r="AM138"/>
  <c r="AN138"/>
  <c r="AI143"/>
  <c r="Y143"/>
  <c r="P143"/>
  <c r="O143"/>
  <c r="N143"/>
  <c r="M143"/>
  <c r="L143"/>
  <c r="L89" s="1"/>
  <c r="M138"/>
  <c r="N138"/>
  <c r="O138"/>
  <c r="P138"/>
  <c r="AI138"/>
  <c r="L138"/>
  <c r="L126"/>
  <c r="L130"/>
  <c r="AK91"/>
  <c r="AJ91"/>
  <c r="AD143"/>
  <c r="AC143"/>
  <c r="AB143"/>
  <c r="AA143"/>
  <c r="Z143"/>
  <c r="X143"/>
  <c r="W143"/>
  <c r="V143"/>
  <c r="U143"/>
  <c r="T143"/>
  <c r="S143"/>
  <c r="R143"/>
  <c r="Q143"/>
  <c r="AD138"/>
  <c r="AC138"/>
  <c r="AB138"/>
  <c r="AA138"/>
  <c r="Z138"/>
  <c r="Y138"/>
  <c r="X139"/>
  <c r="X138" s="1"/>
  <c r="W139"/>
  <c r="W138" s="1"/>
  <c r="V139"/>
  <c r="V138" s="1"/>
  <c r="U139"/>
  <c r="U138" s="1"/>
  <c r="T139"/>
  <c r="T138" s="1"/>
  <c r="S139"/>
  <c r="S138" s="1"/>
  <c r="R139"/>
  <c r="R138" s="1"/>
  <c r="Q138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L83"/>
  <c r="M71"/>
  <c r="M61" s="1"/>
  <c r="N71"/>
  <c r="N61" s="1"/>
  <c r="O71"/>
  <c r="O61" s="1"/>
  <c r="AJ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L71"/>
  <c r="AM71"/>
  <c r="AN71"/>
  <c r="L71"/>
  <c r="L61" s="1"/>
  <c r="L66"/>
  <c r="AD46"/>
  <c r="M46"/>
  <c r="N46"/>
  <c r="O46"/>
  <c r="P46"/>
  <c r="Q46"/>
  <c r="R46"/>
  <c r="S46"/>
  <c r="T46"/>
  <c r="U46"/>
  <c r="V46"/>
  <c r="W46"/>
  <c r="X46"/>
  <c r="Z46"/>
  <c r="AA46"/>
  <c r="AB46"/>
  <c r="AC46"/>
  <c r="AE46"/>
  <c r="AF46"/>
  <c r="AG46"/>
  <c r="AH46"/>
  <c r="AI46"/>
  <c r="AL46"/>
  <c r="AM46"/>
  <c r="AN46"/>
  <c r="L46"/>
  <c r="AJ46" l="1"/>
  <c r="AI158"/>
  <c r="AE158"/>
  <c r="AA158"/>
  <c r="W158"/>
  <c r="S158"/>
  <c r="AM158"/>
  <c r="L158"/>
  <c r="AJ143"/>
  <c r="AJ138"/>
  <c r="Z259" i="15"/>
  <c r="Z58" i="6" l="1"/>
  <c r="R49" i="15"/>
  <c r="S49"/>
  <c r="T49"/>
  <c r="U49"/>
  <c r="V49"/>
  <c r="W49"/>
  <c r="X49"/>
  <c r="Y49"/>
  <c r="Z49"/>
  <c r="AA294"/>
  <c r="AA293"/>
  <c r="Q295"/>
  <c r="S288"/>
  <c r="T288"/>
  <c r="U288"/>
  <c r="W288"/>
  <c r="X288"/>
  <c r="Y288"/>
  <c r="Z288"/>
  <c r="Z287" s="1"/>
  <c r="Z154" s="1"/>
  <c r="AA290"/>
  <c r="Q290"/>
  <c r="Q293"/>
  <c r="Q322" i="6"/>
  <c r="Z320"/>
  <c r="Z321"/>
  <c r="Z317" l="1"/>
  <c r="Q317"/>
  <c r="AA315"/>
  <c r="AB315"/>
  <c r="AC315"/>
  <c r="Y315"/>
  <c r="Y314" s="1"/>
  <c r="AD315"/>
  <c r="R319"/>
  <c r="S319"/>
  <c r="T319"/>
  <c r="U319"/>
  <c r="V319"/>
  <c r="X319"/>
  <c r="AA319"/>
  <c r="AB319"/>
  <c r="AC319"/>
  <c r="AD319"/>
  <c r="AE319"/>
  <c r="AE314" s="1"/>
  <c r="AF319"/>
  <c r="AF314" s="1"/>
  <c r="AG319"/>
  <c r="AG314" s="1"/>
  <c r="AH319"/>
  <c r="AH314" s="1"/>
  <c r="AI319"/>
  <c r="AI314" s="1"/>
  <c r="Q58"/>
  <c r="AA56"/>
  <c r="AA55" s="1"/>
  <c r="AB56"/>
  <c r="AB55" s="1"/>
  <c r="AC56"/>
  <c r="AC55" s="1"/>
  <c r="AC52" s="1"/>
  <c r="AD56"/>
  <c r="AD55" s="1"/>
  <c r="Y56"/>
  <c r="X58"/>
  <c r="X56" s="1"/>
  <c r="AB314" l="1"/>
  <c r="AD314"/>
  <c r="AC314"/>
  <c r="AA314"/>
  <c r="AQ11" i="15"/>
  <c r="AQ287"/>
  <c r="AQ259"/>
  <c r="AQ154" s="1"/>
  <c r="AQ9"/>
  <c r="AQ8"/>
  <c r="AQ7"/>
  <c r="AQ6"/>
  <c r="Z6"/>
  <c r="Z7"/>
  <c r="Z8"/>
  <c r="Z9"/>
  <c r="Z5" l="1"/>
  <c r="AQ5"/>
  <c r="Z316" i="6"/>
  <c r="Q316"/>
  <c r="Q291"/>
  <c r="Z291"/>
  <c r="Z287"/>
  <c r="Z286"/>
  <c r="X287"/>
  <c r="Q286"/>
  <c r="X286"/>
  <c r="X285"/>
  <c r="X262"/>
  <c r="X196"/>
  <c r="Q196"/>
  <c r="Q194" s="1"/>
  <c r="Q193" s="1"/>
  <c r="AJ193" s="1"/>
  <c r="Q81"/>
  <c r="Q80" s="1"/>
  <c r="S80"/>
  <c r="T80"/>
  <c r="U80"/>
  <c r="V80"/>
  <c r="W80"/>
  <c r="AA80"/>
  <c r="AB80"/>
  <c r="AC80"/>
  <c r="AD80"/>
  <c r="Z81"/>
  <c r="X81"/>
  <c r="X80" s="1"/>
  <c r="AC7" i="16"/>
  <c r="AB7"/>
  <c r="X7"/>
  <c r="W7"/>
  <c r="V7"/>
  <c r="U7"/>
  <c r="T7"/>
  <c r="S7"/>
  <c r="R7"/>
  <c r="Q7"/>
  <c r="P7"/>
  <c r="F7"/>
  <c r="AA7" s="1"/>
  <c r="AC6"/>
  <c r="AB6"/>
  <c r="AA6"/>
  <c r="X6"/>
  <c r="W6"/>
  <c r="V6"/>
  <c r="U6"/>
  <c r="T6"/>
  <c r="S6"/>
  <c r="R6"/>
  <c r="Q6"/>
  <c r="P6"/>
  <c r="F6"/>
  <c r="Y6" s="1"/>
  <c r="Z6" s="1"/>
  <c r="W294" i="15"/>
  <c r="Q294" s="1"/>
  <c r="AK292"/>
  <c r="AK246" s="1"/>
  <c r="AJ292"/>
  <c r="AI292"/>
  <c r="AI246" s="1"/>
  <c r="AH292"/>
  <c r="AG292"/>
  <c r="AF292"/>
  <c r="AE292"/>
  <c r="AD292"/>
  <c r="AC292"/>
  <c r="AB292"/>
  <c r="Y292"/>
  <c r="Y287" s="1"/>
  <c r="X292"/>
  <c r="X287" s="1"/>
  <c r="W292"/>
  <c r="W287" s="1"/>
  <c r="V292"/>
  <c r="U292"/>
  <c r="U287" s="1"/>
  <c r="T292"/>
  <c r="T287" s="1"/>
  <c r="S292"/>
  <c r="S287" s="1"/>
  <c r="R292"/>
  <c r="AA291"/>
  <c r="V291"/>
  <c r="V288" s="1"/>
  <c r="V287" s="1"/>
  <c r="Q291"/>
  <c r="P291"/>
  <c r="R289"/>
  <c r="R288" s="1"/>
  <c r="AD288"/>
  <c r="J288"/>
  <c r="AO287"/>
  <c r="AN287"/>
  <c r="AL287"/>
  <c r="AK287"/>
  <c r="AJ287"/>
  <c r="AI287"/>
  <c r="AH287"/>
  <c r="AG287"/>
  <c r="AF287"/>
  <c r="AC287"/>
  <c r="AB287"/>
  <c r="P287"/>
  <c r="O287"/>
  <c r="N287"/>
  <c r="M287"/>
  <c r="L287"/>
  <c r="J287" s="1"/>
  <c r="J286"/>
  <c r="R285"/>
  <c r="Q285"/>
  <c r="P285"/>
  <c r="AO284"/>
  <c r="AN284"/>
  <c r="AM284"/>
  <c r="AL284"/>
  <c r="AK284"/>
  <c r="AJ284"/>
  <c r="AI284"/>
  <c r="AH284"/>
  <c r="AG284"/>
  <c r="AF284"/>
  <c r="AE284"/>
  <c r="AD284"/>
  <c r="AC284"/>
  <c r="AB284"/>
  <c r="AA284"/>
  <c r="Y284"/>
  <c r="X284"/>
  <c r="W284"/>
  <c r="V284"/>
  <c r="U284"/>
  <c r="T284"/>
  <c r="S284"/>
  <c r="R284"/>
  <c r="Q284"/>
  <c r="P284"/>
  <c r="O284"/>
  <c r="N284"/>
  <c r="M284"/>
  <c r="L284"/>
  <c r="J284" s="1"/>
  <c r="J283"/>
  <c r="Q282"/>
  <c r="AA281"/>
  <c r="R281"/>
  <c r="Q281"/>
  <c r="Q280"/>
  <c r="R279"/>
  <c r="P279" s="1"/>
  <c r="Q279"/>
  <c r="AJ278"/>
  <c r="AI278"/>
  <c r="AH278"/>
  <c r="AG278"/>
  <c r="AF278"/>
  <c r="AE278"/>
  <c r="AD278"/>
  <c r="AC278"/>
  <c r="AB278"/>
  <c r="AA278"/>
  <c r="Y278"/>
  <c r="W278"/>
  <c r="V278"/>
  <c r="U278"/>
  <c r="U277" s="1"/>
  <c r="T278"/>
  <c r="S278"/>
  <c r="R278"/>
  <c r="Q278"/>
  <c r="J278"/>
  <c r="AO277"/>
  <c r="AN277"/>
  <c r="AH277"/>
  <c r="AG277" s="1"/>
  <c r="AF277" s="1"/>
  <c r="AE277" s="1"/>
  <c r="AD277"/>
  <c r="Y277"/>
  <c r="X277"/>
  <c r="W277"/>
  <c r="V277" s="1"/>
  <c r="S277"/>
  <c r="R277" s="1"/>
  <c r="P277"/>
  <c r="O277"/>
  <c r="N277"/>
  <c r="M277"/>
  <c r="L277"/>
  <c r="J277" s="1"/>
  <c r="J276"/>
  <c r="AA275"/>
  <c r="T275"/>
  <c r="Q275"/>
  <c r="P275"/>
  <c r="AF274"/>
  <c r="T274"/>
  <c r="T273" s="1"/>
  <c r="T272" s="1"/>
  <c r="Q274"/>
  <c r="AJ273"/>
  <c r="AJ272" s="1"/>
  <c r="AI273"/>
  <c r="AH273"/>
  <c r="AH272" s="1"/>
  <c r="AG273"/>
  <c r="AF273" s="1"/>
  <c r="AE273"/>
  <c r="AD273"/>
  <c r="AC273"/>
  <c r="AB273"/>
  <c r="AB272" s="1"/>
  <c r="AA273"/>
  <c r="Y273"/>
  <c r="W273"/>
  <c r="V273"/>
  <c r="V272" s="1"/>
  <c r="U273"/>
  <c r="U272" s="1"/>
  <c r="S273"/>
  <c r="R273" s="1"/>
  <c r="Q273"/>
  <c r="AO272"/>
  <c r="AN272"/>
  <c r="AD272"/>
  <c r="AC272" s="1"/>
  <c r="Y272"/>
  <c r="X272"/>
  <c r="W272"/>
  <c r="S272"/>
  <c r="R272" s="1"/>
  <c r="O272"/>
  <c r="N272"/>
  <c r="M272"/>
  <c r="L272"/>
  <c r="J272" s="1"/>
  <c r="J271"/>
  <c r="AF270"/>
  <c r="AA270"/>
  <c r="U270"/>
  <c r="T270" s="1"/>
  <c r="P270"/>
  <c r="AJ269"/>
  <c r="AI269"/>
  <c r="AH269"/>
  <c r="AG269"/>
  <c r="AF269"/>
  <c r="AD269"/>
  <c r="AC269"/>
  <c r="AB269"/>
  <c r="AB268" s="1"/>
  <c r="Y269"/>
  <c r="X269"/>
  <c r="W269"/>
  <c r="W268" s="1"/>
  <c r="V269"/>
  <c r="S269"/>
  <c r="S268" s="1"/>
  <c r="R269"/>
  <c r="J269"/>
  <c r="AO268"/>
  <c r="AN268"/>
  <c r="AG268"/>
  <c r="AE268"/>
  <c r="AD268"/>
  <c r="Y268"/>
  <c r="P268"/>
  <c r="O268"/>
  <c r="N268"/>
  <c r="M268"/>
  <c r="L268"/>
  <c r="J268" s="1"/>
  <c r="O266"/>
  <c r="N266"/>
  <c r="M266"/>
  <c r="L266"/>
  <c r="AA265"/>
  <c r="V265"/>
  <c r="Q265"/>
  <c r="AI264"/>
  <c r="AH264"/>
  <c r="AH246" s="1"/>
  <c r="AG264"/>
  <c r="AF264"/>
  <c r="AF246" s="1"/>
  <c r="AE264"/>
  <c r="AD264"/>
  <c r="AD246" s="1"/>
  <c r="AC264"/>
  <c r="AB264"/>
  <c r="AB246" s="1"/>
  <c r="Y264"/>
  <c r="X264"/>
  <c r="X246" s="1"/>
  <c r="W264"/>
  <c r="V264" s="1"/>
  <c r="U264"/>
  <c r="T264"/>
  <c r="T246" s="1"/>
  <c r="S264"/>
  <c r="R264"/>
  <c r="T262"/>
  <c r="Q262"/>
  <c r="T261"/>
  <c r="P261" s="1"/>
  <c r="R261"/>
  <c r="R260" s="1"/>
  <c r="R259" s="1"/>
  <c r="Q261"/>
  <c r="AE260"/>
  <c r="AD260"/>
  <c r="AC260"/>
  <c r="AC259" s="1"/>
  <c r="AB260"/>
  <c r="Y260"/>
  <c r="X260"/>
  <c r="W260"/>
  <c r="V260"/>
  <c r="U260"/>
  <c r="S260"/>
  <c r="P259"/>
  <c r="O259"/>
  <c r="N259"/>
  <c r="M259"/>
  <c r="L259"/>
  <c r="J259" s="1"/>
  <c r="AF258"/>
  <c r="AA258"/>
  <c r="V258"/>
  <c r="V257" s="1"/>
  <c r="R258"/>
  <c r="Q258"/>
  <c r="P258" s="1"/>
  <c r="AO257"/>
  <c r="AN257"/>
  <c r="AM257"/>
  <c r="AM256" s="1"/>
  <c r="AL257"/>
  <c r="AK257"/>
  <c r="AJ257"/>
  <c r="AI257"/>
  <c r="AH257"/>
  <c r="AG257"/>
  <c r="AE257"/>
  <c r="AE256" s="1"/>
  <c r="AD257"/>
  <c r="AC257"/>
  <c r="AB257"/>
  <c r="AA257" s="1"/>
  <c r="Y257"/>
  <c r="W257"/>
  <c r="U257"/>
  <c r="T257"/>
  <c r="T256" s="1"/>
  <c r="S257"/>
  <c r="R257" s="1"/>
  <c r="X256"/>
  <c r="W256" s="1"/>
  <c r="P256"/>
  <c r="M256"/>
  <c r="L256"/>
  <c r="J256" s="1"/>
  <c r="AA254"/>
  <c r="X254"/>
  <c r="V254"/>
  <c r="Q254"/>
  <c r="AA253"/>
  <c r="Q253"/>
  <c r="P253" s="1"/>
  <c r="AE252"/>
  <c r="AE251" s="1"/>
  <c r="AD252"/>
  <c r="AD251" s="1"/>
  <c r="AC252"/>
  <c r="AC251" s="1"/>
  <c r="AB252"/>
  <c r="AB251" s="1"/>
  <c r="Y252"/>
  <c r="W252"/>
  <c r="W251" s="1"/>
  <c r="U252"/>
  <c r="U251" s="1"/>
  <c r="T252"/>
  <c r="T251" s="1"/>
  <c r="S252"/>
  <c r="S251" s="1"/>
  <c r="R252"/>
  <c r="R251" s="1"/>
  <c r="AO251"/>
  <c r="AN251"/>
  <c r="AM251"/>
  <c r="AL251"/>
  <c r="AK251"/>
  <c r="AJ251"/>
  <c r="AI251"/>
  <c r="AH251"/>
  <c r="AG251"/>
  <c r="AF251"/>
  <c r="P251"/>
  <c r="O251"/>
  <c r="N251"/>
  <c r="M251"/>
  <c r="L251"/>
  <c r="AA250"/>
  <c r="Q250"/>
  <c r="Q249" s="1"/>
  <c r="AI249"/>
  <c r="AI248" s="1"/>
  <c r="AH249"/>
  <c r="AG249"/>
  <c r="AG248" s="1"/>
  <c r="AF249"/>
  <c r="AE249"/>
  <c r="AE248" s="1"/>
  <c r="AD249"/>
  <c r="AC249"/>
  <c r="AC248" s="1"/>
  <c r="AB249"/>
  <c r="AA249"/>
  <c r="Y249"/>
  <c r="X249"/>
  <c r="X248" s="1"/>
  <c r="W249"/>
  <c r="V249"/>
  <c r="V248" s="1"/>
  <c r="U249"/>
  <c r="T249"/>
  <c r="T248" s="1"/>
  <c r="S249"/>
  <c r="R249"/>
  <c r="R248" s="1"/>
  <c r="AO248"/>
  <c r="AN248"/>
  <c r="AM248"/>
  <c r="AL248"/>
  <c r="AK248"/>
  <c r="AJ248"/>
  <c r="AH248"/>
  <c r="AF248"/>
  <c r="AD248"/>
  <c r="AB248"/>
  <c r="Y248"/>
  <c r="W248"/>
  <c r="U248"/>
  <c r="S248"/>
  <c r="O248"/>
  <c r="N248"/>
  <c r="M248"/>
  <c r="L248"/>
  <c r="L247"/>
  <c r="AM246"/>
  <c r="AL246"/>
  <c r="AJ246"/>
  <c r="AE246"/>
  <c r="R246"/>
  <c r="P246"/>
  <c r="O246"/>
  <c r="N246"/>
  <c r="M246"/>
  <c r="L246"/>
  <c r="K245"/>
  <c r="AA239"/>
  <c r="AA238" s="1"/>
  <c r="R239"/>
  <c r="P239" s="1"/>
  <c r="Q239"/>
  <c r="Q238" s="1"/>
  <c r="L239"/>
  <c r="AO238"/>
  <c r="AN238"/>
  <c r="AM238"/>
  <c r="AL238"/>
  <c r="AK238"/>
  <c r="AG238"/>
  <c r="AG237" s="1"/>
  <c r="AF238"/>
  <c r="AE238"/>
  <c r="AD238"/>
  <c r="AC238"/>
  <c r="AC237" s="1"/>
  <c r="AB238"/>
  <c r="Y238"/>
  <c r="Y237" s="1"/>
  <c r="X238"/>
  <c r="X237" s="1"/>
  <c r="W238"/>
  <c r="V238"/>
  <c r="V237" s="1"/>
  <c r="U238"/>
  <c r="T238"/>
  <c r="T237" s="1"/>
  <c r="S238"/>
  <c r="O238"/>
  <c r="L238" s="1"/>
  <c r="AO237"/>
  <c r="AN237"/>
  <c r="AJ237"/>
  <c r="AI237"/>
  <c r="AH237"/>
  <c r="AE237"/>
  <c r="N237"/>
  <c r="M237"/>
  <c r="L233"/>
  <c r="L232"/>
  <c r="K231"/>
  <c r="L230"/>
  <c r="AO226"/>
  <c r="AN226"/>
  <c r="AM226"/>
  <c r="AL226"/>
  <c r="AK226"/>
  <c r="AJ226"/>
  <c r="AI226"/>
  <c r="AH226"/>
  <c r="AG226"/>
  <c r="AF226"/>
  <c r="AE226"/>
  <c r="AD226"/>
  <c r="AC226"/>
  <c r="AB226"/>
  <c r="AA226"/>
  <c r="Y226"/>
  <c r="X226"/>
  <c r="W226"/>
  <c r="V226"/>
  <c r="U226"/>
  <c r="T226"/>
  <c r="S226"/>
  <c r="R226"/>
  <c r="Q226"/>
  <c r="P226"/>
  <c r="O226"/>
  <c r="N226"/>
  <c r="M226"/>
  <c r="L226"/>
  <c r="AO224"/>
  <c r="AN224"/>
  <c r="AM224"/>
  <c r="AL224"/>
  <c r="AK224"/>
  <c r="AJ224"/>
  <c r="AI224"/>
  <c r="AH224"/>
  <c r="AG224"/>
  <c r="AF224"/>
  <c r="AE224"/>
  <c r="AD224"/>
  <c r="AC224"/>
  <c r="AB224"/>
  <c r="AA224"/>
  <c r="Y224"/>
  <c r="X224"/>
  <c r="W224"/>
  <c r="V224"/>
  <c r="U224"/>
  <c r="T224"/>
  <c r="S224"/>
  <c r="R224"/>
  <c r="Q224"/>
  <c r="P224"/>
  <c r="O224"/>
  <c r="N224"/>
  <c r="M224"/>
  <c r="L224"/>
  <c r="Q223"/>
  <c r="Q222"/>
  <c r="Q221"/>
  <c r="Q220"/>
  <c r="AJ219"/>
  <c r="AI219"/>
  <c r="AH219"/>
  <c r="AH218" s="1"/>
  <c r="AG219"/>
  <c r="AF219"/>
  <c r="AE219"/>
  <c r="AD219"/>
  <c r="AC219"/>
  <c r="AB219"/>
  <c r="AA219"/>
  <c r="Y219"/>
  <c r="Y218" s="1"/>
  <c r="W219"/>
  <c r="V219"/>
  <c r="U219"/>
  <c r="T219"/>
  <c r="S219"/>
  <c r="R219"/>
  <c r="AO218"/>
  <c r="AN218"/>
  <c r="AM218"/>
  <c r="AL218"/>
  <c r="AK218"/>
  <c r="AD218"/>
  <c r="X218"/>
  <c r="W218" s="1"/>
  <c r="P218"/>
  <c r="O218"/>
  <c r="N218"/>
  <c r="M218"/>
  <c r="L218"/>
  <c r="Q217"/>
  <c r="Q216"/>
  <c r="Q215"/>
  <c r="Q214"/>
  <c r="AO213"/>
  <c r="AN213"/>
  <c r="AN212" s="1"/>
  <c r="AM213"/>
  <c r="AL213"/>
  <c r="AL212" s="1"/>
  <c r="AK213"/>
  <c r="AJ213"/>
  <c r="AJ212" s="1"/>
  <c r="AI213"/>
  <c r="AH213"/>
  <c r="AH212" s="1"/>
  <c r="AG213"/>
  <c r="AF213"/>
  <c r="AF212" s="1"/>
  <c r="AE213"/>
  <c r="AD213"/>
  <c r="AD212" s="1"/>
  <c r="AC213"/>
  <c r="AB213"/>
  <c r="AB212" s="1"/>
  <c r="AA213"/>
  <c r="Y213"/>
  <c r="W213"/>
  <c r="V213"/>
  <c r="V212" s="1"/>
  <c r="U213"/>
  <c r="T213"/>
  <c r="T212" s="1"/>
  <c r="S213"/>
  <c r="R213"/>
  <c r="R212" s="1"/>
  <c r="X212"/>
  <c r="W212" s="1"/>
  <c r="P212"/>
  <c r="O212"/>
  <c r="N212"/>
  <c r="M212"/>
  <c r="L212"/>
  <c r="AF210"/>
  <c r="AA210"/>
  <c r="U210"/>
  <c r="T210" s="1"/>
  <c r="AA209"/>
  <c r="V209"/>
  <c r="Q209" s="1"/>
  <c r="AO208"/>
  <c r="AN208"/>
  <c r="AN207" s="1"/>
  <c r="AM208"/>
  <c r="AL208"/>
  <c r="AK208"/>
  <c r="AJ208"/>
  <c r="AJ207" s="1"/>
  <c r="AI208"/>
  <c r="AH208"/>
  <c r="AH207" s="1"/>
  <c r="AG208"/>
  <c r="AE208"/>
  <c r="AE207" s="1"/>
  <c r="AD208"/>
  <c r="AC208"/>
  <c r="AC207" s="1"/>
  <c r="AB208"/>
  <c r="Y208"/>
  <c r="X208"/>
  <c r="W208"/>
  <c r="S208"/>
  <c r="R208"/>
  <c r="P207"/>
  <c r="O207"/>
  <c r="N207"/>
  <c r="M207"/>
  <c r="L207"/>
  <c r="AJ205"/>
  <c r="AJ157" s="1"/>
  <c r="AB205"/>
  <c r="S205"/>
  <c r="K204"/>
  <c r="J204"/>
  <c r="AA192"/>
  <c r="X192"/>
  <c r="Q192"/>
  <c r="AA191"/>
  <c r="X191"/>
  <c r="Q191"/>
  <c r="AA190"/>
  <c r="AA189"/>
  <c r="T189"/>
  <c r="R189"/>
  <c r="Q189"/>
  <c r="X188"/>
  <c r="Q188"/>
  <c r="AJ187"/>
  <c r="AJ186" s="1"/>
  <c r="AI186" s="1"/>
  <c r="AI187"/>
  <c r="AH187"/>
  <c r="AH186" s="1"/>
  <c r="AG187"/>
  <c r="AF187"/>
  <c r="AE187"/>
  <c r="AD187"/>
  <c r="AD186" s="1"/>
  <c r="AC187"/>
  <c r="AB187"/>
  <c r="AB186" s="1"/>
  <c r="S187"/>
  <c r="S186" s="1"/>
  <c r="R187"/>
  <c r="AO186"/>
  <c r="AN186"/>
  <c r="AM186"/>
  <c r="AL186"/>
  <c r="AK186"/>
  <c r="AF186"/>
  <c r="Y186"/>
  <c r="X186"/>
  <c r="W186"/>
  <c r="V186"/>
  <c r="U186"/>
  <c r="T186"/>
  <c r="O186"/>
  <c r="N186"/>
  <c r="M186"/>
  <c r="L186"/>
  <c r="AA185"/>
  <c r="Q185"/>
  <c r="AG184"/>
  <c r="AF184"/>
  <c r="AE184"/>
  <c r="AD184"/>
  <c r="AC184"/>
  <c r="AB184"/>
  <c r="AA184"/>
  <c r="Y184"/>
  <c r="X184"/>
  <c r="W184"/>
  <c r="V184"/>
  <c r="U184"/>
  <c r="T184"/>
  <c r="S184"/>
  <c r="R184"/>
  <c r="Q184"/>
  <c r="AO183"/>
  <c r="AN183"/>
  <c r="AM183"/>
  <c r="AL183"/>
  <c r="AK183"/>
  <c r="AJ183"/>
  <c r="AI183"/>
  <c r="AH183"/>
  <c r="AG183"/>
  <c r="AF183"/>
  <c r="AE183"/>
  <c r="AD183"/>
  <c r="AC183"/>
  <c r="AB183"/>
  <c r="Y183"/>
  <c r="X183"/>
  <c r="W183"/>
  <c r="V183"/>
  <c r="U183"/>
  <c r="T183"/>
  <c r="S183"/>
  <c r="R183"/>
  <c r="O183"/>
  <c r="N183"/>
  <c r="M183"/>
  <c r="L183"/>
  <c r="AA182"/>
  <c r="Q182"/>
  <c r="Q179" s="1"/>
  <c r="AE180"/>
  <c r="AD180"/>
  <c r="AC180"/>
  <c r="AC179" s="1"/>
  <c r="AB180"/>
  <c r="Y180"/>
  <c r="Y179" s="1"/>
  <c r="X180"/>
  <c r="X179" s="1"/>
  <c r="W180"/>
  <c r="W179" s="1"/>
  <c r="V180"/>
  <c r="V179" s="1"/>
  <c r="U180"/>
  <c r="U179" s="1"/>
  <c r="T180"/>
  <c r="T179" s="1"/>
  <c r="AO179"/>
  <c r="AN179"/>
  <c r="AM179"/>
  <c r="AL179"/>
  <c r="AK179"/>
  <c r="AJ179"/>
  <c r="AI179"/>
  <c r="AH179"/>
  <c r="AG179"/>
  <c r="AF179"/>
  <c r="AE179"/>
  <c r="O179"/>
  <c r="N179"/>
  <c r="M179"/>
  <c r="L179"/>
  <c r="AF178"/>
  <c r="R178"/>
  <c r="Q178"/>
  <c r="AA177"/>
  <c r="AF176"/>
  <c r="AA176"/>
  <c r="Q176"/>
  <c r="AF175"/>
  <c r="AA175"/>
  <c r="R175"/>
  <c r="Q175"/>
  <c r="AF174"/>
  <c r="Q174"/>
  <c r="AF173"/>
  <c r="Q173"/>
  <c r="AF172"/>
  <c r="R172"/>
  <c r="Q172"/>
  <c r="AO171"/>
  <c r="AN171"/>
  <c r="AN170" s="1"/>
  <c r="AM171"/>
  <c r="AL171"/>
  <c r="AK171"/>
  <c r="AH171"/>
  <c r="AG171"/>
  <c r="AE171"/>
  <c r="AD171"/>
  <c r="AC171"/>
  <c r="AC170" s="1"/>
  <c r="AB170" s="1"/>
  <c r="AB171"/>
  <c r="Y171"/>
  <c r="W171"/>
  <c r="V171"/>
  <c r="U171"/>
  <c r="U170" s="1"/>
  <c r="T171"/>
  <c r="S171"/>
  <c r="AL170"/>
  <c r="AJ170"/>
  <c r="AI170"/>
  <c r="X170"/>
  <c r="Q170"/>
  <c r="O170"/>
  <c r="N170"/>
  <c r="M170"/>
  <c r="L170"/>
  <c r="J170" s="1"/>
  <c r="AA168"/>
  <c r="R168"/>
  <c r="R167" s="1"/>
  <c r="Q168"/>
  <c r="AG167"/>
  <c r="AG166" s="1"/>
  <c r="AF167"/>
  <c r="AE167"/>
  <c r="AD167"/>
  <c r="AC167"/>
  <c r="AC166" s="1"/>
  <c r="AB167"/>
  <c r="Y167"/>
  <c r="Y166" s="1"/>
  <c r="X167"/>
  <c r="W167"/>
  <c r="W166" s="1"/>
  <c r="V167"/>
  <c r="U167"/>
  <c r="U166" s="1"/>
  <c r="T167"/>
  <c r="S167"/>
  <c r="S166" s="1"/>
  <c r="AO166"/>
  <c r="AN166"/>
  <c r="AJ166"/>
  <c r="AI166"/>
  <c r="AH166"/>
  <c r="AE166"/>
  <c r="P166"/>
  <c r="O166"/>
  <c r="N166"/>
  <c r="M166"/>
  <c r="L166"/>
  <c r="K166"/>
  <c r="AA165"/>
  <c r="AA164" s="1"/>
  <c r="T165"/>
  <c r="R165"/>
  <c r="Q165"/>
  <c r="Q164" s="1"/>
  <c r="AK164"/>
  <c r="AJ164"/>
  <c r="AI164"/>
  <c r="AH164"/>
  <c r="AH163" s="1"/>
  <c r="AG164"/>
  <c r="AF164"/>
  <c r="AE164"/>
  <c r="AD164"/>
  <c r="AD163" s="1"/>
  <c r="AC164"/>
  <c r="AB164"/>
  <c r="Y164"/>
  <c r="Y163" s="1"/>
  <c r="X164"/>
  <c r="W164"/>
  <c r="V164"/>
  <c r="U164"/>
  <c r="S164"/>
  <c r="AO163"/>
  <c r="AN163"/>
  <c r="U163"/>
  <c r="O163"/>
  <c r="N163"/>
  <c r="M163"/>
  <c r="L163"/>
  <c r="L162"/>
  <c r="P161"/>
  <c r="N161"/>
  <c r="M161"/>
  <c r="L161"/>
  <c r="L160"/>
  <c r="K159"/>
  <c r="J159" s="1"/>
  <c r="AO158"/>
  <c r="AN158"/>
  <c r="AM158"/>
  <c r="AL158"/>
  <c r="AK158"/>
  <c r="AJ158"/>
  <c r="AI158"/>
  <c r="AH158"/>
  <c r="AG158"/>
  <c r="AF158"/>
  <c r="AE158"/>
  <c r="AD158"/>
  <c r="AC158"/>
  <c r="AB158"/>
  <c r="AA158"/>
  <c r="Y158"/>
  <c r="X158"/>
  <c r="W158"/>
  <c r="V158"/>
  <c r="U158"/>
  <c r="T158"/>
  <c r="S158"/>
  <c r="R158"/>
  <c r="Q158"/>
  <c r="P158"/>
  <c r="O158"/>
  <c r="N158"/>
  <c r="M158"/>
  <c r="K158"/>
  <c r="J158"/>
  <c r="AO157"/>
  <c r="AN157"/>
  <c r="AM157"/>
  <c r="AL157"/>
  <c r="AK157"/>
  <c r="K157"/>
  <c r="J157"/>
  <c r="P245" l="1"/>
  <c r="P289"/>
  <c r="Y246"/>
  <c r="AC246"/>
  <c r="AG246"/>
  <c r="W246"/>
  <c r="V246" s="1"/>
  <c r="V157" s="1"/>
  <c r="V259"/>
  <c r="T164"/>
  <c r="T163" s="1"/>
  <c r="AA180"/>
  <c r="AA179" s="1"/>
  <c r="S212"/>
  <c r="AC212"/>
  <c r="AG212"/>
  <c r="AK212"/>
  <c r="Q213"/>
  <c r="AO212" s="1"/>
  <c r="AC218"/>
  <c r="AG218"/>
  <c r="M205"/>
  <c r="O205"/>
  <c r="Q205"/>
  <c r="U205"/>
  <c r="W205"/>
  <c r="Y205"/>
  <c r="AD205"/>
  <c r="AD157" s="1"/>
  <c r="AF205"/>
  <c r="AF157" s="1"/>
  <c r="AH205"/>
  <c r="AH157" s="1"/>
  <c r="O159"/>
  <c r="M159"/>
  <c r="S163"/>
  <c r="L205"/>
  <c r="N205"/>
  <c r="N157" s="1"/>
  <c r="P205"/>
  <c r="R205"/>
  <c r="AG272"/>
  <c r="AF272" s="1"/>
  <c r="O204"/>
  <c r="P204"/>
  <c r="S237"/>
  <c r="W237"/>
  <c r="AB237"/>
  <c r="AF237"/>
  <c r="T205"/>
  <c r="V205"/>
  <c r="X205"/>
  <c r="AA205"/>
  <c r="AC205"/>
  <c r="AE205"/>
  <c r="AG205"/>
  <c r="AG157" s="1"/>
  <c r="AI205"/>
  <c r="M245"/>
  <c r="R164"/>
  <c r="R163" s="1"/>
  <c r="T166"/>
  <c r="T170"/>
  <c r="AI207"/>
  <c r="Q257"/>
  <c r="S256"/>
  <c r="R256" s="1"/>
  <c r="AA272"/>
  <c r="T277"/>
  <c r="AA171"/>
  <c r="L159"/>
  <c r="N204"/>
  <c r="M204" s="1"/>
  <c r="L245"/>
  <c r="J245" s="1"/>
  <c r="AB157"/>
  <c r="AE272"/>
  <c r="AI272"/>
  <c r="AC163"/>
  <c r="AB163" s="1"/>
  <c r="AH170"/>
  <c r="AH159" s="1"/>
  <c r="AB179"/>
  <c r="Q210"/>
  <c r="L204"/>
  <c r="V218"/>
  <c r="U218" s="1"/>
  <c r="T218" s="1"/>
  <c r="S218" s="1"/>
  <c r="R218" s="1"/>
  <c r="O245"/>
  <c r="N245" s="1"/>
  <c r="X252"/>
  <c r="AD256"/>
  <c r="AC256" s="1"/>
  <c r="AB256" s="1"/>
  <c r="AA256" s="1"/>
  <c r="Y256" s="1"/>
  <c r="AH259"/>
  <c r="AG259" s="1"/>
  <c r="AF259" s="1"/>
  <c r="AB259"/>
  <c r="AA170"/>
  <c r="Y170" s="1"/>
  <c r="AO207"/>
  <c r="AO204" s="1"/>
  <c r="AD207"/>
  <c r="U208"/>
  <c r="T208" s="1"/>
  <c r="AF208"/>
  <c r="AF218"/>
  <c r="AE218" s="1"/>
  <c r="X259"/>
  <c r="AA246"/>
  <c r="AA157" s="1"/>
  <c r="AK272"/>
  <c r="Q277"/>
  <c r="AE288"/>
  <c r="AE287" s="1"/>
  <c r="AD287" s="1"/>
  <c r="R166"/>
  <c r="S170"/>
  <c r="N159"/>
  <c r="AB218"/>
  <c r="AA218" s="1"/>
  <c r="Q219"/>
  <c r="P157"/>
  <c r="X157"/>
  <c r="S259"/>
  <c r="S154" s="1"/>
  <c r="AJ218"/>
  <c r="AI218" s="1"/>
  <c r="R238"/>
  <c r="R237" s="1"/>
  <c r="AD245"/>
  <c r="Q252"/>
  <c r="AO256"/>
  <c r="AN256" s="1"/>
  <c r="AN231" s="1"/>
  <c r="U259"/>
  <c r="X268"/>
  <c r="R268"/>
  <c r="AC277"/>
  <c r="AB277" s="1"/>
  <c r="AA277" s="1"/>
  <c r="R287"/>
  <c r="AB207"/>
  <c r="AC204"/>
  <c r="AG207"/>
  <c r="AH204"/>
  <c r="AN204"/>
  <c r="AE157"/>
  <c r="Q218"/>
  <c r="S245"/>
  <c r="AA259"/>
  <c r="Q246"/>
  <c r="AC268"/>
  <c r="AC245" s="1"/>
  <c r="AF268"/>
  <c r="U269"/>
  <c r="T269" s="1"/>
  <c r="AI157"/>
  <c r="AD166"/>
  <c r="V166"/>
  <c r="X166"/>
  <c r="AF166"/>
  <c r="AF171"/>
  <c r="R171"/>
  <c r="AE186"/>
  <c r="AC186"/>
  <c r="AG186"/>
  <c r="AA187"/>
  <c r="V208"/>
  <c r="V207" s="1"/>
  <c r="Q212"/>
  <c r="U212"/>
  <c r="AA212"/>
  <c r="Y212" s="1"/>
  <c r="AE212"/>
  <c r="AI212"/>
  <c r="AI204" s="1"/>
  <c r="AM212"/>
  <c r="L237"/>
  <c r="O237"/>
  <c r="U237"/>
  <c r="AD237"/>
  <c r="Q251"/>
  <c r="V268"/>
  <c r="W245"/>
  <c r="AA268"/>
  <c r="AB245"/>
  <c r="AO170"/>
  <c r="AO159" s="1"/>
  <c r="AN159" s="1"/>
  <c r="Y251"/>
  <c r="V252"/>
  <c r="AA252"/>
  <c r="AA251" s="1"/>
  <c r="V256"/>
  <c r="U256" s="1"/>
  <c r="AL256"/>
  <c r="AK256" s="1"/>
  <c r="AJ256" s="1"/>
  <c r="AI256" s="1"/>
  <c r="AH256" s="1"/>
  <c r="AG256" s="1"/>
  <c r="AF257"/>
  <c r="Q270"/>
  <c r="AM272"/>
  <c r="AL272" s="1"/>
  <c r="AK277"/>
  <c r="AJ277" s="1"/>
  <c r="AI277" s="1"/>
  <c r="AM170"/>
  <c r="R186"/>
  <c r="V251"/>
  <c r="Q268"/>
  <c r="Q166"/>
  <c r="AM166" s="1"/>
  <c r="AB166"/>
  <c r="AA166" s="1"/>
  <c r="AC159"/>
  <c r="P238"/>
  <c r="S159"/>
  <c r="AB159"/>
  <c r="X163"/>
  <c r="AG163"/>
  <c r="W170"/>
  <c r="V170" s="1"/>
  <c r="AG170"/>
  <c r="AF170" s="1"/>
  <c r="AE170" s="1"/>
  <c r="AD170" s="1"/>
  <c r="AD179"/>
  <c r="M157"/>
  <c r="L157" s="1"/>
  <c r="O157"/>
  <c r="T260"/>
  <c r="AE259"/>
  <c r="AD259" s="1"/>
  <c r="W259"/>
  <c r="Y259"/>
  <c r="R170"/>
  <c r="AA186"/>
  <c r="P237"/>
  <c r="Y157"/>
  <c r="AN245"/>
  <c r="AM245" s="1"/>
  <c r="Q259"/>
  <c r="R245"/>
  <c r="K156"/>
  <c r="AE245"/>
  <c r="AC157"/>
  <c r="S246"/>
  <c r="S157" s="1"/>
  <c r="U246"/>
  <c r="U157" s="1"/>
  <c r="Q287"/>
  <c r="AA287"/>
  <c r="R157"/>
  <c r="T157"/>
  <c r="W157"/>
  <c r="Y7" i="16"/>
  <c r="Z7" s="1"/>
  <c r="AA140" i="15"/>
  <c r="R140"/>
  <c r="Q140"/>
  <c r="AA139"/>
  <c r="T139"/>
  <c r="Q139"/>
  <c r="AE138"/>
  <c r="AD138"/>
  <c r="AC138"/>
  <c r="AC137" s="1"/>
  <c r="AC123" s="1"/>
  <c r="AB138"/>
  <c r="Y138"/>
  <c r="X138"/>
  <c r="W138"/>
  <c r="W137" s="1"/>
  <c r="V138"/>
  <c r="U138"/>
  <c r="T138" s="1"/>
  <c r="S138"/>
  <c r="S137" s="1"/>
  <c r="AO137"/>
  <c r="AO128" s="1"/>
  <c r="AN137"/>
  <c r="AJ137"/>
  <c r="AJ123" s="1"/>
  <c r="AI137"/>
  <c r="AI128" s="1"/>
  <c r="AH137"/>
  <c r="AG137"/>
  <c r="AG123" s="1"/>
  <c r="AF137"/>
  <c r="AE137" s="1"/>
  <c r="AE123" s="1"/>
  <c r="P137"/>
  <c r="P128" s="1"/>
  <c r="O137"/>
  <c r="N137"/>
  <c r="N128" s="1"/>
  <c r="M137"/>
  <c r="L137"/>
  <c r="L130"/>
  <c r="L129"/>
  <c r="J128"/>
  <c r="L127"/>
  <c r="K127"/>
  <c r="AA126"/>
  <c r="AA125" s="1"/>
  <c r="T126"/>
  <c r="R126"/>
  <c r="Q126"/>
  <c r="AI125"/>
  <c r="AH125"/>
  <c r="AG125"/>
  <c r="AG124" s="1"/>
  <c r="AF125"/>
  <c r="AE125"/>
  <c r="AD125"/>
  <c r="AC125"/>
  <c r="AB125"/>
  <c r="Y125"/>
  <c r="X125"/>
  <c r="W125"/>
  <c r="V125"/>
  <c r="U125"/>
  <c r="T125" s="1"/>
  <c r="S125"/>
  <c r="Q125"/>
  <c r="AO124"/>
  <c r="AN124"/>
  <c r="AL124"/>
  <c r="AJ124"/>
  <c r="AD124"/>
  <c r="O124"/>
  <c r="N124"/>
  <c r="M124"/>
  <c r="L124"/>
  <c r="AH123"/>
  <c r="AF123"/>
  <c r="P123"/>
  <c r="V122"/>
  <c r="U122"/>
  <c r="T122" s="1"/>
  <c r="AA121"/>
  <c r="V121"/>
  <c r="Q121"/>
  <c r="AD120"/>
  <c r="AC120"/>
  <c r="AB120"/>
  <c r="Y120"/>
  <c r="X120"/>
  <c r="W120"/>
  <c r="S120"/>
  <c r="S119" s="1"/>
  <c r="R120"/>
  <c r="AO119"/>
  <c r="AN119"/>
  <c r="AM119"/>
  <c r="AL119"/>
  <c r="O119"/>
  <c r="N119"/>
  <c r="M119"/>
  <c r="L119"/>
  <c r="R117"/>
  <c r="Q117"/>
  <c r="AJ116"/>
  <c r="AI116"/>
  <c r="AI115" s="1"/>
  <c r="AH116"/>
  <c r="AG116"/>
  <c r="AF116"/>
  <c r="AE116"/>
  <c r="AD116"/>
  <c r="AC116"/>
  <c r="AB116"/>
  <c r="AA116"/>
  <c r="Y116"/>
  <c r="X116"/>
  <c r="W116"/>
  <c r="V116"/>
  <c r="U116"/>
  <c r="T116"/>
  <c r="S116"/>
  <c r="AO115"/>
  <c r="AN115"/>
  <c r="AL115"/>
  <c r="O115"/>
  <c r="N115"/>
  <c r="M115"/>
  <c r="L115"/>
  <c r="AA114"/>
  <c r="R114"/>
  <c r="Q114"/>
  <c r="AJ113"/>
  <c r="AJ112" s="1"/>
  <c r="AI113"/>
  <c r="AI112" s="1"/>
  <c r="AH113"/>
  <c r="AH112" s="1"/>
  <c r="AG113"/>
  <c r="AG112" s="1"/>
  <c r="AF113"/>
  <c r="AF112" s="1"/>
  <c r="AE113"/>
  <c r="AE112" s="1"/>
  <c r="AD113"/>
  <c r="AD112" s="1"/>
  <c r="AC113"/>
  <c r="AC112" s="1"/>
  <c r="AB113"/>
  <c r="AB112" s="1"/>
  <c r="AA113"/>
  <c r="Y113"/>
  <c r="Y112" s="1"/>
  <c r="X113"/>
  <c r="X112" s="1"/>
  <c r="W113"/>
  <c r="W112" s="1"/>
  <c r="V113"/>
  <c r="V112" s="1"/>
  <c r="U113"/>
  <c r="U112" s="1"/>
  <c r="T113"/>
  <c r="T112" s="1"/>
  <c r="S113"/>
  <c r="Q113"/>
  <c r="AO112"/>
  <c r="AN112"/>
  <c r="AM112"/>
  <c r="AL112"/>
  <c r="O112"/>
  <c r="N112"/>
  <c r="M112"/>
  <c r="L112"/>
  <c r="AF110"/>
  <c r="AA110"/>
  <c r="T110"/>
  <c r="L110"/>
  <c r="AF109"/>
  <c r="T109"/>
  <c r="Q109"/>
  <c r="L109"/>
  <c r="AJ108"/>
  <c r="AI108"/>
  <c r="AH108"/>
  <c r="AH107" s="1"/>
  <c r="AG108"/>
  <c r="AF108"/>
  <c r="AE108"/>
  <c r="AD108"/>
  <c r="AC108"/>
  <c r="AC107" s="1"/>
  <c r="AB108"/>
  <c r="Y108"/>
  <c r="W108"/>
  <c r="V108"/>
  <c r="U108"/>
  <c r="S108"/>
  <c r="AO107"/>
  <c r="AN107"/>
  <c r="AL107"/>
  <c r="X107"/>
  <c r="R107"/>
  <c r="O107"/>
  <c r="N107"/>
  <c r="M107"/>
  <c r="L107"/>
  <c r="AF105"/>
  <c r="Q105"/>
  <c r="AF104"/>
  <c r="AA104"/>
  <c r="R104"/>
  <c r="Q104"/>
  <c r="AF103"/>
  <c r="Q103"/>
  <c r="AJ102"/>
  <c r="AJ101" s="1"/>
  <c r="AI102"/>
  <c r="AI101" s="1"/>
  <c r="AH102"/>
  <c r="AG102"/>
  <c r="AG101" s="1"/>
  <c r="AF102"/>
  <c r="AF101" s="1"/>
  <c r="AE102"/>
  <c r="AE101" s="1"/>
  <c r="AD102"/>
  <c r="AC102"/>
  <c r="AC101" s="1"/>
  <c r="AB102"/>
  <c r="AB101" s="1"/>
  <c r="AA102"/>
  <c r="AA101" s="1"/>
  <c r="Y102"/>
  <c r="Y101" s="1"/>
  <c r="W102"/>
  <c r="V102"/>
  <c r="U102"/>
  <c r="T102"/>
  <c r="S102"/>
  <c r="R102"/>
  <c r="Q102"/>
  <c r="P102"/>
  <c r="AO101"/>
  <c r="AN101"/>
  <c r="AL101"/>
  <c r="AH101"/>
  <c r="AD101"/>
  <c r="X101"/>
  <c r="O101"/>
  <c r="N101"/>
  <c r="M101"/>
  <c r="L101"/>
  <c r="AF100"/>
  <c r="AF99" s="1"/>
  <c r="AF98" s="1"/>
  <c r="Q100"/>
  <c r="AJ99"/>
  <c r="AJ98" s="1"/>
  <c r="AI99"/>
  <c r="AH99"/>
  <c r="AH98" s="1"/>
  <c r="AG99"/>
  <c r="AE99"/>
  <c r="AD99"/>
  <c r="AD98" s="1"/>
  <c r="AC99"/>
  <c r="AB99"/>
  <c r="AA99"/>
  <c r="Y99"/>
  <c r="Y98" s="1"/>
  <c r="X99"/>
  <c r="W99"/>
  <c r="V99"/>
  <c r="U99"/>
  <c r="U98" s="1"/>
  <c r="T99"/>
  <c r="S99"/>
  <c r="R99"/>
  <c r="Q99" s="1"/>
  <c r="AO98"/>
  <c r="AN98"/>
  <c r="AL98"/>
  <c r="P98"/>
  <c r="O98"/>
  <c r="N98"/>
  <c r="M98"/>
  <c r="L98"/>
  <c r="AA97"/>
  <c r="U97"/>
  <c r="Q97" s="1"/>
  <c r="AD96"/>
  <c r="AC96"/>
  <c r="AB96"/>
  <c r="AA96" s="1"/>
  <c r="Y96"/>
  <c r="X96"/>
  <c r="W96"/>
  <c r="V96"/>
  <c r="U96"/>
  <c r="T96"/>
  <c r="S96"/>
  <c r="R96"/>
  <c r="AO95"/>
  <c r="AN95"/>
  <c r="AM95"/>
  <c r="AL95"/>
  <c r="AK95"/>
  <c r="AJ95"/>
  <c r="AI95"/>
  <c r="AH95"/>
  <c r="AG95"/>
  <c r="AF95"/>
  <c r="AE95"/>
  <c r="AD95" s="1"/>
  <c r="AC95" s="1"/>
  <c r="AB95" s="1"/>
  <c r="Y95" s="1"/>
  <c r="X95" s="1"/>
  <c r="W95" s="1"/>
  <c r="V95"/>
  <c r="O95"/>
  <c r="N95"/>
  <c r="M95"/>
  <c r="L95"/>
  <c r="AA94"/>
  <c r="U94"/>
  <c r="Q94" s="1"/>
  <c r="AE93"/>
  <c r="AE92" s="1"/>
  <c r="AD93"/>
  <c r="AC93"/>
  <c r="AB93"/>
  <c r="Y93"/>
  <c r="X93"/>
  <c r="W93"/>
  <c r="V93"/>
  <c r="T93"/>
  <c r="S93"/>
  <c r="R93"/>
  <c r="AO92"/>
  <c r="AN92"/>
  <c r="AM92"/>
  <c r="AL92"/>
  <c r="AK92"/>
  <c r="AJ92"/>
  <c r="AI92"/>
  <c r="AH92"/>
  <c r="AG92"/>
  <c r="AF92"/>
  <c r="O92"/>
  <c r="N92"/>
  <c r="M92"/>
  <c r="L92"/>
  <c r="AK91"/>
  <c r="L91"/>
  <c r="P85"/>
  <c r="J90"/>
  <c r="AF89"/>
  <c r="AF86" s="1"/>
  <c r="AA89"/>
  <c r="R89"/>
  <c r="Q89"/>
  <c r="T88"/>
  <c r="Q88"/>
  <c r="AA87"/>
  <c r="T87"/>
  <c r="Q87"/>
  <c r="AK86"/>
  <c r="AJ86"/>
  <c r="AI86"/>
  <c r="AH86"/>
  <c r="AH85" s="1"/>
  <c r="AG86"/>
  <c r="AE86"/>
  <c r="AD86"/>
  <c r="AC86"/>
  <c r="AB86"/>
  <c r="Y86"/>
  <c r="Y85" s="1"/>
  <c r="X86"/>
  <c r="W86"/>
  <c r="V86"/>
  <c r="U86"/>
  <c r="U85" s="1"/>
  <c r="S86"/>
  <c r="R86" s="1"/>
  <c r="J86"/>
  <c r="AO85"/>
  <c r="AN85"/>
  <c r="AN78" s="1"/>
  <c r="O85"/>
  <c r="N85"/>
  <c r="M85"/>
  <c r="L85"/>
  <c r="J85" s="1"/>
  <c r="AF83"/>
  <c r="AF82" s="1"/>
  <c r="AF81" s="1"/>
  <c r="AA83"/>
  <c r="X83"/>
  <c r="V83"/>
  <c r="R83"/>
  <c r="Q83"/>
  <c r="P83" s="1"/>
  <c r="AJ82"/>
  <c r="AJ81" s="1"/>
  <c r="AI82"/>
  <c r="AH82"/>
  <c r="AH81" s="1"/>
  <c r="AG82"/>
  <c r="AG81" s="1"/>
  <c r="AE82"/>
  <c r="AE81" s="1"/>
  <c r="AD82"/>
  <c r="AD81" s="1"/>
  <c r="AC82"/>
  <c r="AC81" s="1"/>
  <c r="AB82"/>
  <c r="AB81" s="1"/>
  <c r="AA82"/>
  <c r="AA81" s="1"/>
  <c r="Y82"/>
  <c r="X82" s="1"/>
  <c r="W82"/>
  <c r="U82"/>
  <c r="U81" s="1"/>
  <c r="T82"/>
  <c r="T81" s="1"/>
  <c r="S82"/>
  <c r="R82" s="1"/>
  <c r="Q82"/>
  <c r="AL81"/>
  <c r="AI81"/>
  <c r="O81"/>
  <c r="N81"/>
  <c r="M81"/>
  <c r="L81"/>
  <c r="J81" s="1"/>
  <c r="L80"/>
  <c r="J80" s="1"/>
  <c r="L79"/>
  <c r="K78"/>
  <c r="L77"/>
  <c r="L73" s="1"/>
  <c r="AF71"/>
  <c r="AA71"/>
  <c r="AA69" s="1"/>
  <c r="R71"/>
  <c r="Q71"/>
  <c r="Q69" s="1"/>
  <c r="AG70"/>
  <c r="AF70" s="1"/>
  <c r="AB70"/>
  <c r="Y70"/>
  <c r="W70"/>
  <c r="W69" s="1"/>
  <c r="V70"/>
  <c r="U70"/>
  <c r="U69" s="1"/>
  <c r="T70"/>
  <c r="S70"/>
  <c r="S69" s="1"/>
  <c r="AO69"/>
  <c r="AN69"/>
  <c r="AJ69"/>
  <c r="AJ66" s="1"/>
  <c r="AI69"/>
  <c r="AH69"/>
  <c r="AG69" s="1"/>
  <c r="AF69" s="1"/>
  <c r="AE69"/>
  <c r="AE66" s="1"/>
  <c r="AD69"/>
  <c r="AC69"/>
  <c r="P69"/>
  <c r="O69"/>
  <c r="N69"/>
  <c r="M69"/>
  <c r="L69"/>
  <c r="L66" s="1"/>
  <c r="L68"/>
  <c r="L67"/>
  <c r="K66"/>
  <c r="J66"/>
  <c r="J62"/>
  <c r="AA61"/>
  <c r="V61"/>
  <c r="Q61"/>
  <c r="AD60"/>
  <c r="AD59" s="1"/>
  <c r="AC60"/>
  <c r="AB60"/>
  <c r="AB59" s="1"/>
  <c r="Y60"/>
  <c r="X60"/>
  <c r="W60"/>
  <c r="U60"/>
  <c r="T60"/>
  <c r="S60"/>
  <c r="R60"/>
  <c r="J60"/>
  <c r="AO59"/>
  <c r="AN59"/>
  <c r="AJ59"/>
  <c r="AI59"/>
  <c r="AH59"/>
  <c r="AG59"/>
  <c r="AF59"/>
  <c r="AE59"/>
  <c r="P59"/>
  <c r="O59"/>
  <c r="N59"/>
  <c r="M59"/>
  <c r="L59"/>
  <c r="J59" s="1"/>
  <c r="L58"/>
  <c r="J58" s="1"/>
  <c r="L57"/>
  <c r="J57" s="1"/>
  <c r="AO56"/>
  <c r="AN56"/>
  <c r="AI56"/>
  <c r="AH56"/>
  <c r="AG56"/>
  <c r="AF56"/>
  <c r="AE56"/>
  <c r="AD56"/>
  <c r="AC56"/>
  <c r="AB56"/>
  <c r="AA56"/>
  <c r="Y56"/>
  <c r="X56"/>
  <c r="W56"/>
  <c r="V56"/>
  <c r="U56"/>
  <c r="T56"/>
  <c r="S56"/>
  <c r="R56"/>
  <c r="Q56"/>
  <c r="P56"/>
  <c r="O56"/>
  <c r="N56"/>
  <c r="M56"/>
  <c r="J55"/>
  <c r="J54"/>
  <c r="AO53"/>
  <c r="AM53"/>
  <c r="AJ52"/>
  <c r="AI52"/>
  <c r="AH52"/>
  <c r="AG52"/>
  <c r="AA50"/>
  <c r="Q50"/>
  <c r="AC49"/>
  <c r="AB49"/>
  <c r="T45"/>
  <c r="R46"/>
  <c r="P48"/>
  <c r="O48"/>
  <c r="N48"/>
  <c r="M48"/>
  <c r="M46" s="1"/>
  <c r="L48"/>
  <c r="AO46"/>
  <c r="AN46"/>
  <c r="AM46"/>
  <c r="AJ46"/>
  <c r="AI46"/>
  <c r="AH46"/>
  <c r="AG46"/>
  <c r="AF46"/>
  <c r="AE46"/>
  <c r="AD46"/>
  <c r="O46"/>
  <c r="K46"/>
  <c r="J46"/>
  <c r="N45"/>
  <c r="AA39"/>
  <c r="Q39"/>
  <c r="AE38"/>
  <c r="Y38"/>
  <c r="X38"/>
  <c r="L38"/>
  <c r="AO37"/>
  <c r="AN37"/>
  <c r="AJ37"/>
  <c r="AI37"/>
  <c r="AH37"/>
  <c r="AG37"/>
  <c r="AF37"/>
  <c r="AE37" s="1"/>
  <c r="AD37"/>
  <c r="AC37"/>
  <c r="AB37"/>
  <c r="X37"/>
  <c r="W37"/>
  <c r="V37"/>
  <c r="U37"/>
  <c r="T37"/>
  <c r="S37"/>
  <c r="R37"/>
  <c r="P37"/>
  <c r="O37"/>
  <c r="N37"/>
  <c r="M37"/>
  <c r="AO34"/>
  <c r="AN34"/>
  <c r="AM34"/>
  <c r="AJ34"/>
  <c r="AI34"/>
  <c r="AH34"/>
  <c r="AG34"/>
  <c r="AF34"/>
  <c r="AE34"/>
  <c r="AD34"/>
  <c r="AC34"/>
  <c r="AB34"/>
  <c r="AA34"/>
  <c r="Y34"/>
  <c r="X34"/>
  <c r="W34"/>
  <c r="V34"/>
  <c r="U34"/>
  <c r="T34"/>
  <c r="S34"/>
  <c r="R34"/>
  <c r="Q34"/>
  <c r="P34"/>
  <c r="O34"/>
  <c r="N34"/>
  <c r="M34"/>
  <c r="L34"/>
  <c r="J34" s="1"/>
  <c r="AG33" s="1"/>
  <c r="AF33" s="1"/>
  <c r="Q33"/>
  <c r="P33" s="1"/>
  <c r="U32"/>
  <c r="T32" s="1"/>
  <c r="AJ31"/>
  <c r="AI31"/>
  <c r="AH31"/>
  <c r="AE31"/>
  <c r="AD31"/>
  <c r="AC31"/>
  <c r="AB31"/>
  <c r="AA31"/>
  <c r="Y31"/>
  <c r="W31"/>
  <c r="V31"/>
  <c r="S31"/>
  <c r="R31"/>
  <c r="N31"/>
  <c r="L31"/>
  <c r="AF30"/>
  <c r="AA30"/>
  <c r="R30"/>
  <c r="P30"/>
  <c r="AJ29"/>
  <c r="AI29"/>
  <c r="AH29"/>
  <c r="AG29"/>
  <c r="AE29"/>
  <c r="AD29"/>
  <c r="AC29"/>
  <c r="AB29"/>
  <c r="Y29"/>
  <c r="W29"/>
  <c r="V29"/>
  <c r="U29"/>
  <c r="T29"/>
  <c r="S29"/>
  <c r="R154" l="1"/>
  <c r="Y154"/>
  <c r="V245"/>
  <c r="AM163"/>
  <c r="AM159" s="1"/>
  <c r="AA245"/>
  <c r="V60"/>
  <c r="T159"/>
  <c r="P45"/>
  <c r="AA93"/>
  <c r="T98"/>
  <c r="X98"/>
  <c r="AD159"/>
  <c r="AK166"/>
  <c r="L78"/>
  <c r="V120"/>
  <c r="J79"/>
  <c r="L75"/>
  <c r="T69"/>
  <c r="V69"/>
  <c r="Y69"/>
  <c r="AI66"/>
  <c r="AG107"/>
  <c r="Q256"/>
  <c r="AG85"/>
  <c r="AC98"/>
  <c r="AK112"/>
  <c r="R159"/>
  <c r="AO66"/>
  <c r="P66"/>
  <c r="X66"/>
  <c r="N53"/>
  <c r="AE53"/>
  <c r="AG53"/>
  <c r="AI53"/>
  <c r="AH53" s="1"/>
  <c r="AH66"/>
  <c r="AG66" s="1"/>
  <c r="AF66" s="1"/>
  <c r="W98"/>
  <c r="AD66"/>
  <c r="AG98"/>
  <c r="AE98"/>
  <c r="W107"/>
  <c r="V107" s="1"/>
  <c r="R125"/>
  <c r="AA138"/>
  <c r="AA29"/>
  <c r="AA38"/>
  <c r="AK56"/>
  <c r="AL56" s="1"/>
  <c r="AF53"/>
  <c r="M78"/>
  <c r="AI98"/>
  <c r="R113"/>
  <c r="R116"/>
  <c r="R115" s="1"/>
  <c r="AE128"/>
  <c r="U268"/>
  <c r="T268" s="1"/>
  <c r="T245" s="1"/>
  <c r="R70"/>
  <c r="V82"/>
  <c r="AF107"/>
  <c r="AE107" s="1"/>
  <c r="AD107" s="1"/>
  <c r="AL277"/>
  <c r="Q159"/>
  <c r="P159" s="1"/>
  <c r="AO245"/>
  <c r="L53"/>
  <c r="J53" s="1"/>
  <c r="AN53"/>
  <c r="AA53"/>
  <c r="O78"/>
  <c r="V98"/>
  <c r="U107"/>
  <c r="AK163"/>
  <c r="AL163" s="1"/>
  <c r="AO231"/>
  <c r="AO156" s="1"/>
  <c r="AN156" s="1"/>
  <c r="U207"/>
  <c r="V204"/>
  <c r="AF207"/>
  <c r="AF204" s="1"/>
  <c r="AE204" s="1"/>
  <c r="AD204" s="1"/>
  <c r="AG204"/>
  <c r="AK34"/>
  <c r="AA37"/>
  <c r="Y37" s="1"/>
  <c r="M45"/>
  <c r="L45" s="1"/>
  <c r="O45"/>
  <c r="O66"/>
  <c r="N66" s="1"/>
  <c r="M66" s="1"/>
  <c r="AN66"/>
  <c r="W81"/>
  <c r="V81" s="1"/>
  <c r="Q115"/>
  <c r="P115" s="1"/>
  <c r="AK115" s="1"/>
  <c r="AJ115" s="1"/>
  <c r="AN128"/>
  <c r="AI123"/>
  <c r="AA207"/>
  <c r="Y207" s="1"/>
  <c r="AB204"/>
  <c r="AF85"/>
  <c r="AE85" s="1"/>
  <c r="AD85" s="1"/>
  <c r="AC85" s="1"/>
  <c r="AB85" s="1"/>
  <c r="AG78"/>
  <c r="AH78"/>
  <c r="AF256"/>
  <c r="AG245"/>
  <c r="AG231"/>
  <c r="X251"/>
  <c r="Y245"/>
  <c r="M53"/>
  <c r="AC66"/>
  <c r="S98"/>
  <c r="R98" s="1"/>
  <c r="Q98" s="1"/>
  <c r="AK98" s="1"/>
  <c r="AB98"/>
  <c r="AA98" s="1"/>
  <c r="AL166"/>
  <c r="U31"/>
  <c r="T31" s="1"/>
  <c r="AG32"/>
  <c r="AF32" s="1"/>
  <c r="S45"/>
  <c r="R45" s="1"/>
  <c r="N46"/>
  <c r="AC59"/>
  <c r="N78"/>
  <c r="S81"/>
  <c r="R81" s="1"/>
  <c r="Q81" s="1"/>
  <c r="AM81" s="1"/>
  <c r="Y81"/>
  <c r="X81" s="1"/>
  <c r="T86"/>
  <c r="T85" s="1"/>
  <c r="S85" s="1"/>
  <c r="R85" s="1"/>
  <c r="Q85" s="1"/>
  <c r="X85"/>
  <c r="W85" s="1"/>
  <c r="AL91"/>
  <c r="Q93"/>
  <c r="AA108"/>
  <c r="AH115"/>
  <c r="AG115" s="1"/>
  <c r="AF115" s="1"/>
  <c r="AE115" s="1"/>
  <c r="AD115" s="1"/>
  <c r="AC115" s="1"/>
  <c r="AB115" s="1"/>
  <c r="AA115" s="1"/>
  <c r="Y115" s="1"/>
  <c r="X115" s="1"/>
  <c r="W115" s="1"/>
  <c r="V115" s="1"/>
  <c r="U115" s="1"/>
  <c r="T115" s="1"/>
  <c r="S115" s="1"/>
  <c r="R119"/>
  <c r="AC124"/>
  <c r="AB124" s="1"/>
  <c r="AA124" s="1"/>
  <c r="Y124" s="1"/>
  <c r="X124" s="1"/>
  <c r="W124" s="1"/>
  <c r="V124" s="1"/>
  <c r="U124" s="1"/>
  <c r="T124" s="1"/>
  <c r="S124" s="1"/>
  <c r="R124" s="1"/>
  <c r="AM124" s="1"/>
  <c r="AI124"/>
  <c r="AH124" s="1"/>
  <c r="O128"/>
  <c r="AH128"/>
  <c r="AB137"/>
  <c r="AC53"/>
  <c r="AB53" s="1"/>
  <c r="AJ85"/>
  <c r="AI85" s="1"/>
  <c r="AI78" s="1"/>
  <c r="V85"/>
  <c r="V137"/>
  <c r="W123"/>
  <c r="AJ78"/>
  <c r="AK237"/>
  <c r="AL237" s="1"/>
  <c r="P231"/>
  <c r="T259"/>
  <c r="W163"/>
  <c r="W154" s="1"/>
  <c r="X159"/>
  <c r="Y53"/>
  <c r="AD53"/>
  <c r="AA137"/>
  <c r="Y137" s="1"/>
  <c r="AA159"/>
  <c r="Y159" s="1"/>
  <c r="W231"/>
  <c r="AJ163"/>
  <c r="AK159"/>
  <c r="AF163"/>
  <c r="AG159"/>
  <c r="Q231"/>
  <c r="AM237"/>
  <c r="AL34"/>
  <c r="R29"/>
  <c r="AF29"/>
  <c r="Q31"/>
  <c r="Q18" s="1"/>
  <c r="L37"/>
  <c r="Q38"/>
  <c r="Q37" s="1"/>
  <c r="S46"/>
  <c r="P53"/>
  <c r="O53" s="1"/>
  <c r="L56"/>
  <c r="J56" s="1"/>
  <c r="Q66"/>
  <c r="AB69"/>
  <c r="AB66" s="1"/>
  <c r="AA66" s="1"/>
  <c r="Y66" s="1"/>
  <c r="J78"/>
  <c r="AO78"/>
  <c r="AA85"/>
  <c r="AD92"/>
  <c r="AC92" s="1"/>
  <c r="AB92" s="1"/>
  <c r="Y92" s="1"/>
  <c r="X92" s="1"/>
  <c r="W92" s="1"/>
  <c r="V92" s="1"/>
  <c r="U93"/>
  <c r="U95"/>
  <c r="T95" s="1"/>
  <c r="S95" s="1"/>
  <c r="R95" s="1"/>
  <c r="Q96"/>
  <c r="W101"/>
  <c r="V101" s="1"/>
  <c r="U101" s="1"/>
  <c r="T101" s="1"/>
  <c r="S101" s="1"/>
  <c r="R101" s="1"/>
  <c r="Q101" s="1"/>
  <c r="P101" s="1"/>
  <c r="Q107"/>
  <c r="AM107" s="1"/>
  <c r="AB107"/>
  <c r="AA107" s="1"/>
  <c r="Y107" s="1"/>
  <c r="T108"/>
  <c r="T107" s="1"/>
  <c r="S107" s="1"/>
  <c r="S112"/>
  <c r="U120"/>
  <c r="T120" s="1"/>
  <c r="Q122"/>
  <c r="Q119" s="1"/>
  <c r="P119" s="1"/>
  <c r="AK119" s="1"/>
  <c r="AJ119" s="1"/>
  <c r="AI119" s="1"/>
  <c r="AH119" s="1"/>
  <c r="AG119" s="1"/>
  <c r="AF119" s="1"/>
  <c r="AE119" s="1"/>
  <c r="AF124"/>
  <c r="AE124" s="1"/>
  <c r="M128"/>
  <c r="L128" s="1"/>
  <c r="AD137"/>
  <c r="R138"/>
  <c r="R137" s="1"/>
  <c r="Q137" s="1"/>
  <c r="Q245"/>
  <c r="Q48"/>
  <c r="Q157"/>
  <c r="Q29"/>
  <c r="Q20" s="1"/>
  <c r="J29"/>
  <c r="AF28"/>
  <c r="AA28"/>
  <c r="R28"/>
  <c r="P28" s="1"/>
  <c r="Q28"/>
  <c r="AF27"/>
  <c r="AA27"/>
  <c r="Q27"/>
  <c r="AF26"/>
  <c r="AA26"/>
  <c r="Q26"/>
  <c r="AF25"/>
  <c r="AA25"/>
  <c r="Q25"/>
  <c r="P25"/>
  <c r="AF24"/>
  <c r="AA24"/>
  <c r="T24"/>
  <c r="R24"/>
  <c r="P24" s="1"/>
  <c r="Q24"/>
  <c r="AF23"/>
  <c r="AA23"/>
  <c r="R23"/>
  <c r="Q23"/>
  <c r="P23" s="1"/>
  <c r="AF22"/>
  <c r="AA22"/>
  <c r="AA16" s="1"/>
  <c r="R22"/>
  <c r="P22" s="1"/>
  <c r="Q22"/>
  <c r="AJ21"/>
  <c r="AJ20" s="1"/>
  <c r="AI21"/>
  <c r="AI16" s="1"/>
  <c r="AH21"/>
  <c r="AG21"/>
  <c r="AG16" s="1"/>
  <c r="AE21"/>
  <c r="AD21"/>
  <c r="AD16" s="1"/>
  <c r="AC21"/>
  <c r="AC20" s="1"/>
  <c r="AB21"/>
  <c r="AB16" s="1"/>
  <c r="Y21"/>
  <c r="X21"/>
  <c r="X20" s="1"/>
  <c r="W21"/>
  <c r="W20" s="1"/>
  <c r="V21"/>
  <c r="V16" s="1"/>
  <c r="V12" s="1"/>
  <c r="U21"/>
  <c r="U20" s="1"/>
  <c r="S21"/>
  <c r="S16" s="1"/>
  <c r="K21"/>
  <c r="K16" s="1"/>
  <c r="AO20"/>
  <c r="AN20"/>
  <c r="AH20"/>
  <c r="Y20"/>
  <c r="P20"/>
  <c r="O20"/>
  <c r="N20"/>
  <c r="M20"/>
  <c r="L20"/>
  <c r="AO19"/>
  <c r="AN19"/>
  <c r="AM19"/>
  <c r="AL19"/>
  <c r="AK19"/>
  <c r="AJ19" s="1"/>
  <c r="AI19"/>
  <c r="AH19" s="1"/>
  <c r="AG19"/>
  <c r="AF19"/>
  <c r="AE19" s="1"/>
  <c r="AD19"/>
  <c r="AC19" s="1"/>
  <c r="AB19"/>
  <c r="AA19" s="1"/>
  <c r="Y19"/>
  <c r="X19"/>
  <c r="W19"/>
  <c r="V19"/>
  <c r="V15" s="1"/>
  <c r="U19"/>
  <c r="T19"/>
  <c r="S19"/>
  <c r="P19"/>
  <c r="P15" s="1"/>
  <c r="O15" s="1"/>
  <c r="O9" s="1"/>
  <c r="O19"/>
  <c r="N19"/>
  <c r="N15" s="1"/>
  <c r="N9" s="1"/>
  <c r="M19"/>
  <c r="L19"/>
  <c r="L15" s="1"/>
  <c r="K15" s="1"/>
  <c r="K9" s="1"/>
  <c r="K19"/>
  <c r="J19"/>
  <c r="J15" s="1"/>
  <c r="AJ18"/>
  <c r="AI18"/>
  <c r="AI14" s="1"/>
  <c r="AI8" s="1"/>
  <c r="AH18"/>
  <c r="AE18"/>
  <c r="AD18"/>
  <c r="AC18"/>
  <c r="AB18"/>
  <c r="AA18"/>
  <c r="Y18"/>
  <c r="X18"/>
  <c r="W18" s="1"/>
  <c r="V18"/>
  <c r="U18" s="1"/>
  <c r="T18"/>
  <c r="S18"/>
  <c r="R18" s="1"/>
  <c r="P18"/>
  <c r="O18"/>
  <c r="N18"/>
  <c r="N14" s="1"/>
  <c r="M18"/>
  <c r="AO16"/>
  <c r="AO12" s="1"/>
  <c r="AN12" s="1"/>
  <c r="AN16"/>
  <c r="AJ16"/>
  <c r="AH16"/>
  <c r="AE16"/>
  <c r="AC16"/>
  <c r="W16"/>
  <c r="U16"/>
  <c r="P16"/>
  <c r="O16"/>
  <c r="N16"/>
  <c r="M16"/>
  <c r="L16"/>
  <c r="AO15"/>
  <c r="AB15"/>
  <c r="AA15" s="1"/>
  <c r="AO14"/>
  <c r="AN14"/>
  <c r="AM14"/>
  <c r="R14"/>
  <c r="K14"/>
  <c r="K8" s="1"/>
  <c r="J14"/>
  <c r="AO13"/>
  <c r="AI13"/>
  <c r="AH13"/>
  <c r="O13"/>
  <c r="K13"/>
  <c r="AO9"/>
  <c r="AA204" l="1"/>
  <c r="AA154"/>
  <c r="AL159"/>
  <c r="T154"/>
  <c r="U154"/>
  <c r="X245"/>
  <c r="X154"/>
  <c r="AO7"/>
  <c r="AN15"/>
  <c r="AM15" s="1"/>
  <c r="AL15" s="1"/>
  <c r="AL9" s="1"/>
  <c r="R19"/>
  <c r="Q19" s="1"/>
  <c r="AK69"/>
  <c r="AK66" s="1"/>
  <c r="R69"/>
  <c r="W159"/>
  <c r="AM69"/>
  <c r="AM66" s="1"/>
  <c r="W66"/>
  <c r="V66" s="1"/>
  <c r="U66" s="1"/>
  <c r="T66" s="1"/>
  <c r="M14"/>
  <c r="L9"/>
  <c r="X53"/>
  <c r="W53" s="1"/>
  <c r="R53"/>
  <c r="T53"/>
  <c r="S53" s="1"/>
  <c r="L13"/>
  <c r="J8"/>
  <c r="Y16"/>
  <c r="X16" s="1"/>
  <c r="AN13"/>
  <c r="AN11" s="1"/>
  <c r="J9"/>
  <c r="AO8" s="1"/>
  <c r="AN8" s="1"/>
  <c r="AI20"/>
  <c r="S66"/>
  <c r="R66" s="1"/>
  <c r="AN7"/>
  <c r="J16"/>
  <c r="K12"/>
  <c r="AO11"/>
  <c r="J13"/>
  <c r="AH14"/>
  <c r="AH8" s="1"/>
  <c r="K20"/>
  <c r="V20"/>
  <c r="AF21"/>
  <c r="AF20" s="1"/>
  <c r="AE20" s="1"/>
  <c r="R112"/>
  <c r="U92"/>
  <c r="AF78"/>
  <c r="Q14"/>
  <c r="N13"/>
  <c r="M13" s="1"/>
  <c r="M15"/>
  <c r="M9" s="1"/>
  <c r="AK15"/>
  <c r="R21"/>
  <c r="R20" s="1"/>
  <c r="U245"/>
  <c r="AG31"/>
  <c r="AF31" s="1"/>
  <c r="AL69"/>
  <c r="AL66" s="1"/>
  <c r="X207"/>
  <c r="Y204"/>
  <c r="T207"/>
  <c r="I23"/>
  <c r="AB20"/>
  <c r="AA20" s="1"/>
  <c r="AA11" s="1"/>
  <c r="AD20"/>
  <c r="U204"/>
  <c r="AK85"/>
  <c r="AM85"/>
  <c r="AM78" s="1"/>
  <c r="AK59"/>
  <c r="Q53"/>
  <c r="AK124"/>
  <c r="AG128"/>
  <c r="AH118"/>
  <c r="AF245"/>
  <c r="AF231"/>
  <c r="AE231" s="1"/>
  <c r="AD231" s="1"/>
  <c r="AC231" s="1"/>
  <c r="AB231" s="1"/>
  <c r="AA231" s="1"/>
  <c r="Y231" s="1"/>
  <c r="X231" s="1"/>
  <c r="AF16"/>
  <c r="L18"/>
  <c r="S20"/>
  <c r="AG20"/>
  <c r="T21"/>
  <c r="T20" s="1"/>
  <c r="AM37"/>
  <c r="AM16" s="1"/>
  <c r="AM12" s="1"/>
  <c r="Q16"/>
  <c r="AK37"/>
  <c r="AK16" s="1"/>
  <c r="Q128"/>
  <c r="AK137"/>
  <c r="AM137"/>
  <c r="AM128" s="1"/>
  <c r="AE78"/>
  <c r="Y15"/>
  <c r="AA9"/>
  <c r="AE163"/>
  <c r="AE159" s="1"/>
  <c r="AF159"/>
  <c r="V163"/>
  <c r="V154" s="1"/>
  <c r="U137"/>
  <c r="T137" s="1"/>
  <c r="V128"/>
  <c r="V123"/>
  <c r="V119" s="1"/>
  <c r="U119" s="1"/>
  <c r="U78" s="1"/>
  <c r="AA78"/>
  <c r="U12"/>
  <c r="U15"/>
  <c r="V9"/>
  <c r="AD123"/>
  <c r="AD119" s="1"/>
  <c r="AC119" s="1"/>
  <c r="AB119" s="1"/>
  <c r="AD128"/>
  <c r="AK101"/>
  <c r="P78"/>
  <c r="P13" s="1"/>
  <c r="T92"/>
  <c r="AI163"/>
  <c r="AI159" s="1"/>
  <c r="AJ159"/>
  <c r="V231"/>
  <c r="X137"/>
  <c r="Y128"/>
  <c r="Y123"/>
  <c r="O231"/>
  <c r="P156"/>
  <c r="L14"/>
  <c r="L8" s="1"/>
  <c r="AK107"/>
  <c r="AJ107" s="1"/>
  <c r="AI107" s="1"/>
  <c r="AM259"/>
  <c r="AK259"/>
  <c r="Q45"/>
  <c r="AK48"/>
  <c r="R8"/>
  <c r="S11" l="1"/>
  <c r="AN9"/>
  <c r="AM13"/>
  <c r="AM11" s="1"/>
  <c r="V53"/>
  <c r="U53" s="1"/>
  <c r="X204"/>
  <c r="X156" s="1"/>
  <c r="J12"/>
  <c r="R16"/>
  <c r="P14"/>
  <c r="O14" s="1"/>
  <c r="O8" s="1"/>
  <c r="N8" s="1"/>
  <c r="M8" s="1"/>
  <c r="Q8"/>
  <c r="AJ15"/>
  <c r="AI15" s="1"/>
  <c r="AH15" s="1"/>
  <c r="AG15" s="1"/>
  <c r="AK9"/>
  <c r="K11"/>
  <c r="J11" s="1"/>
  <c r="AG18"/>
  <c r="AF18" s="1"/>
  <c r="S207"/>
  <c r="T204"/>
  <c r="W207"/>
  <c r="AF128"/>
  <c r="AF13" s="1"/>
  <c r="AG118"/>
  <c r="AG13"/>
  <c r="I22"/>
  <c r="AK53"/>
  <c r="AJ53" s="1"/>
  <c r="AL59"/>
  <c r="AL53" s="1"/>
  <c r="AL85"/>
  <c r="AL78" s="1"/>
  <c r="AK78"/>
  <c r="U128"/>
  <c r="T16"/>
  <c r="Y119"/>
  <c r="AB78"/>
  <c r="X128"/>
  <c r="W128" s="1"/>
  <c r="W118" s="1"/>
  <c r="V118" s="1"/>
  <c r="X123"/>
  <c r="U231"/>
  <c r="V156"/>
  <c r="S92"/>
  <c r="T15"/>
  <c r="U9"/>
  <c r="T12"/>
  <c r="T123"/>
  <c r="T119" s="1"/>
  <c r="T78" s="1"/>
  <c r="T128"/>
  <c r="S128" s="1"/>
  <c r="R128" s="1"/>
  <c r="V159"/>
  <c r="U159" s="1"/>
  <c r="X15"/>
  <c r="Y9"/>
  <c r="AL137"/>
  <c r="AL128" s="1"/>
  <c r="AK128"/>
  <c r="Y78"/>
  <c r="AL37"/>
  <c r="AL16" s="1"/>
  <c r="AL12" s="1"/>
  <c r="N231"/>
  <c r="M231" s="1"/>
  <c r="O156"/>
  <c r="O7" s="1"/>
  <c r="AC128"/>
  <c r="AB128" s="1"/>
  <c r="AA128" s="1"/>
  <c r="AD118"/>
  <c r="AD78"/>
  <c r="AE13"/>
  <c r="AL259"/>
  <c r="AM231"/>
  <c r="AI259"/>
  <c r="AC48"/>
  <c r="AK46"/>
  <c r="AL48"/>
  <c r="AL46" s="1"/>
  <c r="AL14" s="1"/>
  <c r="P7"/>
  <c r="K7"/>
  <c r="D34" i="11"/>
  <c r="D33"/>
  <c r="D32"/>
  <c r="D30"/>
  <c r="D29"/>
  <c r="D28"/>
  <c r="L27"/>
  <c r="K27"/>
  <c r="J27"/>
  <c r="I27"/>
  <c r="H27"/>
  <c r="G27"/>
  <c r="F27"/>
  <c r="E27"/>
  <c r="C27"/>
  <c r="D26"/>
  <c r="D25"/>
  <c r="D24"/>
  <c r="D23"/>
  <c r="D22"/>
  <c r="D21"/>
  <c r="E20"/>
  <c r="N20" s="1"/>
  <c r="D20"/>
  <c r="L19"/>
  <c r="K19"/>
  <c r="J19"/>
  <c r="I19"/>
  <c r="H19"/>
  <c r="G19"/>
  <c r="F19"/>
  <c r="C19"/>
  <c r="D18"/>
  <c r="N17"/>
  <c r="O17" s="1"/>
  <c r="L16"/>
  <c r="J16" s="1"/>
  <c r="H16" s="1"/>
  <c r="F16" s="1"/>
  <c r="K16"/>
  <c r="I16" s="1"/>
  <c r="G16" s="1"/>
  <c r="E16" s="1"/>
  <c r="D16" s="1"/>
  <c r="C16" s="1"/>
  <c r="L15"/>
  <c r="J15" s="1"/>
  <c r="H15" s="1"/>
  <c r="F15" s="1"/>
  <c r="K15"/>
  <c r="I15" s="1"/>
  <c r="G15" s="1"/>
  <c r="E15" s="1"/>
  <c r="L14"/>
  <c r="J14" s="1"/>
  <c r="H14" s="1"/>
  <c r="F14" s="1"/>
  <c r="K14"/>
  <c r="I14" s="1"/>
  <c r="G14" s="1"/>
  <c r="E14" s="1"/>
  <c r="L13"/>
  <c r="J13" s="1"/>
  <c r="K13"/>
  <c r="T11" i="15" l="1"/>
  <c r="AJ9"/>
  <c r="AI9" s="1"/>
  <c r="AH9" s="1"/>
  <c r="AL13"/>
  <c r="AL11" s="1"/>
  <c r="AG14"/>
  <c r="AF14" s="1"/>
  <c r="AF8" s="1"/>
  <c r="D15" i="11"/>
  <c r="C15" s="1"/>
  <c r="AE14" i="15"/>
  <c r="AF15"/>
  <c r="AE15" s="1"/>
  <c r="AG9"/>
  <c r="E19" i="11"/>
  <c r="D19"/>
  <c r="T5" i="15"/>
  <c r="P8"/>
  <c r="D27" i="11"/>
  <c r="R207" i="15"/>
  <c r="S204"/>
  <c r="S5"/>
  <c r="W204"/>
  <c r="W156" s="1"/>
  <c r="D14" i="11"/>
  <c r="C14" s="1"/>
  <c r="AC118" i="15"/>
  <c r="Y118" s="1"/>
  <c r="X118" s="1"/>
  <c r="N156"/>
  <c r="N7" s="1"/>
  <c r="T118"/>
  <c r="X119"/>
  <c r="W119" s="1"/>
  <c r="W78" s="1"/>
  <c r="W13" s="1"/>
  <c r="AF118"/>
  <c r="AE118" s="1"/>
  <c r="AK12"/>
  <c r="W15"/>
  <c r="W9" s="1"/>
  <c r="X9"/>
  <c r="S12"/>
  <c r="S15"/>
  <c r="T9"/>
  <c r="R92"/>
  <c r="R11" s="1"/>
  <c r="S78"/>
  <c r="T231"/>
  <c r="U156"/>
  <c r="V78"/>
  <c r="O20" i="11"/>
  <c r="AC78" i="15"/>
  <c r="AD13"/>
  <c r="L231"/>
  <c r="M156"/>
  <c r="M7" s="1"/>
  <c r="X78"/>
  <c r="X13" s="1"/>
  <c r="X7" s="1"/>
  <c r="Y13"/>
  <c r="AJ128"/>
  <c r="AK13"/>
  <c r="AK14"/>
  <c r="AL8"/>
  <c r="AB48"/>
  <c r="AC46"/>
  <c r="I13" i="11"/>
  <c r="H13"/>
  <c r="G13"/>
  <c r="E13" s="1"/>
  <c r="E12" s="1"/>
  <c r="F13"/>
  <c r="L12"/>
  <c r="L11" s="1"/>
  <c r="K12"/>
  <c r="K11" s="1"/>
  <c r="J12"/>
  <c r="I12"/>
  <c r="H12"/>
  <c r="G12"/>
  <c r="F12"/>
  <c r="W7" i="15" l="1"/>
  <c r="AG8"/>
  <c r="AD15"/>
  <c r="AE9"/>
  <c r="AK8"/>
  <c r="AD14"/>
  <c r="AD8" s="1"/>
  <c r="AE8"/>
  <c r="AF9"/>
  <c r="Q207"/>
  <c r="Q154" s="1"/>
  <c r="R204"/>
  <c r="R5"/>
  <c r="D13" i="11"/>
  <c r="C13" s="1"/>
  <c r="C12" s="1"/>
  <c r="AJ118" i="15"/>
  <c r="AI118" s="1"/>
  <c r="AJ13"/>
  <c r="J231"/>
  <c r="J156" s="1"/>
  <c r="L156"/>
  <c r="L7" s="1"/>
  <c r="S231"/>
  <c r="T156"/>
  <c r="AJ12"/>
  <c r="AI12" s="1"/>
  <c r="Q11"/>
  <c r="R78"/>
  <c r="R15"/>
  <c r="S9"/>
  <c r="R12"/>
  <c r="D12" i="11"/>
  <c r="AC13" i="15"/>
  <c r="AB13" s="1"/>
  <c r="AA13" s="1"/>
  <c r="AB46"/>
  <c r="AC14"/>
  <c r="AJ14"/>
  <c r="AJ8" s="1"/>
  <c r="AK11"/>
  <c r="Y11"/>
  <c r="AA5"/>
  <c r="J11" i="11"/>
  <c r="I11"/>
  <c r="H11"/>
  <c r="G11"/>
  <c r="F11" s="1"/>
  <c r="F35" s="1"/>
  <c r="E11"/>
  <c r="AC15" i="15" l="1"/>
  <c r="AC9" s="1"/>
  <c r="AB9" s="1"/>
  <c r="AD9"/>
  <c r="AM207"/>
  <c r="AM204" s="1"/>
  <c r="Q204"/>
  <c r="Q156" s="1"/>
  <c r="AK207"/>
  <c r="AL207" s="1"/>
  <c r="E35" i="11"/>
  <c r="AJ11" i="15"/>
  <c r="AI11" s="1"/>
  <c r="Q78"/>
  <c r="Q5"/>
  <c r="AH12"/>
  <c r="R231"/>
  <c r="R156" s="1"/>
  <c r="S156"/>
  <c r="AO155"/>
  <c r="J7"/>
  <c r="Q12"/>
  <c r="Q15"/>
  <c r="Q9" s="1"/>
  <c r="P9" s="1"/>
  <c r="R9"/>
  <c r="AA46"/>
  <c r="AB14"/>
  <c r="X11"/>
  <c r="Y5"/>
  <c r="AC8"/>
  <c r="D11" i="11"/>
  <c r="C11" s="1"/>
  <c r="N34" i="8"/>
  <c r="D34"/>
  <c r="D33"/>
  <c r="D32"/>
  <c r="D30"/>
  <c r="D28"/>
  <c r="L27"/>
  <c r="K27"/>
  <c r="J27"/>
  <c r="I27"/>
  <c r="H27"/>
  <c r="G27"/>
  <c r="F27"/>
  <c r="E27"/>
  <c r="D27"/>
  <c r="C27"/>
  <c r="D26"/>
  <c r="D25"/>
  <c r="D24"/>
  <c r="D23"/>
  <c r="D22"/>
  <c r="D21"/>
  <c r="L19"/>
  <c r="K19"/>
  <c r="J19"/>
  <c r="I19"/>
  <c r="H19"/>
  <c r="G19"/>
  <c r="F19"/>
  <c r="E19"/>
  <c r="C19"/>
  <c r="D18"/>
  <c r="D17"/>
  <c r="L16"/>
  <c r="K16"/>
  <c r="I16" s="1"/>
  <c r="G16" s="1"/>
  <c r="E16" s="1"/>
  <c r="J16"/>
  <c r="H16" s="1"/>
  <c r="F16" s="1"/>
  <c r="L15"/>
  <c r="K15"/>
  <c r="I15" s="1"/>
  <c r="G15" s="1"/>
  <c r="C15" s="1"/>
  <c r="J15"/>
  <c r="H15" s="1"/>
  <c r="D15" s="1"/>
  <c r="L14"/>
  <c r="K14"/>
  <c r="I14" s="1"/>
  <c r="G14" s="1"/>
  <c r="E14" s="1"/>
  <c r="J14"/>
  <c r="H14" s="1"/>
  <c r="F14" s="1"/>
  <c r="L13"/>
  <c r="L12" s="1"/>
  <c r="L11" s="1"/>
  <c r="K13"/>
  <c r="I13" s="1"/>
  <c r="J13"/>
  <c r="H13" s="1"/>
  <c r="K12"/>
  <c r="D7"/>
  <c r="AG228" i="14"/>
  <c r="AF228"/>
  <c r="AG226"/>
  <c r="AG225" s="1"/>
  <c r="AF226"/>
  <c r="AC225"/>
  <c r="AF224"/>
  <c r="AE224"/>
  <c r="AC224" s="1"/>
  <c r="AC223"/>
  <c r="AG222"/>
  <c r="AF222"/>
  <c r="AG221"/>
  <c r="AF221"/>
  <c r="AE221"/>
  <c r="AC221" s="1"/>
  <c r="AC220"/>
  <c r="AG219"/>
  <c r="AG218"/>
  <c r="AG217"/>
  <c r="AG216"/>
  <c r="AF216"/>
  <c r="AG215"/>
  <c r="AC215"/>
  <c r="AF214"/>
  <c r="AE214"/>
  <c r="AC214" s="1"/>
  <c r="AC213"/>
  <c r="AG212"/>
  <c r="AF212"/>
  <c r="AG211"/>
  <c r="AG210" s="1"/>
  <c r="AG209" s="1"/>
  <c r="AF209"/>
  <c r="AE209"/>
  <c r="AC209" s="1"/>
  <c r="AC208"/>
  <c r="AG207"/>
  <c r="AG206" s="1"/>
  <c r="AF207"/>
  <c r="AC206"/>
  <c r="AF205"/>
  <c r="AE205"/>
  <c r="AC205" s="1"/>
  <c r="J204"/>
  <c r="H204"/>
  <c r="B204"/>
  <c r="A204"/>
  <c r="AF203"/>
  <c r="AE203"/>
  <c r="R203"/>
  <c r="Q203"/>
  <c r="P203"/>
  <c r="O203"/>
  <c r="N203"/>
  <c r="M203"/>
  <c r="L203"/>
  <c r="K203"/>
  <c r="J203"/>
  <c r="I203"/>
  <c r="H203" s="1"/>
  <c r="G203"/>
  <c r="F203"/>
  <c r="E203"/>
  <c r="D203"/>
  <c r="C203"/>
  <c r="B203"/>
  <c r="A203" s="1"/>
  <c r="J201"/>
  <c r="B201"/>
  <c r="A201"/>
  <c r="AG200"/>
  <c r="AG198" s="1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A200"/>
  <c r="AG199"/>
  <c r="AF199"/>
  <c r="J198"/>
  <c r="H198"/>
  <c r="A198"/>
  <c r="AF197"/>
  <c r="AE197"/>
  <c r="AC197" s="1"/>
  <c r="J197"/>
  <c r="H197"/>
  <c r="A197"/>
  <c r="AG196"/>
  <c r="AF196" s="1"/>
  <c r="J196"/>
  <c r="H196"/>
  <c r="A196"/>
  <c r="AG195"/>
  <c r="J195"/>
  <c r="B195"/>
  <c r="A195"/>
  <c r="AF194"/>
  <c r="AE194"/>
  <c r="AC194" s="1"/>
  <c r="M194"/>
  <c r="L194"/>
  <c r="K194"/>
  <c r="I194"/>
  <c r="G194"/>
  <c r="F194"/>
  <c r="E194"/>
  <c r="E193" s="1"/>
  <c r="D194"/>
  <c r="C194"/>
  <c r="B194"/>
  <c r="A194"/>
  <c r="R193"/>
  <c r="Q193"/>
  <c r="AG192"/>
  <c r="AG191"/>
  <c r="AF191" s="1"/>
  <c r="J191"/>
  <c r="A191"/>
  <c r="M190"/>
  <c r="L190"/>
  <c r="K190"/>
  <c r="J190" s="1"/>
  <c r="I190"/>
  <c r="H190"/>
  <c r="G190"/>
  <c r="F190"/>
  <c r="E190"/>
  <c r="D190"/>
  <c r="C190"/>
  <c r="B190"/>
  <c r="A190"/>
  <c r="AF189"/>
  <c r="AE189"/>
  <c r="R189"/>
  <c r="Q189"/>
  <c r="F189"/>
  <c r="E189" s="1"/>
  <c r="D189" s="1"/>
  <c r="C189" s="1"/>
  <c r="B189" s="1"/>
  <c r="A189" s="1"/>
  <c r="N189" s="1"/>
  <c r="M189" s="1"/>
  <c r="L189" s="1"/>
  <c r="K189" s="1"/>
  <c r="J189" s="1"/>
  <c r="I189" s="1"/>
  <c r="H189" s="1"/>
  <c r="G189" s="1"/>
  <c r="AG187"/>
  <c r="AF187"/>
  <c r="AE187"/>
  <c r="J187"/>
  <c r="B187"/>
  <c r="B186" s="1"/>
  <c r="A187"/>
  <c r="AE186"/>
  <c r="I186"/>
  <c r="H186"/>
  <c r="G186"/>
  <c r="F186"/>
  <c r="E186"/>
  <c r="D186"/>
  <c r="C186"/>
  <c r="A186"/>
  <c r="AG185"/>
  <c r="AF185"/>
  <c r="AE185"/>
  <c r="R185"/>
  <c r="Q185"/>
  <c r="M185"/>
  <c r="L185"/>
  <c r="K185"/>
  <c r="J185"/>
  <c r="G185"/>
  <c r="F185" s="1"/>
  <c r="AE184"/>
  <c r="AD184"/>
  <c r="AE183"/>
  <c r="N183"/>
  <c r="O183" s="1"/>
  <c r="N182"/>
  <c r="AG181"/>
  <c r="AG180" s="1"/>
  <c r="AG179" s="1"/>
  <c r="AG176" s="1"/>
  <c r="AF181"/>
  <c r="AF180" s="1"/>
  <c r="AF179" s="1"/>
  <c r="AF176" s="1"/>
  <c r="K181"/>
  <c r="J181" s="1"/>
  <c r="I181"/>
  <c r="H181" s="1"/>
  <c r="F181"/>
  <c r="A181"/>
  <c r="R180"/>
  <c r="Q180"/>
  <c r="P180"/>
  <c r="O180"/>
  <c r="N180"/>
  <c r="M180"/>
  <c r="L180"/>
  <c r="G180"/>
  <c r="E180"/>
  <c r="D180"/>
  <c r="C180"/>
  <c r="B180"/>
  <c r="A180" s="1"/>
  <c r="AK179"/>
  <c r="AJ179"/>
  <c r="AI179"/>
  <c r="AH179"/>
  <c r="AE178"/>
  <c r="AE177"/>
  <c r="AD176"/>
  <c r="AE175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A174"/>
  <c r="AG173"/>
  <c r="AF173"/>
  <c r="AE173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172"/>
  <c r="AG171"/>
  <c r="AF171"/>
  <c r="AE171"/>
  <c r="AG170"/>
  <c r="AN169"/>
  <c r="AM169"/>
  <c r="AL169"/>
  <c r="AG169"/>
  <c r="S169"/>
  <c r="J12" i="8" l="1"/>
  <c r="J11" s="1"/>
  <c r="H12"/>
  <c r="H11" s="1"/>
  <c r="F13"/>
  <c r="F12" s="1"/>
  <c r="G13"/>
  <c r="I12"/>
  <c r="E185" i="14"/>
  <c r="D185" s="1"/>
  <c r="C185" s="1"/>
  <c r="B185" s="1"/>
  <c r="A185" s="1"/>
  <c r="N185" s="1"/>
  <c r="AF184"/>
  <c r="D19" i="8"/>
  <c r="AL204" i="15"/>
  <c r="AK204" s="1"/>
  <c r="AJ204" s="1"/>
  <c r="AM156"/>
  <c r="I11" i="8"/>
  <c r="K11"/>
  <c r="F180" i="14"/>
  <c r="D193"/>
  <c r="C193" s="1"/>
  <c r="B193" s="1"/>
  <c r="A193" s="1"/>
  <c r="N193" s="1"/>
  <c r="M193" s="1"/>
  <c r="L193" s="1"/>
  <c r="K193" s="1"/>
  <c r="H194"/>
  <c r="J194"/>
  <c r="AJ169"/>
  <c r="AH169" s="1"/>
  <c r="K180"/>
  <c r="J180" s="1"/>
  <c r="AE180"/>
  <c r="AE179" s="1"/>
  <c r="AE181"/>
  <c r="AC184"/>
  <c r="I185"/>
  <c r="H185" s="1"/>
  <c r="AG214"/>
  <c r="D13" i="8"/>
  <c r="D14"/>
  <c r="C14" s="1"/>
  <c r="D16"/>
  <c r="C16" s="1"/>
  <c r="P12" i="15"/>
  <c r="AN155"/>
  <c r="AO154"/>
  <c r="AO6"/>
  <c r="AG12"/>
  <c r="AH11"/>
  <c r="P185" i="14"/>
  <c r="P189"/>
  <c r="O189" s="1"/>
  <c r="P193"/>
  <c r="O193" s="1"/>
  <c r="AG205"/>
  <c r="D35" i="11"/>
  <c r="C35" s="1"/>
  <c r="I180" i="14"/>
  <c r="H180" s="1"/>
  <c r="O182"/>
  <c r="AG190"/>
  <c r="AG189" s="1"/>
  <c r="AG194"/>
  <c r="AG224"/>
  <c r="O20" i="8"/>
  <c r="N20" s="1"/>
  <c r="L35"/>
  <c r="K35" s="1"/>
  <c r="W11" i="15"/>
  <c r="X5"/>
  <c r="Y46"/>
  <c r="AA14"/>
  <c r="AA8" s="1"/>
  <c r="AB8"/>
  <c r="AG168" i="14"/>
  <c r="AG166" s="1"/>
  <c r="AG165" s="1"/>
  <c r="AG167"/>
  <c r="AF165"/>
  <c r="AE165"/>
  <c r="AG164"/>
  <c r="AG163"/>
  <c r="AG162"/>
  <c r="AG161"/>
  <c r="AG160" s="1"/>
  <c r="F161"/>
  <c r="A161"/>
  <c r="R160"/>
  <c r="Q160"/>
  <c r="P160"/>
  <c r="O160"/>
  <c r="N160"/>
  <c r="M160"/>
  <c r="L160"/>
  <c r="K160"/>
  <c r="J160"/>
  <c r="I160"/>
  <c r="H160"/>
  <c r="G160"/>
  <c r="F160" s="1"/>
  <c r="E160"/>
  <c r="D160"/>
  <c r="C160"/>
  <c r="B160"/>
  <c r="AF159"/>
  <c r="AE159"/>
  <c r="AE152" s="1"/>
  <c r="R159"/>
  <c r="Q159"/>
  <c r="AK156"/>
  <c r="AJ156"/>
  <c r="AI156"/>
  <c r="AH156"/>
  <c r="AG155"/>
  <c r="AF155"/>
  <c r="AF152" s="1"/>
  <c r="AE155"/>
  <c r="AG153"/>
  <c r="AF153" s="1"/>
  <c r="AE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A153"/>
  <c r="AD152"/>
  <c r="AC152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A151"/>
  <c r="K150"/>
  <c r="J150" s="1"/>
  <c r="I150"/>
  <c r="H150" s="1"/>
  <c r="AG149"/>
  <c r="J149"/>
  <c r="H149"/>
  <c r="A149"/>
  <c r="AG148"/>
  <c r="J148"/>
  <c r="I148"/>
  <c r="H148" s="1"/>
  <c r="M147"/>
  <c r="L147"/>
  <c r="K147"/>
  <c r="G147"/>
  <c r="F147"/>
  <c r="E147"/>
  <c r="D147"/>
  <c r="C147"/>
  <c r="B147"/>
  <c r="AG146"/>
  <c r="R146"/>
  <c r="Q146"/>
  <c r="P146"/>
  <c r="O146"/>
  <c r="N146"/>
  <c r="AG145"/>
  <c r="J145"/>
  <c r="I145"/>
  <c r="H145" s="1"/>
  <c r="J144"/>
  <c r="H144"/>
  <c r="A144"/>
  <c r="AG143"/>
  <c r="AF143"/>
  <c r="AE143"/>
  <c r="J143"/>
  <c r="J141" s="1"/>
  <c r="H143"/>
  <c r="A143"/>
  <c r="K142"/>
  <c r="J142" s="1"/>
  <c r="I142"/>
  <c r="H142" s="1"/>
  <c r="AG141"/>
  <c r="AF141"/>
  <c r="AE141"/>
  <c r="R141"/>
  <c r="Q141"/>
  <c r="P141"/>
  <c r="O141"/>
  <c r="N141"/>
  <c r="M141"/>
  <c r="L141"/>
  <c r="G141"/>
  <c r="F141"/>
  <c r="E141"/>
  <c r="D141"/>
  <c r="C141"/>
  <c r="B141"/>
  <c r="AG140"/>
  <c r="AF140" s="1"/>
  <c r="R140" s="1"/>
  <c r="AG137"/>
  <c r="AF137"/>
  <c r="AE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A137"/>
  <c r="AG136"/>
  <c r="R136" s="1"/>
  <c r="AG134"/>
  <c r="L134" s="1"/>
  <c r="K134" s="1"/>
  <c r="J134" s="1"/>
  <c r="I134" s="1"/>
  <c r="H134" s="1"/>
  <c r="G134" s="1"/>
  <c r="F134" s="1"/>
  <c r="E134" s="1"/>
  <c r="D134" s="1"/>
  <c r="C134" s="1"/>
  <c r="B134" s="1"/>
  <c r="A134" s="1"/>
  <c r="AK133"/>
  <c r="AJ133"/>
  <c r="AI133"/>
  <c r="AH133"/>
  <c r="J35" i="8" l="1"/>
  <c r="I35"/>
  <c r="H35" s="1"/>
  <c r="H141" i="14"/>
  <c r="G12" i="8"/>
  <c r="G11" s="1"/>
  <c r="F11" s="1"/>
  <c r="E13"/>
  <c r="E12" s="1"/>
  <c r="H147" i="14"/>
  <c r="J193"/>
  <c r="I193" s="1"/>
  <c r="H193" s="1"/>
  <c r="G193" s="1"/>
  <c r="F193" s="1"/>
  <c r="M146"/>
  <c r="I147"/>
  <c r="A148"/>
  <c r="J147"/>
  <c r="R179"/>
  <c r="AE176"/>
  <c r="AC176" s="1"/>
  <c r="D12" i="8"/>
  <c r="D11" s="1"/>
  <c r="D35" s="1"/>
  <c r="Q136" i="14"/>
  <c r="Q140"/>
  <c r="P140" s="1"/>
  <c r="O140" s="1"/>
  <c r="N140" s="1"/>
  <c r="M140" s="1"/>
  <c r="L140" s="1"/>
  <c r="I141"/>
  <c r="A142"/>
  <c r="A141" s="1"/>
  <c r="A145"/>
  <c r="L146"/>
  <c r="K146" s="1"/>
  <c r="A150"/>
  <c r="A147" s="1"/>
  <c r="R156"/>
  <c r="O185"/>
  <c r="AN6" i="15"/>
  <c r="AO5"/>
  <c r="AM155"/>
  <c r="AN154"/>
  <c r="O12"/>
  <c r="J146" i="14"/>
  <c r="I146" s="1"/>
  <c r="H146" s="1"/>
  <c r="G146" s="1"/>
  <c r="F146" s="1"/>
  <c r="E146" s="1"/>
  <c r="D146" s="1"/>
  <c r="C146" s="1"/>
  <c r="B146" s="1"/>
  <c r="AF12" i="15"/>
  <c r="AG11"/>
  <c r="K141" i="14"/>
  <c r="K140" s="1"/>
  <c r="J140" s="1"/>
  <c r="I140" s="1"/>
  <c r="H140" s="1"/>
  <c r="G140" s="1"/>
  <c r="F140" s="1"/>
  <c r="E140" s="1"/>
  <c r="D140" s="1"/>
  <c r="C140" s="1"/>
  <c r="B140" s="1"/>
  <c r="A140" s="1"/>
  <c r="A160"/>
  <c r="AG159" s="1"/>
  <c r="AG152" s="1"/>
  <c r="AF116" s="1"/>
  <c r="I179"/>
  <c r="H179" s="1"/>
  <c r="G179" s="1"/>
  <c r="X46" i="15"/>
  <c r="Y14"/>
  <c r="Y8" s="1"/>
  <c r="V11"/>
  <c r="W5"/>
  <c r="AG133" i="14"/>
  <c r="R133" s="1"/>
  <c r="Q133" s="1"/>
  <c r="P133"/>
  <c r="AG132"/>
  <c r="AG131"/>
  <c r="AG130"/>
  <c r="AG128"/>
  <c r="AF128"/>
  <c r="AE128"/>
  <c r="AC128" s="1"/>
  <c r="H126"/>
  <c r="A126"/>
  <c r="AJ125"/>
  <c r="AH125"/>
  <c r="AK125" s="1"/>
  <c r="AG125"/>
  <c r="AF125"/>
  <c r="AE125"/>
  <c r="AD125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124"/>
  <c r="AG123"/>
  <c r="AF123"/>
  <c r="AE123"/>
  <c r="AE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122"/>
  <c r="AF121"/>
  <c r="AE121"/>
  <c r="AE120"/>
  <c r="AE116" s="1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119"/>
  <c r="AG118"/>
  <c r="AF118"/>
  <c r="AD118"/>
  <c r="AC118"/>
  <c r="H118"/>
  <c r="D118"/>
  <c r="B118"/>
  <c r="A118"/>
  <c r="AG117" s="1"/>
  <c r="AF117"/>
  <c r="AE117" s="1"/>
  <c r="AD117"/>
  <c r="AC117"/>
  <c r="J117"/>
  <c r="H117"/>
  <c r="A117"/>
  <c r="AD116"/>
  <c r="AC116" s="1"/>
  <c r="J116"/>
  <c r="H116"/>
  <c r="A116"/>
  <c r="J115"/>
  <c r="H115"/>
  <c r="A115"/>
  <c r="J114"/>
  <c r="F114"/>
  <c r="A114"/>
  <c r="D113"/>
  <c r="D112" s="1"/>
  <c r="B113"/>
  <c r="A113"/>
  <c r="R112"/>
  <c r="Q112"/>
  <c r="P112"/>
  <c r="O112"/>
  <c r="N112"/>
  <c r="M112"/>
  <c r="L112"/>
  <c r="K112"/>
  <c r="I112"/>
  <c r="G112"/>
  <c r="F112" s="1"/>
  <c r="E112"/>
  <c r="C112"/>
  <c r="B112"/>
  <c r="AG111"/>
  <c r="AF108"/>
  <c r="AE108"/>
  <c r="R108"/>
  <c r="Q108"/>
  <c r="M108"/>
  <c r="L108"/>
  <c r="K108"/>
  <c r="J108"/>
  <c r="I108"/>
  <c r="H108"/>
  <c r="G108"/>
  <c r="F108"/>
  <c r="E108"/>
  <c r="D108"/>
  <c r="C108"/>
  <c r="B108"/>
  <c r="A108"/>
  <c r="P108" s="1"/>
  <c r="AE107"/>
  <c r="AE106"/>
  <c r="R106"/>
  <c r="Q106"/>
  <c r="M106"/>
  <c r="L106"/>
  <c r="K106"/>
  <c r="J106"/>
  <c r="I106"/>
  <c r="H106"/>
  <c r="G106"/>
  <c r="F106"/>
  <c r="E106"/>
  <c r="D106"/>
  <c r="C106"/>
  <c r="B106"/>
  <c r="A106"/>
  <c r="N106" s="1"/>
  <c r="AC105"/>
  <c r="AE104"/>
  <c r="AD104"/>
  <c r="AN102"/>
  <c r="AM102"/>
  <c r="AL102"/>
  <c r="AK102"/>
  <c r="AI102"/>
  <c r="S102"/>
  <c r="AO101"/>
  <c r="AN101"/>
  <c r="AM101"/>
  <c r="AL101"/>
  <c r="AK101"/>
  <c r="AJ101"/>
  <c r="AI101"/>
  <c r="AH101"/>
  <c r="AG101"/>
  <c r="AF101"/>
  <c r="AE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A101"/>
  <c r="AO100"/>
  <c r="AN100"/>
  <c r="AM100"/>
  <c r="AL100"/>
  <c r="AK100"/>
  <c r="AJ100"/>
  <c r="AI100"/>
  <c r="AH100"/>
  <c r="AF100"/>
  <c r="AF98" s="1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A100"/>
  <c r="AO99"/>
  <c r="AN99" s="1"/>
  <c r="AM99" s="1"/>
  <c r="AL99" s="1"/>
  <c r="AK99"/>
  <c r="AJ99"/>
  <c r="AI99"/>
  <c r="AH99"/>
  <c r="S99" s="1"/>
  <c r="AO98"/>
  <c r="AG98"/>
  <c r="AE98"/>
  <c r="S98" s="1"/>
  <c r="C13" i="8" l="1"/>
  <c r="C12" s="1"/>
  <c r="C11" s="1"/>
  <c r="C35" s="1"/>
  <c r="E11"/>
  <c r="F35"/>
  <c r="E35" s="1"/>
  <c r="M11"/>
  <c r="H112" i="14"/>
  <c r="G35" i="8"/>
  <c r="O11" i="15"/>
  <c r="AN5"/>
  <c r="Q179" i="14"/>
  <c r="R169"/>
  <c r="R99" s="1"/>
  <c r="AN98"/>
  <c r="AM98" s="1"/>
  <c r="AL98" s="1"/>
  <c r="AK98" s="1"/>
  <c r="AI98" s="1"/>
  <c r="R111"/>
  <c r="A112"/>
  <c r="J112"/>
  <c r="AG119"/>
  <c r="AF119" s="1"/>
  <c r="AE119"/>
  <c r="AD119" s="1"/>
  <c r="AC119" s="1"/>
  <c r="A146"/>
  <c r="AE12" i="15"/>
  <c r="AD12" s="1"/>
  <c r="AF11"/>
  <c r="N12"/>
  <c r="N11" s="1"/>
  <c r="AL155"/>
  <c r="AM154"/>
  <c r="P106" i="14"/>
  <c r="O106" s="1"/>
  <c r="N108"/>
  <c r="AG109"/>
  <c r="AG108" s="1"/>
  <c r="AG105" s="1"/>
  <c r="AF105" s="1"/>
  <c r="AE105" s="1"/>
  <c r="AE115"/>
  <c r="AD115" s="1"/>
  <c r="F179"/>
  <c r="G169"/>
  <c r="I169"/>
  <c r="H169" s="1"/>
  <c r="U11" i="15"/>
  <c r="V5"/>
  <c r="V46"/>
  <c r="T46" s="1"/>
  <c r="V45"/>
  <c r="W46"/>
  <c r="W14" s="1"/>
  <c r="X14"/>
  <c r="X8" s="1"/>
  <c r="AO97" i="14"/>
  <c r="AN97"/>
  <c r="AM97"/>
  <c r="AL97"/>
  <c r="AK97" s="1"/>
  <c r="AI97"/>
  <c r="AF97"/>
  <c r="S97"/>
  <c r="U5" i="15" l="1"/>
  <c r="Q111" i="14"/>
  <c r="Q102" s="1"/>
  <c r="R102"/>
  <c r="R98" s="1"/>
  <c r="P179"/>
  <c r="Q169"/>
  <c r="Q156"/>
  <c r="R97"/>
  <c r="AC115"/>
  <c r="AD114"/>
  <c r="AC12" i="15"/>
  <c r="AE114" i="14"/>
  <c r="E179"/>
  <c r="F169"/>
  <c r="AK155" i="15"/>
  <c r="AL6"/>
  <c r="M12"/>
  <c r="AE11"/>
  <c r="AD11" s="1"/>
  <c r="O108" i="14"/>
  <c r="V14" i="15"/>
  <c r="W8"/>
  <c r="U45"/>
  <c r="V13"/>
  <c r="AG95" i="14"/>
  <c r="AF95"/>
  <c r="AE95"/>
  <c r="AG93"/>
  <c r="AF93"/>
  <c r="AE93"/>
  <c r="R93"/>
  <c r="Q93"/>
  <c r="M93"/>
  <c r="L93"/>
  <c r="K93"/>
  <c r="J93"/>
  <c r="I93"/>
  <c r="H93"/>
  <c r="G93"/>
  <c r="F93"/>
  <c r="E93"/>
  <c r="D93"/>
  <c r="C93"/>
  <c r="B93"/>
  <c r="A93"/>
  <c r="N93" s="1"/>
  <c r="O93" s="1"/>
  <c r="AG91"/>
  <c r="AG90" s="1"/>
  <c r="AF90"/>
  <c r="AE90"/>
  <c r="AG88"/>
  <c r="AG87" s="1"/>
  <c r="J88"/>
  <c r="A88"/>
  <c r="AF87"/>
  <c r="AE86"/>
  <c r="J86"/>
  <c r="H86"/>
  <c r="A86"/>
  <c r="AG85"/>
  <c r="J85"/>
  <c r="H85"/>
  <c r="H84" s="1"/>
  <c r="A85"/>
  <c r="AF84"/>
  <c r="AE84"/>
  <c r="M84"/>
  <c r="L84"/>
  <c r="K84"/>
  <c r="J84"/>
  <c r="I84"/>
  <c r="G84"/>
  <c r="F84"/>
  <c r="E84"/>
  <c r="D84"/>
  <c r="C84"/>
  <c r="B84"/>
  <c r="A84"/>
  <c r="R83"/>
  <c r="Q83"/>
  <c r="P83"/>
  <c r="O83"/>
  <c r="AG82"/>
  <c r="AF82"/>
  <c r="AE82"/>
  <c r="J82"/>
  <c r="A82"/>
  <c r="K81"/>
  <c r="I81"/>
  <c r="H81"/>
  <c r="G81"/>
  <c r="F81"/>
  <c r="F80" s="1"/>
  <c r="E80" s="1"/>
  <c r="E81"/>
  <c r="D81"/>
  <c r="C81"/>
  <c r="B81"/>
  <c r="A81" s="1"/>
  <c r="AG80"/>
  <c r="AF80"/>
  <c r="AE80"/>
  <c r="R80"/>
  <c r="Q80"/>
  <c r="P80"/>
  <c r="O80"/>
  <c r="M80"/>
  <c r="L80"/>
  <c r="G80"/>
  <c r="AE79"/>
  <c r="AF78"/>
  <c r="AC78"/>
  <c r="R78"/>
  <c r="Q78"/>
  <c r="P78"/>
  <c r="O78"/>
  <c r="N78"/>
  <c r="M78"/>
  <c r="L78"/>
  <c r="K78"/>
  <c r="J78"/>
  <c r="I78"/>
  <c r="H78"/>
  <c r="G78"/>
  <c r="F78"/>
  <c r="E78"/>
  <c r="D78"/>
  <c r="C78"/>
  <c r="B78"/>
  <c r="A78"/>
  <c r="AG77"/>
  <c r="AC77"/>
  <c r="R77"/>
  <c r="Q77"/>
  <c r="P77"/>
  <c r="O77"/>
  <c r="N77"/>
  <c r="M77"/>
  <c r="L77"/>
  <c r="K77"/>
  <c r="J77"/>
  <c r="I77"/>
  <c r="H77"/>
  <c r="G77"/>
  <c r="F77"/>
  <c r="E77"/>
  <c r="D77"/>
  <c r="C77"/>
  <c r="B77"/>
  <c r="A77"/>
  <c r="AF76"/>
  <c r="AE76"/>
  <c r="AC76" s="1"/>
  <c r="N76"/>
  <c r="AG75"/>
  <c r="K75"/>
  <c r="J75"/>
  <c r="I75"/>
  <c r="H75"/>
  <c r="G75"/>
  <c r="F75"/>
  <c r="E75"/>
  <c r="D75"/>
  <c r="C75"/>
  <c r="B75"/>
  <c r="A75"/>
  <c r="AF74"/>
  <c r="AE74"/>
  <c r="AC74" s="1"/>
  <c r="R74"/>
  <c r="Q74"/>
  <c r="M74"/>
  <c r="L74"/>
  <c r="K74" s="1"/>
  <c r="AE73"/>
  <c r="AC73" s="1"/>
  <c r="AE72"/>
  <c r="AC72" s="1"/>
  <c r="P72"/>
  <c r="N72"/>
  <c r="AD71"/>
  <c r="AE70"/>
  <c r="R69" s="1"/>
  <c r="AG68"/>
  <c r="AG67" s="1"/>
  <c r="AG66" s="1"/>
  <c r="AF66"/>
  <c r="AE66"/>
  <c r="A66"/>
  <c r="AE65"/>
  <c r="M65"/>
  <c r="L65"/>
  <c r="K65"/>
  <c r="J65"/>
  <c r="I65"/>
  <c r="H65"/>
  <c r="G65"/>
  <c r="F65"/>
  <c r="E65"/>
  <c r="D65"/>
  <c r="C65"/>
  <c r="B65"/>
  <c r="AE64"/>
  <c r="R64"/>
  <c r="Q64"/>
  <c r="AD63"/>
  <c r="AC63"/>
  <c r="AC62"/>
  <c r="AC61"/>
  <c r="AG60"/>
  <c r="AF60"/>
  <c r="AE60"/>
  <c r="AC60" s="1"/>
  <c r="AE59"/>
  <c r="AC59" s="1"/>
  <c r="AE58"/>
  <c r="AC58" s="1"/>
  <c r="R58"/>
  <c r="Q58"/>
  <c r="M58"/>
  <c r="L58"/>
  <c r="K58"/>
  <c r="J58"/>
  <c r="I58"/>
  <c r="H58"/>
  <c r="G58"/>
  <c r="F58"/>
  <c r="E58"/>
  <c r="D58"/>
  <c r="C58"/>
  <c r="B58"/>
  <c r="A58"/>
  <c r="N58" s="1"/>
  <c r="AG57"/>
  <c r="AF57"/>
  <c r="AC56"/>
  <c r="AC55"/>
  <c r="R55"/>
  <c r="Q55"/>
  <c r="M55"/>
  <c r="L55"/>
  <c r="L52" s="1"/>
  <c r="K55"/>
  <c r="K52" s="1"/>
  <c r="J55"/>
  <c r="I55"/>
  <c r="H55"/>
  <c r="G55"/>
  <c r="G52" s="1"/>
  <c r="F55"/>
  <c r="E55"/>
  <c r="D55"/>
  <c r="C55"/>
  <c r="C52" s="1"/>
  <c r="B55"/>
  <c r="A55"/>
  <c r="N55" s="1"/>
  <c r="AF54"/>
  <c r="R52"/>
  <c r="P52"/>
  <c r="H52"/>
  <c r="D52"/>
  <c r="AG51"/>
  <c r="AF51"/>
  <c r="AE51"/>
  <c r="N50"/>
  <c r="N48" s="1"/>
  <c r="AG49"/>
  <c r="AD49"/>
  <c r="AC49"/>
  <c r="AG48" s="1"/>
  <c r="AF48" s="1"/>
  <c r="AE48" s="1"/>
  <c r="R48"/>
  <c r="Q48"/>
  <c r="P48"/>
  <c r="M48"/>
  <c r="L48"/>
  <c r="K48"/>
  <c r="J48"/>
  <c r="I48"/>
  <c r="H48"/>
  <c r="G48"/>
  <c r="F48"/>
  <c r="E48"/>
  <c r="D48"/>
  <c r="C48"/>
  <c r="B48"/>
  <c r="A48"/>
  <c r="N52" l="1"/>
  <c r="E52"/>
  <c r="I52"/>
  <c r="M52"/>
  <c r="B52"/>
  <c r="F52"/>
  <c r="J52"/>
  <c r="Q52"/>
  <c r="J81"/>
  <c r="D80"/>
  <c r="C80" s="1"/>
  <c r="B80" s="1"/>
  <c r="A80" s="1"/>
  <c r="N80" s="1"/>
  <c r="Q69"/>
  <c r="P69" s="1"/>
  <c r="AE71"/>
  <c r="AG76"/>
  <c r="Q98"/>
  <c r="AF115"/>
  <c r="AF114" s="1"/>
  <c r="P156"/>
  <c r="Q99"/>
  <c r="O179"/>
  <c r="N179" s="1"/>
  <c r="P169"/>
  <c r="J74"/>
  <c r="I74" s="1"/>
  <c r="H74" s="1"/>
  <c r="G74" s="1"/>
  <c r="F74" s="1"/>
  <c r="E74" s="1"/>
  <c r="D74" s="1"/>
  <c r="C74" s="1"/>
  <c r="B74" s="1"/>
  <c r="A74" s="1"/>
  <c r="N74" s="1"/>
  <c r="N69" s="1"/>
  <c r="M69" s="1"/>
  <c r="L69" s="1"/>
  <c r="AG74"/>
  <c r="K80"/>
  <c r="J80" s="1"/>
  <c r="I80" s="1"/>
  <c r="H80" s="1"/>
  <c r="AG84"/>
  <c r="A52"/>
  <c r="AE54"/>
  <c r="AC54" s="1"/>
  <c r="R61"/>
  <c r="Q61" s="1"/>
  <c r="Q97"/>
  <c r="L12" i="15"/>
  <c r="M11"/>
  <c r="AJ155"/>
  <c r="AI155" s="1"/>
  <c r="AK6"/>
  <c r="D179" i="14"/>
  <c r="E169"/>
  <c r="AB12" i="15"/>
  <c r="AC11"/>
  <c r="O50" i="14"/>
  <c r="O48" s="1"/>
  <c r="O55"/>
  <c r="AE57"/>
  <c r="AC57" s="1"/>
  <c r="O58"/>
  <c r="A65"/>
  <c r="AC71"/>
  <c r="O72"/>
  <c r="O74"/>
  <c r="AG86"/>
  <c r="AF86" s="1"/>
  <c r="AF71" s="1"/>
  <c r="O76"/>
  <c r="AC114"/>
  <c r="U14" i="15"/>
  <c r="V8"/>
  <c r="U13"/>
  <c r="V7"/>
  <c r="AG45" i="14"/>
  <c r="AG44" s="1"/>
  <c r="AO43"/>
  <c r="AN43"/>
  <c r="AM43"/>
  <c r="AL43"/>
  <c r="AK43"/>
  <c r="AJ43"/>
  <c r="AI43"/>
  <c r="AH43"/>
  <c r="AF43"/>
  <c r="R43"/>
  <c r="Q43"/>
  <c r="M43"/>
  <c r="L43"/>
  <c r="K43"/>
  <c r="J43"/>
  <c r="I43"/>
  <c r="H43"/>
  <c r="G43"/>
  <c r="F43"/>
  <c r="E43"/>
  <c r="D43"/>
  <c r="C43"/>
  <c r="B43"/>
  <c r="A43"/>
  <c r="P43" s="1"/>
  <c r="AO40"/>
  <c r="AN40"/>
  <c r="AM40"/>
  <c r="AL40"/>
  <c r="AK40"/>
  <c r="AJ40"/>
  <c r="AI40"/>
  <c r="AH40"/>
  <c r="AG40"/>
  <c r="AF40"/>
  <c r="AE40"/>
  <c r="AC40" s="1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40"/>
  <c r="AG39"/>
  <c r="AF39" s="1"/>
  <c r="L39"/>
  <c r="J39"/>
  <c r="B39"/>
  <c r="A39"/>
  <c r="AG38"/>
  <c r="AF38" s="1"/>
  <c r="L38"/>
  <c r="K38"/>
  <c r="J38" s="1"/>
  <c r="I38"/>
  <c r="B38"/>
  <c r="B37" s="1"/>
  <c r="A38"/>
  <c r="A37" s="1"/>
  <c r="AE37"/>
  <c r="M37"/>
  <c r="K37"/>
  <c r="H37"/>
  <c r="G37"/>
  <c r="F37"/>
  <c r="E37"/>
  <c r="D37"/>
  <c r="C37"/>
  <c r="AG36"/>
  <c r="AF36" s="1"/>
  <c r="L36"/>
  <c r="K36"/>
  <c r="J36" s="1"/>
  <c r="I36"/>
  <c r="G36"/>
  <c r="E36"/>
  <c r="B36"/>
  <c r="AC35"/>
  <c r="M35"/>
  <c r="H35"/>
  <c r="F35"/>
  <c r="D35"/>
  <c r="C35"/>
  <c r="AG34"/>
  <c r="AF34"/>
  <c r="L34"/>
  <c r="K34"/>
  <c r="J34" s="1"/>
  <c r="I34"/>
  <c r="G34"/>
  <c r="E34"/>
  <c r="D34" s="1"/>
  <c r="C34"/>
  <c r="B34" s="1"/>
  <c r="AG33"/>
  <c r="J33"/>
  <c r="A33"/>
  <c r="AG32"/>
  <c r="A32"/>
  <c r="AG31"/>
  <c r="AF31"/>
  <c r="L31"/>
  <c r="J31"/>
  <c r="E31"/>
  <c r="D31" s="1"/>
  <c r="B31"/>
  <c r="A31"/>
  <c r="AG30"/>
  <c r="AF30"/>
  <c r="L30"/>
  <c r="K30"/>
  <c r="J30" s="1"/>
  <c r="J27" s="1"/>
  <c r="I30"/>
  <c r="G30"/>
  <c r="E30"/>
  <c r="D30" s="1"/>
  <c r="C30"/>
  <c r="B30" s="1"/>
  <c r="AG29"/>
  <c r="AF29" s="1"/>
  <c r="AB29"/>
  <c r="L29"/>
  <c r="K29"/>
  <c r="J29" s="1"/>
  <c r="I29"/>
  <c r="G29"/>
  <c r="E29"/>
  <c r="D29" s="1"/>
  <c r="D27" s="1"/>
  <c r="C29"/>
  <c r="B29" s="1"/>
  <c r="AG28"/>
  <c r="AF28"/>
  <c r="AB28"/>
  <c r="L28"/>
  <c r="K28"/>
  <c r="J28" s="1"/>
  <c r="I28"/>
  <c r="I27" s="1"/>
  <c r="I22" s="1"/>
  <c r="G28"/>
  <c r="E28"/>
  <c r="D28" s="1"/>
  <c r="AD27"/>
  <c r="M27"/>
  <c r="L27"/>
  <c r="H27"/>
  <c r="F27"/>
  <c r="F26" s="1"/>
  <c r="B27"/>
  <c r="AO26"/>
  <c r="AN26"/>
  <c r="AM26"/>
  <c r="AL26"/>
  <c r="AK26"/>
  <c r="AJ26"/>
  <c r="AI26"/>
  <c r="AH26"/>
  <c r="AF26"/>
  <c r="AE26" s="1"/>
  <c r="AD26" s="1"/>
  <c r="R26"/>
  <c r="Q26"/>
  <c r="M26"/>
  <c r="H26"/>
  <c r="B26"/>
  <c r="AO25"/>
  <c r="AN25"/>
  <c r="AM25"/>
  <c r="AL25"/>
  <c r="AK25"/>
  <c r="AJ25"/>
  <c r="AI25"/>
  <c r="AH25"/>
  <c r="AF25"/>
  <c r="AE25"/>
  <c r="AD25"/>
  <c r="AC25" s="1"/>
  <c r="R25"/>
  <c r="Q25"/>
  <c r="P25"/>
  <c r="O25"/>
  <c r="N25"/>
  <c r="M25" s="1"/>
  <c r="B25"/>
  <c r="AO24"/>
  <c r="AN24"/>
  <c r="AM24"/>
  <c r="AL24"/>
  <c r="AK24"/>
  <c r="AJ24"/>
  <c r="AI24"/>
  <c r="AH24"/>
  <c r="AF24"/>
  <c r="F24"/>
  <c r="E24" s="1"/>
  <c r="D24" s="1"/>
  <c r="C24" s="1"/>
  <c r="AO22"/>
  <c r="AN22"/>
  <c r="AM22"/>
  <c r="AL22"/>
  <c r="AK22"/>
  <c r="AJ22"/>
  <c r="AI22"/>
  <c r="AH22"/>
  <c r="AF22"/>
  <c r="AD22"/>
  <c r="AC22" s="1"/>
  <c r="R22"/>
  <c r="Q22"/>
  <c r="M22"/>
  <c r="L22"/>
  <c r="H22"/>
  <c r="F22"/>
  <c r="B22"/>
  <c r="AE21"/>
  <c r="AD21" s="1"/>
  <c r="AC21" s="1"/>
  <c r="R21" s="1"/>
  <c r="Q21" s="1"/>
  <c r="P21" s="1"/>
  <c r="O21" s="1"/>
  <c r="N21" s="1"/>
  <c r="M21" s="1"/>
  <c r="AO20"/>
  <c r="AN20"/>
  <c r="AM20"/>
  <c r="AL20"/>
  <c r="AK20"/>
  <c r="AJ20"/>
  <c r="AI20"/>
  <c r="AH20"/>
  <c r="AF20"/>
  <c r="AC20"/>
  <c r="R20" s="1"/>
  <c r="Q20" s="1"/>
  <c r="P20" s="1"/>
  <c r="E20"/>
  <c r="D20"/>
  <c r="C20"/>
  <c r="AD19"/>
  <c r="AC19"/>
  <c r="R19" s="1"/>
  <c r="Q19" s="1"/>
  <c r="D22" l="1"/>
  <c r="D26"/>
  <c r="B24"/>
  <c r="C27"/>
  <c r="AG27"/>
  <c r="AG35"/>
  <c r="B20"/>
  <c r="A30"/>
  <c r="AG25"/>
  <c r="N43"/>
  <c r="N22" s="1"/>
  <c r="A36"/>
  <c r="A35" s="1"/>
  <c r="M179"/>
  <c r="N169"/>
  <c r="A24"/>
  <c r="AO23" s="1"/>
  <c r="A25"/>
  <c r="O20"/>
  <c r="N20" s="1"/>
  <c r="E27"/>
  <c r="E22" s="1"/>
  <c r="A28"/>
  <c r="G27"/>
  <c r="G35"/>
  <c r="K35"/>
  <c r="J35" s="1"/>
  <c r="J37"/>
  <c r="I37" s="1"/>
  <c r="O43"/>
  <c r="AJ6" i="15"/>
  <c r="O169" i="14"/>
  <c r="P99"/>
  <c r="AG43"/>
  <c r="AE44"/>
  <c r="G22"/>
  <c r="AG22"/>
  <c r="T14" i="15"/>
  <c r="U8"/>
  <c r="AE43" i="14"/>
  <c r="AE22" s="1"/>
  <c r="O69"/>
  <c r="AA12" i="15"/>
  <c r="AB11"/>
  <c r="C179" i="14"/>
  <c r="D169"/>
  <c r="AH155" i="15"/>
  <c r="AG155" s="1"/>
  <c r="AI6"/>
  <c r="P22" i="14"/>
  <c r="K27"/>
  <c r="K26" s="1"/>
  <c r="A29"/>
  <c r="A34"/>
  <c r="E35"/>
  <c r="L35"/>
  <c r="L26" s="1"/>
  <c r="L37"/>
  <c r="AG37"/>
  <c r="AG26" s="1"/>
  <c r="AG71"/>
  <c r="O52"/>
  <c r="L11" i="15"/>
  <c r="T13"/>
  <c r="U7"/>
  <c r="S14"/>
  <c r="S8" s="1"/>
  <c r="T8"/>
  <c r="AD15" i="14"/>
  <c r="AC15" s="1"/>
  <c r="R15" s="1"/>
  <c r="Q15" s="1"/>
  <c r="AN14"/>
  <c r="AM14"/>
  <c r="AL14"/>
  <c r="AK14" s="1"/>
  <c r="AJ14" s="1"/>
  <c r="AI14" s="1"/>
  <c r="AH14"/>
  <c r="AC14"/>
  <c r="R14" s="1"/>
  <c r="Q14" s="1"/>
  <c r="O14"/>
  <c r="N14" s="1"/>
  <c r="E14"/>
  <c r="D14"/>
  <c r="C14"/>
  <c r="B14"/>
  <c r="A20" l="1"/>
  <c r="C22"/>
  <c r="C26"/>
  <c r="A14"/>
  <c r="G26"/>
  <c r="I35"/>
  <c r="I26" s="1"/>
  <c r="J26"/>
  <c r="AN23"/>
  <c r="AO19"/>
  <c r="AO13" s="1"/>
  <c r="L179"/>
  <c r="M169"/>
  <c r="P14"/>
  <c r="E26"/>
  <c r="O22"/>
  <c r="AF155" i="15"/>
  <c r="AG6"/>
  <c r="B179" i="14"/>
  <c r="C169"/>
  <c r="Y12" i="15"/>
  <c r="A27" i="14"/>
  <c r="AG24"/>
  <c r="AH6" i="15"/>
  <c r="L25" i="14"/>
  <c r="K22"/>
  <c r="J22" s="1"/>
  <c r="S13" i="15"/>
  <c r="T7"/>
  <c r="K179" i="14" l="1"/>
  <c r="J179" s="1"/>
  <c r="L169"/>
  <c r="K169" s="1"/>
  <c r="J169" s="1"/>
  <c r="AM23"/>
  <c r="AN19"/>
  <c r="AN13" s="1"/>
  <c r="A26"/>
  <c r="A22"/>
  <c r="AO21" s="1"/>
  <c r="AN21" s="1"/>
  <c r="X12" i="15"/>
  <c r="A179" i="14"/>
  <c r="A169" s="1"/>
  <c r="B169"/>
  <c r="AE155" i="15"/>
  <c r="AD155" s="1"/>
  <c r="AF6"/>
  <c r="K25" i="14"/>
  <c r="J25" s="1"/>
  <c r="I25" s="1"/>
  <c r="H25" s="1"/>
  <c r="G25" s="1"/>
  <c r="F25" s="1"/>
  <c r="E25" s="1"/>
  <c r="D25" s="1"/>
  <c r="C25" s="1"/>
  <c r="L21"/>
  <c r="AE24"/>
  <c r="AG20"/>
  <c r="AG14" s="1"/>
  <c r="AF14" s="1"/>
  <c r="R13" i="15"/>
  <c r="S7"/>
  <c r="AC13" i="14"/>
  <c r="R13"/>
  <c r="Q13"/>
  <c r="AL23" l="1"/>
  <c r="AM19"/>
  <c r="AM13" s="1"/>
  <c r="M24"/>
  <c r="AE20"/>
  <c r="AD20" s="1"/>
  <c r="AD14" s="1"/>
  <c r="AC155" i="15"/>
  <c r="AD6"/>
  <c r="W12"/>
  <c r="N26" i="14"/>
  <c r="P26"/>
  <c r="AM21"/>
  <c r="AN15"/>
  <c r="AE14"/>
  <c r="K21"/>
  <c r="J21" s="1"/>
  <c r="I21" s="1"/>
  <c r="AE6" i="15"/>
  <c r="Q13"/>
  <c r="Q7" s="1"/>
  <c r="AM7" s="1"/>
  <c r="R7"/>
  <c r="AK23" i="14" l="1"/>
  <c r="AL19"/>
  <c r="AL13" s="1"/>
  <c r="AL21"/>
  <c r="AM15"/>
  <c r="AB155" i="15"/>
  <c r="AC6"/>
  <c r="L24" i="14"/>
  <c r="M20"/>
  <c r="M14" s="1"/>
  <c r="H21"/>
  <c r="G21" s="1"/>
  <c r="F21" s="1"/>
  <c r="E21" s="1"/>
  <c r="I15"/>
  <c r="O26"/>
  <c r="Q321" i="6"/>
  <c r="Q319" s="1"/>
  <c r="AJ319"/>
  <c r="Z318"/>
  <c r="Z315" s="1"/>
  <c r="Z314" s="1"/>
  <c r="V318"/>
  <c r="Q318"/>
  <c r="Q315" s="1"/>
  <c r="P318"/>
  <c r="R316"/>
  <c r="P316" s="1"/>
  <c r="X315"/>
  <c r="X314" s="1"/>
  <c r="W315"/>
  <c r="U315"/>
  <c r="U314" s="1"/>
  <c r="T315"/>
  <c r="T314" s="1"/>
  <c r="S315"/>
  <c r="S314" s="1"/>
  <c r="R315"/>
  <c r="R314" s="1"/>
  <c r="J315"/>
  <c r="AN314"/>
  <c r="AM314"/>
  <c r="AK314"/>
  <c r="Q314" l="1"/>
  <c r="AJ23" i="14"/>
  <c r="AK19"/>
  <c r="AK13" s="1"/>
  <c r="H15"/>
  <c r="G15" s="1"/>
  <c r="F15" s="1"/>
  <c r="K24"/>
  <c r="J24" s="1"/>
  <c r="I24" s="1"/>
  <c r="L20"/>
  <c r="AA155" i="15"/>
  <c r="AB6"/>
  <c r="AK21" i="14"/>
  <c r="AJ21" s="1"/>
  <c r="AI21" s="1"/>
  <c r="AH21" s="1"/>
  <c r="AG21" s="1"/>
  <c r="AF21" s="1"/>
  <c r="AF15" s="1"/>
  <c r="AE15" s="1"/>
  <c r="AL15"/>
  <c r="D21"/>
  <c r="C21" s="1"/>
  <c r="E15"/>
  <c r="L14"/>
  <c r="W319" i="6"/>
  <c r="W314" s="1"/>
  <c r="V315"/>
  <c r="V314" s="1"/>
  <c r="P314"/>
  <c r="O314"/>
  <c r="N314"/>
  <c r="M314"/>
  <c r="L314"/>
  <c r="J314" s="1"/>
  <c r="J313"/>
  <c r="R310"/>
  <c r="Q310"/>
  <c r="J310"/>
  <c r="J309"/>
  <c r="Q308"/>
  <c r="Z307"/>
  <c r="R307"/>
  <c r="Q307"/>
  <c r="Q306"/>
  <c r="R305"/>
  <c r="P305" s="1"/>
  <c r="Q305"/>
  <c r="AI304"/>
  <c r="AH304"/>
  <c r="AG304"/>
  <c r="AF304"/>
  <c r="AE304"/>
  <c r="AD304"/>
  <c r="AC304"/>
  <c r="AB304"/>
  <c r="AA304"/>
  <c r="Z304"/>
  <c r="Y304"/>
  <c r="W304"/>
  <c r="V304"/>
  <c r="U304"/>
  <c r="T304"/>
  <c r="S304"/>
  <c r="R304"/>
  <c r="J304"/>
  <c r="AN303"/>
  <c r="AM303"/>
  <c r="AJ314" l="1"/>
  <c r="Q304"/>
  <c r="AI23" i="14"/>
  <c r="AJ13"/>
  <c r="B21"/>
  <c r="A21" s="1"/>
  <c r="C15"/>
  <c r="Y155" i="15"/>
  <c r="AA6"/>
  <c r="H24" i="14"/>
  <c r="G24" s="1"/>
  <c r="G20" s="1"/>
  <c r="I20"/>
  <c r="D15"/>
  <c r="AK15"/>
  <c r="AJ15" s="1"/>
  <c r="AI15" s="1"/>
  <c r="AH15" s="1"/>
  <c r="AG15" s="1"/>
  <c r="K20"/>
  <c r="P311" i="6"/>
  <c r="P310" s="1"/>
  <c r="AJ310" s="1"/>
  <c r="AE303"/>
  <c r="AD303" s="1"/>
  <c r="AC303" s="1"/>
  <c r="AB303" s="1"/>
  <c r="AA303"/>
  <c r="Z303"/>
  <c r="Y303"/>
  <c r="X303"/>
  <c r="W303"/>
  <c r="V303"/>
  <c r="U303"/>
  <c r="T303"/>
  <c r="S303"/>
  <c r="R303" s="1"/>
  <c r="Q303" s="1"/>
  <c r="P303"/>
  <c r="O303"/>
  <c r="N303"/>
  <c r="M303"/>
  <c r="L303"/>
  <c r="J303" s="1"/>
  <c r="J302"/>
  <c r="Z301"/>
  <c r="T301"/>
  <c r="Q301"/>
  <c r="AE300"/>
  <c r="T300"/>
  <c r="Q300"/>
  <c r="AI299"/>
  <c r="AH299"/>
  <c r="AG299"/>
  <c r="AF299"/>
  <c r="AE299" s="1"/>
  <c r="AD299"/>
  <c r="AC299"/>
  <c r="AB299"/>
  <c r="AA299"/>
  <c r="AH23" i="14" l="1"/>
  <c r="AH13" s="1"/>
  <c r="AI13"/>
  <c r="P301" i="6"/>
  <c r="AJ303"/>
  <c r="J20" i="14"/>
  <c r="K14"/>
  <c r="F20"/>
  <c r="G14"/>
  <c r="X155" i="15"/>
  <c r="Y6"/>
  <c r="H20" i="14"/>
  <c r="B15"/>
  <c r="A15" s="1"/>
  <c r="AI303" i="6"/>
  <c r="AH303" s="1"/>
  <c r="AG303" s="1"/>
  <c r="AF303" s="1"/>
  <c r="AK303"/>
  <c r="Z299"/>
  <c r="Y299"/>
  <c r="W299"/>
  <c r="W298" s="1"/>
  <c r="V299"/>
  <c r="V298" s="1"/>
  <c r="U299"/>
  <c r="U298" s="1"/>
  <c r="T299"/>
  <c r="T298" s="1"/>
  <c r="S299"/>
  <c r="R299" s="1"/>
  <c r="R298" s="1"/>
  <c r="Q299"/>
  <c r="AN298"/>
  <c r="AM298"/>
  <c r="AE298"/>
  <c r="AD298"/>
  <c r="AC298"/>
  <c r="AB298" s="1"/>
  <c r="AA298" s="1"/>
  <c r="Z298" s="1"/>
  <c r="Y298"/>
  <c r="X298"/>
  <c r="Q298"/>
  <c r="P298"/>
  <c r="O298"/>
  <c r="N298"/>
  <c r="M298"/>
  <c r="L298"/>
  <c r="J298" s="1"/>
  <c r="J297"/>
  <c r="AE296"/>
  <c r="Z296"/>
  <c r="T296"/>
  <c r="P296"/>
  <c r="AI295"/>
  <c r="AH295"/>
  <c r="AG295"/>
  <c r="AF295"/>
  <c r="AC295"/>
  <c r="AC294" s="1"/>
  <c r="AB295"/>
  <c r="AB294" s="1"/>
  <c r="AA295"/>
  <c r="Y295"/>
  <c r="X295"/>
  <c r="W295"/>
  <c r="V295"/>
  <c r="S295"/>
  <c r="R295"/>
  <c r="J295"/>
  <c r="AN294"/>
  <c r="AM294"/>
  <c r="AD294"/>
  <c r="S298" l="1"/>
  <c r="W155" i="15"/>
  <c r="X6"/>
  <c r="AO14" i="14"/>
  <c r="P15"/>
  <c r="O15" s="1"/>
  <c r="N15" s="1"/>
  <c r="M15" s="1"/>
  <c r="L15" s="1"/>
  <c r="K15" s="1"/>
  <c r="J15" s="1"/>
  <c r="F14"/>
  <c r="J14"/>
  <c r="I14" s="1"/>
  <c r="H14" s="1"/>
  <c r="Z295" i="6"/>
  <c r="AI298"/>
  <c r="AH298" s="1"/>
  <c r="AG298" s="1"/>
  <c r="AF298" s="1"/>
  <c r="AA294"/>
  <c r="AE295"/>
  <c r="AE294" s="1"/>
  <c r="U295"/>
  <c r="U294" s="1"/>
  <c r="Q296"/>
  <c r="Q295" s="1"/>
  <c r="Q294" s="1"/>
  <c r="AL298"/>
  <c r="T295"/>
  <c r="Z294"/>
  <c r="Y294"/>
  <c r="X294"/>
  <c r="W294"/>
  <c r="V294"/>
  <c r="T294"/>
  <c r="S294"/>
  <c r="R294"/>
  <c r="P294"/>
  <c r="O294"/>
  <c r="N294"/>
  <c r="M294"/>
  <c r="L294"/>
  <c r="J294" s="1"/>
  <c r="P292"/>
  <c r="AJ292" s="1"/>
  <c r="O292"/>
  <c r="V155" i="15" l="1"/>
  <c r="W6"/>
  <c r="AJ294" i="6"/>
  <c r="AK292"/>
  <c r="N292"/>
  <c r="M292"/>
  <c r="L292"/>
  <c r="V291"/>
  <c r="AH290"/>
  <c r="AH283" s="1"/>
  <c r="AG290"/>
  <c r="AG283" s="1"/>
  <c r="AF290"/>
  <c r="AF283" s="1"/>
  <c r="AD290"/>
  <c r="AC290"/>
  <c r="AB290"/>
  <c r="AA290"/>
  <c r="Z290" s="1"/>
  <c r="Y290"/>
  <c r="X290"/>
  <c r="W290"/>
  <c r="U290"/>
  <c r="T290"/>
  <c r="S290"/>
  <c r="R290"/>
  <c r="Q290" s="1"/>
  <c r="Q270" s="1"/>
  <c r="U155" i="15" l="1"/>
  <c r="V6"/>
  <c r="V290" i="6"/>
  <c r="AI294"/>
  <c r="AH294" s="1"/>
  <c r="AG294" s="1"/>
  <c r="AF294" s="1"/>
  <c r="AK294"/>
  <c r="Z288"/>
  <c r="T288"/>
  <c r="Q288"/>
  <c r="Z285"/>
  <c r="Z284" s="1"/>
  <c r="T285"/>
  <c r="R285"/>
  <c r="Q285"/>
  <c r="Q284" s="1"/>
  <c r="AD284"/>
  <c r="AC284"/>
  <c r="AB284"/>
  <c r="AA284"/>
  <c r="Y284"/>
  <c r="X284"/>
  <c r="W284"/>
  <c r="V284"/>
  <c r="U284"/>
  <c r="T284" s="1"/>
  <c r="S284"/>
  <c r="R284"/>
  <c r="P283"/>
  <c r="O283"/>
  <c r="N283"/>
  <c r="M283"/>
  <c r="L283"/>
  <c r="J283" s="1"/>
  <c r="AE282"/>
  <c r="Z282"/>
  <c r="V282"/>
  <c r="V281" s="1"/>
  <c r="R282"/>
  <c r="Q282"/>
  <c r="P282" s="1"/>
  <c r="AN281"/>
  <c r="AM281"/>
  <c r="AL281"/>
  <c r="AK281"/>
  <c r="AJ281"/>
  <c r="AI281"/>
  <c r="AH281"/>
  <c r="AG281"/>
  <c r="AG280" s="1"/>
  <c r="AF281"/>
  <c r="AD281"/>
  <c r="AC281"/>
  <c r="AB281"/>
  <c r="AA281"/>
  <c r="Z281"/>
  <c r="Y281"/>
  <c r="W281"/>
  <c r="U281"/>
  <c r="U280" s="1"/>
  <c r="T281"/>
  <c r="S281"/>
  <c r="R281"/>
  <c r="Q281"/>
  <c r="AN280" s="1"/>
  <c r="AF280"/>
  <c r="X280"/>
  <c r="T280"/>
  <c r="P280"/>
  <c r="M280"/>
  <c r="L280"/>
  <c r="J280" s="1"/>
  <c r="Z278"/>
  <c r="X278"/>
  <c r="V278"/>
  <c r="Q278"/>
  <c r="Z277"/>
  <c r="Q277"/>
  <c r="P277" s="1"/>
  <c r="AD276"/>
  <c r="AC276"/>
  <c r="AB276"/>
  <c r="AA276"/>
  <c r="W280" l="1"/>
  <c r="AM280"/>
  <c r="V280"/>
  <c r="T155" i="15"/>
  <c r="U6"/>
  <c r="S280" i="6"/>
  <c r="R280" s="1"/>
  <c r="Q280" s="1"/>
  <c r="P285"/>
  <c r="AE281"/>
  <c r="AE280" s="1"/>
  <c r="Z276"/>
  <c r="Y276"/>
  <c r="Y275" s="1"/>
  <c r="X276"/>
  <c r="W276"/>
  <c r="V276" s="1"/>
  <c r="U276"/>
  <c r="T276"/>
  <c r="S276"/>
  <c r="R276"/>
  <c r="Q276"/>
  <c r="AN275"/>
  <c r="AM275"/>
  <c r="AL275"/>
  <c r="AI275"/>
  <c r="AH275"/>
  <c r="AG275"/>
  <c r="AF275"/>
  <c r="AE275"/>
  <c r="AD275" s="1"/>
  <c r="AC275"/>
  <c r="AB275"/>
  <c r="AA275"/>
  <c r="Z275" s="1"/>
  <c r="X275"/>
  <c r="V275"/>
  <c r="U275"/>
  <c r="T275"/>
  <c r="S275"/>
  <c r="R275"/>
  <c r="Q275"/>
  <c r="P275"/>
  <c r="O275"/>
  <c r="N275"/>
  <c r="M275"/>
  <c r="L275"/>
  <c r="Z274"/>
  <c r="Q274"/>
  <c r="AH273"/>
  <c r="AG273"/>
  <c r="AF273"/>
  <c r="AE273"/>
  <c r="AD273"/>
  <c r="AC273"/>
  <c r="AB273"/>
  <c r="AA273"/>
  <c r="Y273"/>
  <c r="X273"/>
  <c r="X272" s="1"/>
  <c r="W273"/>
  <c r="V273"/>
  <c r="V272" s="1"/>
  <c r="U273"/>
  <c r="T273"/>
  <c r="T272" s="1"/>
  <c r="S273"/>
  <c r="R273"/>
  <c r="Q273" s="1"/>
  <c r="Q272" s="1"/>
  <c r="AN272"/>
  <c r="AM272"/>
  <c r="AL272"/>
  <c r="AK272"/>
  <c r="AJ272"/>
  <c r="AI272"/>
  <c r="AH272"/>
  <c r="AG272"/>
  <c r="AF272"/>
  <c r="AE272"/>
  <c r="AD272"/>
  <c r="AC272"/>
  <c r="AB272"/>
  <c r="AA272"/>
  <c r="Y272"/>
  <c r="W272"/>
  <c r="U272"/>
  <c r="S272"/>
  <c r="P272"/>
  <c r="O272"/>
  <c r="N272"/>
  <c r="M272"/>
  <c r="L272"/>
  <c r="L269" s="1"/>
  <c r="L271"/>
  <c r="AL270"/>
  <c r="AK270"/>
  <c r="AJ270"/>
  <c r="AI270"/>
  <c r="AH270"/>
  <c r="AG270"/>
  <c r="AF270"/>
  <c r="AE270"/>
  <c r="AD270"/>
  <c r="AB270"/>
  <c r="AA270"/>
  <c r="Z270"/>
  <c r="Y270"/>
  <c r="X270"/>
  <c r="W270"/>
  <c r="V270"/>
  <c r="U270"/>
  <c r="T270"/>
  <c r="S270"/>
  <c r="R270"/>
  <c r="P270"/>
  <c r="O270"/>
  <c r="N270"/>
  <c r="M270"/>
  <c r="AN269"/>
  <c r="AJ275" l="1"/>
  <c r="Z273"/>
  <c r="Z272" s="1"/>
  <c r="AD280"/>
  <c r="AC280" s="1"/>
  <c r="AB280" s="1"/>
  <c r="AA280" s="1"/>
  <c r="Z280" s="1"/>
  <c r="Y280" s="1"/>
  <c r="AL280"/>
  <c r="AM269"/>
  <c r="AL269" s="1"/>
  <c r="W275"/>
  <c r="S155" i="15"/>
  <c r="T6"/>
  <c r="R272" i="6"/>
  <c r="AC270"/>
  <c r="AK280" l="1"/>
  <c r="R155" i="15"/>
  <c r="S6"/>
  <c r="AG269" i="6"/>
  <c r="AF269"/>
  <c r="AE269" s="1"/>
  <c r="AD269"/>
  <c r="AJ280" l="1"/>
  <c r="AK269"/>
  <c r="Q155" i="15"/>
  <c r="R6"/>
  <c r="AC269" i="6"/>
  <c r="AI280" l="1"/>
  <c r="AJ269"/>
  <c r="P155" i="15"/>
  <c r="Q6"/>
  <c r="AB269" i="6"/>
  <c r="AH280" l="1"/>
  <c r="AI269"/>
  <c r="O155" i="15"/>
  <c r="P5"/>
  <c r="P6"/>
  <c r="AA269" i="6"/>
  <c r="Z269"/>
  <c r="Y269" s="1"/>
  <c r="X269" s="1"/>
  <c r="W269" s="1"/>
  <c r="V269" s="1"/>
  <c r="U269" s="1"/>
  <c r="T269" s="1"/>
  <c r="S269" s="1"/>
  <c r="R269" s="1"/>
  <c r="Q269" s="1"/>
  <c r="P269"/>
  <c r="O269" s="1"/>
  <c r="N269" s="1"/>
  <c r="M269" s="1"/>
  <c r="K269"/>
  <c r="AM5" i="15" l="1"/>
  <c r="AH269" i="6"/>
  <c r="N155" i="15"/>
  <c r="O154"/>
  <c r="O6"/>
  <c r="O5" s="1"/>
  <c r="AM6"/>
  <c r="J269" i="6"/>
  <c r="L268"/>
  <c r="R262"/>
  <c r="P262" s="1"/>
  <c r="L262"/>
  <c r="AN261"/>
  <c r="AM261"/>
  <c r="AL261"/>
  <c r="AK261"/>
  <c r="AJ261"/>
  <c r="AF261"/>
  <c r="AE261"/>
  <c r="AD261"/>
  <c r="AC261"/>
  <c r="AB261"/>
  <c r="AA261"/>
  <c r="Z261"/>
  <c r="Y261"/>
  <c r="X261"/>
  <c r="W261"/>
  <c r="V261"/>
  <c r="U261"/>
  <c r="T261"/>
  <c r="S261"/>
  <c r="Q261"/>
  <c r="O261"/>
  <c r="L261" s="1"/>
  <c r="AN260"/>
  <c r="AM260"/>
  <c r="AI260"/>
  <c r="AI257" s="1"/>
  <c r="AH260"/>
  <c r="AH257" s="1"/>
  <c r="AG260"/>
  <c r="O260"/>
  <c r="N260"/>
  <c r="M260"/>
  <c r="L260"/>
  <c r="L257" s="1"/>
  <c r="L259"/>
  <c r="L258"/>
  <c r="AN257"/>
  <c r="AM257"/>
  <c r="K257"/>
  <c r="AF260" l="1"/>
  <c r="AG257"/>
  <c r="R261"/>
  <c r="M155" i="15"/>
  <c r="N154"/>
  <c r="N6"/>
  <c r="N5" s="1"/>
  <c r="P261" i="6"/>
  <c r="P260" s="1"/>
  <c r="P257" s="1"/>
  <c r="Z260"/>
  <c r="Z257" s="1"/>
  <c r="Y260"/>
  <c r="AE260" l="1"/>
  <c r="AF257"/>
  <c r="X260"/>
  <c r="Y257"/>
  <c r="L155" i="15"/>
  <c r="M6"/>
  <c r="M5" s="1"/>
  <c r="M154"/>
  <c r="L154" s="1"/>
  <c r="O257" i="6"/>
  <c r="N257" s="1"/>
  <c r="M257" s="1"/>
  <c r="J257" s="1"/>
  <c r="L256"/>
  <c r="AN243"/>
  <c r="AM243"/>
  <c r="AL243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AN239"/>
  <c r="AM239"/>
  <c r="AM220" s="1"/>
  <c r="AL239"/>
  <c r="AK239"/>
  <c r="AJ239"/>
  <c r="AI171"/>
  <c r="AG171"/>
  <c r="AE171"/>
  <c r="Q171"/>
  <c r="O239"/>
  <c r="O220" s="1"/>
  <c r="N239"/>
  <c r="M239"/>
  <c r="M220" s="1"/>
  <c r="L239"/>
  <c r="Q238"/>
  <c r="Q237"/>
  <c r="Q236"/>
  <c r="Q235"/>
  <c r="AI234"/>
  <c r="AH234"/>
  <c r="AG234"/>
  <c r="AF234"/>
  <c r="AE234"/>
  <c r="AE233" s="1"/>
  <c r="AD233" s="1"/>
  <c r="AD234"/>
  <c r="AC234"/>
  <c r="AB234"/>
  <c r="AA234"/>
  <c r="AA233" s="1"/>
  <c r="Z234"/>
  <c r="Y234"/>
  <c r="Y233" s="1"/>
  <c r="W234"/>
  <c r="V234"/>
  <c r="V233" s="1"/>
  <c r="U234"/>
  <c r="T234"/>
  <c r="T233" s="1"/>
  <c r="S234"/>
  <c r="R234"/>
  <c r="Q234" s="1"/>
  <c r="AN233"/>
  <c r="AM233"/>
  <c r="AL233"/>
  <c r="AK233"/>
  <c r="AJ233"/>
  <c r="AF233"/>
  <c r="Z233"/>
  <c r="X233"/>
  <c r="W233"/>
  <c r="U233"/>
  <c r="S233"/>
  <c r="Q233"/>
  <c r="P233"/>
  <c r="O233"/>
  <c r="N233"/>
  <c r="M233"/>
  <c r="L233"/>
  <c r="Q232"/>
  <c r="Q231"/>
  <c r="Q230"/>
  <c r="Q229"/>
  <c r="AN228"/>
  <c r="AN227" s="1"/>
  <c r="AM228"/>
  <c r="AL228"/>
  <c r="AL227" s="1"/>
  <c r="AK228"/>
  <c r="AJ228"/>
  <c r="AJ227" s="1"/>
  <c r="AI227" s="1"/>
  <c r="AI228"/>
  <c r="AH228"/>
  <c r="AG228"/>
  <c r="AF228"/>
  <c r="AE228"/>
  <c r="AD228"/>
  <c r="AC228"/>
  <c r="AB228"/>
  <c r="AA228"/>
  <c r="Z228"/>
  <c r="Z227" s="1"/>
  <c r="Y228"/>
  <c r="W228"/>
  <c r="W227" s="1"/>
  <c r="V228"/>
  <c r="U228"/>
  <c r="U227" s="1"/>
  <c r="T228"/>
  <c r="S228"/>
  <c r="S227" s="1"/>
  <c r="R228"/>
  <c r="Q228"/>
  <c r="Q227" s="1"/>
  <c r="AM227"/>
  <c r="AK227"/>
  <c r="AE227"/>
  <c r="AA227"/>
  <c r="Y227"/>
  <c r="X227"/>
  <c r="V227"/>
  <c r="T227"/>
  <c r="R227"/>
  <c r="P227"/>
  <c r="O227"/>
  <c r="N227"/>
  <c r="M227"/>
  <c r="L227"/>
  <c r="AE225"/>
  <c r="Z225"/>
  <c r="W260" l="1"/>
  <c r="X257"/>
  <c r="AD260"/>
  <c r="AE257"/>
  <c r="AH227"/>
  <c r="AG227" s="1"/>
  <c r="AF227" s="1"/>
  <c r="AC233"/>
  <c r="AB233" s="1"/>
  <c r="AD227"/>
  <c r="AC227" s="1"/>
  <c r="AB227" s="1"/>
  <c r="R233"/>
  <c r="AI233"/>
  <c r="AH233" s="1"/>
  <c r="AG233" s="1"/>
  <c r="N220"/>
  <c r="P220"/>
  <c r="P171" s="1"/>
  <c r="AF171"/>
  <c r="AH171"/>
  <c r="AL220"/>
  <c r="AN220"/>
  <c r="K155" i="15"/>
  <c r="L6"/>
  <c r="L5" s="1"/>
  <c r="T225" i="6"/>
  <c r="Q225"/>
  <c r="Z224"/>
  <c r="V224"/>
  <c r="Q224" s="1"/>
  <c r="AN223"/>
  <c r="AM223"/>
  <c r="AM222" s="1"/>
  <c r="AL223"/>
  <c r="AK223"/>
  <c r="AJ223"/>
  <c r="AI223"/>
  <c r="AH223"/>
  <c r="AG223"/>
  <c r="AF223"/>
  <c r="AE223" s="1"/>
  <c r="AD223"/>
  <c r="AC223"/>
  <c r="AC222" s="1"/>
  <c r="AB223"/>
  <c r="AB222" s="1"/>
  <c r="AA223"/>
  <c r="Z223" s="1"/>
  <c r="Y223"/>
  <c r="Y222" s="1"/>
  <c r="X223"/>
  <c r="W223"/>
  <c r="V223" s="1"/>
  <c r="V222" s="1"/>
  <c r="U223"/>
  <c r="T223" s="1"/>
  <c r="T222" s="1"/>
  <c r="S223"/>
  <c r="S222" s="1"/>
  <c r="R223"/>
  <c r="AN222"/>
  <c r="AE222"/>
  <c r="AD222" s="1"/>
  <c r="Z222"/>
  <c r="X222"/>
  <c r="R222"/>
  <c r="P222"/>
  <c r="O222"/>
  <c r="AC260" l="1"/>
  <c r="AD257"/>
  <c r="V260"/>
  <c r="W257"/>
  <c r="U222"/>
  <c r="AA222"/>
  <c r="W222"/>
  <c r="J155" i="15"/>
  <c r="K154"/>
  <c r="K6"/>
  <c r="K5" s="1"/>
  <c r="Q223" i="6"/>
  <c r="Q222" s="1"/>
  <c r="AL222" s="1"/>
  <c r="AI222"/>
  <c r="AH222" s="1"/>
  <c r="AG222" s="1"/>
  <c r="AF222" s="1"/>
  <c r="N222"/>
  <c r="M222"/>
  <c r="L222"/>
  <c r="L219" s="1"/>
  <c r="U260" l="1"/>
  <c r="V257"/>
  <c r="AB260"/>
  <c r="AC257"/>
  <c r="AJ222"/>
  <c r="AK222" s="1"/>
  <c r="J154" i="15"/>
  <c r="J6"/>
  <c r="J5" s="1"/>
  <c r="L35" i="11" s="1"/>
  <c r="K35" s="1"/>
  <c r="J35" s="1"/>
  <c r="I35" s="1"/>
  <c r="H35" s="1"/>
  <c r="G35" s="1"/>
  <c r="AD171" i="6"/>
  <c r="AC171"/>
  <c r="AB171"/>
  <c r="AA171"/>
  <c r="AA260" l="1"/>
  <c r="AA257" s="1"/>
  <c r="AB257"/>
  <c r="T260"/>
  <c r="U257"/>
  <c r="L220"/>
  <c r="AN219" s="1"/>
  <c r="AI219"/>
  <c r="AI170" s="1"/>
  <c r="AH219"/>
  <c r="AG219"/>
  <c r="AF219"/>
  <c r="AE219"/>
  <c r="AD219"/>
  <c r="AC219"/>
  <c r="AB219"/>
  <c r="M219"/>
  <c r="M170" s="1"/>
  <c r="K219"/>
  <c r="J219"/>
  <c r="Z207"/>
  <c r="X207"/>
  <c r="Q207"/>
  <c r="Z206"/>
  <c r="X206"/>
  <c r="Q206"/>
  <c r="Z205"/>
  <c r="Z204"/>
  <c r="T204"/>
  <c r="R204"/>
  <c r="Q204"/>
  <c r="X203"/>
  <c r="Q203"/>
  <c r="AI202"/>
  <c r="AH202"/>
  <c r="AG202"/>
  <c r="AF202"/>
  <c r="AE202"/>
  <c r="AD202"/>
  <c r="AC202"/>
  <c r="AB202"/>
  <c r="AA202"/>
  <c r="S260" l="1"/>
  <c r="T257"/>
  <c r="AB215"/>
  <c r="AB212" s="1"/>
  <c r="AB209" s="1"/>
  <c r="AD216"/>
  <c r="AD215" s="1"/>
  <c r="AD213" s="1"/>
  <c r="AD212" s="1"/>
  <c r="AD210" s="1"/>
  <c r="AD209" s="1"/>
  <c r="AF216"/>
  <c r="AF215" s="1"/>
  <c r="AF213" s="1"/>
  <c r="AF212" s="1"/>
  <c r="AF210" s="1"/>
  <c r="AF209" s="1"/>
  <c r="AH216"/>
  <c r="AH215" s="1"/>
  <c r="AH213" s="1"/>
  <c r="AH212" s="1"/>
  <c r="AH210" s="1"/>
  <c r="AH209" s="1"/>
  <c r="AM219"/>
  <c r="AN170"/>
  <c r="AC215"/>
  <c r="AC212" s="1"/>
  <c r="AC209" s="1"/>
  <c r="AE216"/>
  <c r="AE215" s="1"/>
  <c r="AE213" s="1"/>
  <c r="AE212" s="1"/>
  <c r="AE210" s="1"/>
  <c r="AE209" s="1"/>
  <c r="AG216"/>
  <c r="AG215" s="1"/>
  <c r="AG213" s="1"/>
  <c r="AG212" s="1"/>
  <c r="AG210" s="1"/>
  <c r="AG209" s="1"/>
  <c r="AI216"/>
  <c r="AI215" s="1"/>
  <c r="AI213" s="1"/>
  <c r="AI212" s="1"/>
  <c r="AI210" s="1"/>
  <c r="AI209" s="1"/>
  <c r="AA219"/>
  <c r="Z202"/>
  <c r="S202"/>
  <c r="Q202"/>
  <c r="Q201" s="1"/>
  <c r="AN201"/>
  <c r="AM201"/>
  <c r="AL201"/>
  <c r="AK201"/>
  <c r="AI201"/>
  <c r="AH201" s="1"/>
  <c r="AG201"/>
  <c r="AF201"/>
  <c r="AE201"/>
  <c r="AD201"/>
  <c r="AC201"/>
  <c r="AB201" s="1"/>
  <c r="AA201"/>
  <c r="Z201"/>
  <c r="Y201"/>
  <c r="X201"/>
  <c r="W201"/>
  <c r="V201"/>
  <c r="U201"/>
  <c r="T201"/>
  <c r="S201"/>
  <c r="R201"/>
  <c r="P201"/>
  <c r="O201"/>
  <c r="N201"/>
  <c r="M201"/>
  <c r="Z200"/>
  <c r="Q200"/>
  <c r="Q199" s="1"/>
  <c r="Q198" s="1"/>
  <c r="AF199"/>
  <c r="AE199"/>
  <c r="AE198" s="1"/>
  <c r="AD199"/>
  <c r="AD198" s="1"/>
  <c r="AC199"/>
  <c r="AC198" s="1"/>
  <c r="AB199"/>
  <c r="AB198" s="1"/>
  <c r="AA199"/>
  <c r="Y199"/>
  <c r="Y198" s="1"/>
  <c r="X199"/>
  <c r="W199"/>
  <c r="W198" s="1"/>
  <c r="V199"/>
  <c r="V198" s="1"/>
  <c r="U199"/>
  <c r="U198" s="1"/>
  <c r="T199"/>
  <c r="T198" s="1"/>
  <c r="S199"/>
  <c r="S198" s="1"/>
  <c r="R199"/>
  <c r="R198" s="1"/>
  <c r="AN198"/>
  <c r="AM198"/>
  <c r="AL198"/>
  <c r="AI198"/>
  <c r="AH198"/>
  <c r="AG198"/>
  <c r="AF198"/>
  <c r="X198"/>
  <c r="P198"/>
  <c r="AJ198" s="1"/>
  <c r="O198"/>
  <c r="N198"/>
  <c r="M198"/>
  <c r="L198"/>
  <c r="P196"/>
  <c r="AD194"/>
  <c r="AD193" s="1"/>
  <c r="AC194"/>
  <c r="AC193" s="1"/>
  <c r="AB194"/>
  <c r="AB193" s="1"/>
  <c r="AA194"/>
  <c r="Y194"/>
  <c r="Y193" s="1"/>
  <c r="X194"/>
  <c r="X193" s="1"/>
  <c r="W194"/>
  <c r="W193" s="1"/>
  <c r="V194"/>
  <c r="V193" s="1"/>
  <c r="U194"/>
  <c r="U193" s="1"/>
  <c r="T194"/>
  <c r="T193" s="1"/>
  <c r="AN193"/>
  <c r="AE192"/>
  <c r="R192"/>
  <c r="Q192"/>
  <c r="Z191"/>
  <c r="AE190"/>
  <c r="Z190"/>
  <c r="Q190"/>
  <c r="AE189"/>
  <c r="Z189"/>
  <c r="R189"/>
  <c r="Q189"/>
  <c r="AE188"/>
  <c r="Q188"/>
  <c r="AE187"/>
  <c r="Q187"/>
  <c r="AE186"/>
  <c r="R186"/>
  <c r="Q186"/>
  <c r="AN185"/>
  <c r="AM185"/>
  <c r="AL185"/>
  <c r="AK185"/>
  <c r="AJ185"/>
  <c r="AG185"/>
  <c r="AF185"/>
  <c r="AD185"/>
  <c r="AC185"/>
  <c r="AB185"/>
  <c r="AA185"/>
  <c r="Y185"/>
  <c r="W185"/>
  <c r="V185"/>
  <c r="U185"/>
  <c r="T185"/>
  <c r="S185"/>
  <c r="AJ201" l="1"/>
  <c r="R260"/>
  <c r="S257"/>
  <c r="AA215"/>
  <c r="AL219"/>
  <c r="AM170"/>
  <c r="AE185"/>
  <c r="Z185"/>
  <c r="Z199"/>
  <c r="Z198" s="1"/>
  <c r="Z194"/>
  <c r="Z193" s="1"/>
  <c r="AA193"/>
  <c r="AA198"/>
  <c r="Z219"/>
  <c r="R185"/>
  <c r="AN184"/>
  <c r="AM184"/>
  <c r="AK184"/>
  <c r="AI184"/>
  <c r="AH184"/>
  <c r="AG184" s="1"/>
  <c r="AF184"/>
  <c r="AE184"/>
  <c r="AD184" s="1"/>
  <c r="AC184" s="1"/>
  <c r="AB184" s="1"/>
  <c r="AA184" s="1"/>
  <c r="Z184" s="1"/>
  <c r="Y184" s="1"/>
  <c r="X184"/>
  <c r="W184" s="1"/>
  <c r="V184" s="1"/>
  <c r="U184" s="1"/>
  <c r="T184" s="1"/>
  <c r="S184" s="1"/>
  <c r="R184" s="1"/>
  <c r="Q184" s="1"/>
  <c r="P184"/>
  <c r="O184"/>
  <c r="N184"/>
  <c r="M184"/>
  <c r="L184"/>
  <c r="J184" s="1"/>
  <c r="Z182"/>
  <c r="Z181" s="1"/>
  <c r="Z180" s="1"/>
  <c r="R182"/>
  <c r="R181" s="1"/>
  <c r="R180" s="1"/>
  <c r="Q182"/>
  <c r="Q181" s="1"/>
  <c r="Q180" s="1"/>
  <c r="AF181"/>
  <c r="AF180" s="1"/>
  <c r="AE181"/>
  <c r="AE180" s="1"/>
  <c r="AD181"/>
  <c r="AC181"/>
  <c r="AC180" s="1"/>
  <c r="AB181"/>
  <c r="AB180" s="1"/>
  <c r="AA181"/>
  <c r="AA180" s="1"/>
  <c r="Y181"/>
  <c r="Y180" s="1"/>
  <c r="X181"/>
  <c r="X180" s="1"/>
  <c r="W181"/>
  <c r="W180" s="1"/>
  <c r="V181"/>
  <c r="U181"/>
  <c r="U180" s="1"/>
  <c r="T181"/>
  <c r="T180" s="1"/>
  <c r="S181"/>
  <c r="S180" s="1"/>
  <c r="AN180"/>
  <c r="AM180"/>
  <c r="AI180"/>
  <c r="AH180"/>
  <c r="AG180"/>
  <c r="AD180"/>
  <c r="V180"/>
  <c r="P180"/>
  <c r="O180"/>
  <c r="N180"/>
  <c r="M180"/>
  <c r="L180"/>
  <c r="K180"/>
  <c r="Z179"/>
  <c r="T179"/>
  <c r="T178" s="1"/>
  <c r="T177" s="1"/>
  <c r="R179"/>
  <c r="Q179"/>
  <c r="Q178" s="1"/>
  <c r="AJ178"/>
  <c r="AI178"/>
  <c r="AH178"/>
  <c r="AG178"/>
  <c r="AF178"/>
  <c r="AE178"/>
  <c r="AD178"/>
  <c r="AC178"/>
  <c r="AB178"/>
  <c r="AA178"/>
  <c r="Z178"/>
  <c r="Y178"/>
  <c r="X178"/>
  <c r="W178"/>
  <c r="V178"/>
  <c r="U178"/>
  <c r="U177" s="1"/>
  <c r="S178"/>
  <c r="S177" s="1"/>
  <c r="AN177"/>
  <c r="AM177"/>
  <c r="AM173" s="1"/>
  <c r="AI177"/>
  <c r="AH177"/>
  <c r="AH173" s="1"/>
  <c r="AG177"/>
  <c r="AF177"/>
  <c r="AE177"/>
  <c r="AD177"/>
  <c r="AC177"/>
  <c r="AB177"/>
  <c r="AA177"/>
  <c r="Z177"/>
  <c r="Y177"/>
  <c r="X177"/>
  <c r="W177"/>
  <c r="V177"/>
  <c r="V173" s="1"/>
  <c r="P177"/>
  <c r="O177"/>
  <c r="O173" s="1"/>
  <c r="N177"/>
  <c r="N173" s="1"/>
  <c r="M177"/>
  <c r="M173" s="1"/>
  <c r="L177"/>
  <c r="L173" s="1"/>
  <c r="L176"/>
  <c r="P175"/>
  <c r="N175"/>
  <c r="M175"/>
  <c r="L175"/>
  <c r="L171" s="1"/>
  <c r="L174"/>
  <c r="L170" s="1"/>
  <c r="AA212" l="1"/>
  <c r="AA210" s="1"/>
  <c r="AA209" s="1"/>
  <c r="AA173" s="1"/>
  <c r="AA169" s="1"/>
  <c r="P173"/>
  <c r="Z173"/>
  <c r="Q260"/>
  <c r="R257"/>
  <c r="X173"/>
  <c r="T173"/>
  <c r="Y219"/>
  <c r="Z170"/>
  <c r="AK219"/>
  <c r="AF173"/>
  <c r="W173"/>
  <c r="Y173"/>
  <c r="AC173"/>
  <c r="AC169" s="1"/>
  <c r="AE173"/>
  <c r="AG173"/>
  <c r="AI173"/>
  <c r="AN173"/>
  <c r="U173"/>
  <c r="AB173"/>
  <c r="AB169" s="1"/>
  <c r="AD173"/>
  <c r="AD169" s="1"/>
  <c r="R219"/>
  <c r="AJ180"/>
  <c r="R178"/>
  <c r="R177" s="1"/>
  <c r="R173" s="1"/>
  <c r="Q177"/>
  <c r="AL180"/>
  <c r="K173"/>
  <c r="J173" s="1"/>
  <c r="AN172"/>
  <c r="AM172"/>
  <c r="AL172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K172"/>
  <c r="J172"/>
  <c r="AN171"/>
  <c r="AM171"/>
  <c r="AL171"/>
  <c r="AK171"/>
  <c r="AJ171"/>
  <c r="AE143"/>
  <c r="Z171"/>
  <c r="Y171" s="1"/>
  <c r="X171" s="1"/>
  <c r="W171" s="1"/>
  <c r="V171" s="1"/>
  <c r="U171" s="1"/>
  <c r="T171" s="1"/>
  <c r="S171" s="1"/>
  <c r="R171" s="1"/>
  <c r="O171" s="1"/>
  <c r="N171" s="1"/>
  <c r="M171" s="1"/>
  <c r="K171"/>
  <c r="J171"/>
  <c r="Q257" l="1"/>
  <c r="AJ260"/>
  <c r="AK260" s="1"/>
  <c r="AK180"/>
  <c r="Q219"/>
  <c r="R170"/>
  <c r="AJ219"/>
  <c r="X219"/>
  <c r="Y170"/>
  <c r="AJ177"/>
  <c r="AJ173" s="1"/>
  <c r="Q173"/>
  <c r="AH143"/>
  <c r="AL177"/>
  <c r="AL173" s="1"/>
  <c r="AL169" s="1"/>
  <c r="K170"/>
  <c r="J170" s="1"/>
  <c r="AN169" s="1"/>
  <c r="AM169" s="1"/>
  <c r="W219" l="1"/>
  <c r="X170"/>
  <c r="Q170"/>
  <c r="AF143"/>
  <c r="AG143"/>
  <c r="AK177"/>
  <c r="AK173" s="1"/>
  <c r="N169"/>
  <c r="M169"/>
  <c r="L169" s="1"/>
  <c r="K169" s="1"/>
  <c r="J169" s="1"/>
  <c r="AN168" s="1"/>
  <c r="AM168"/>
  <c r="O219" l="1"/>
  <c r="P170"/>
  <c r="P168" s="1"/>
  <c r="V219"/>
  <c r="W170"/>
  <c r="AK169"/>
  <c r="AJ169" s="1"/>
  <c r="AI169" s="1"/>
  <c r="AH169" s="1"/>
  <c r="AG169" s="1"/>
  <c r="AF169" s="1"/>
  <c r="AE169" s="1"/>
  <c r="Z169" s="1"/>
  <c r="Y169" s="1"/>
  <c r="X169" s="1"/>
  <c r="W169" s="1"/>
  <c r="V169" s="1"/>
  <c r="U169" s="1"/>
  <c r="T169" s="1"/>
  <c r="U219" l="1"/>
  <c r="V170"/>
  <c r="V168" s="1"/>
  <c r="N219"/>
  <c r="N170" s="1"/>
  <c r="N168" s="1"/>
  <c r="O170"/>
  <c r="W168"/>
  <c r="Y168"/>
  <c r="X168"/>
  <c r="Z168"/>
  <c r="M168"/>
  <c r="T219" l="1"/>
  <c r="U170"/>
  <c r="U168" s="1"/>
  <c r="L168"/>
  <c r="S219" l="1"/>
  <c r="T170"/>
  <c r="T168" s="1"/>
  <c r="K168"/>
  <c r="S170" l="1"/>
  <c r="S215"/>
  <c r="S212" s="1"/>
  <c r="S209" s="1"/>
  <c r="S173" s="1"/>
  <c r="S169" s="1"/>
  <c r="J168"/>
  <c r="Z155"/>
  <c r="R155"/>
  <c r="Q155"/>
  <c r="Z154"/>
  <c r="T154"/>
  <c r="T153" s="1"/>
  <c r="T152" s="1"/>
  <c r="Q154"/>
  <c r="AD153"/>
  <c r="AC153"/>
  <c r="AB153"/>
  <c r="AA153"/>
  <c r="Y153"/>
  <c r="Y152" s="1"/>
  <c r="X153"/>
  <c r="X152" s="1"/>
  <c r="W153"/>
  <c r="V153"/>
  <c r="V152" s="1"/>
  <c r="U153"/>
  <c r="U152" s="1"/>
  <c r="S153"/>
  <c r="S152" s="1"/>
  <c r="R153"/>
  <c r="R152" s="1"/>
  <c r="AN152"/>
  <c r="AM152"/>
  <c r="AI152"/>
  <c r="AH152"/>
  <c r="AH149" s="1"/>
  <c r="AG152"/>
  <c r="AG149" s="1"/>
  <c r="AF152"/>
  <c r="AF149" s="1"/>
  <c r="AE152"/>
  <c r="AE149" s="1"/>
  <c r="W152"/>
  <c r="P152"/>
  <c r="O152"/>
  <c r="N152"/>
  <c r="M152"/>
  <c r="L152"/>
  <c r="L151"/>
  <c r="L150"/>
  <c r="AN149" s="1"/>
  <c r="AM149" s="1"/>
  <c r="AD152" l="1"/>
  <c r="AD149" s="1"/>
  <c r="Q153"/>
  <c r="Q152" s="1"/>
  <c r="AL152" s="1"/>
  <c r="AL149" s="1"/>
  <c r="Z153"/>
  <c r="Z152" s="1"/>
  <c r="Z149" s="1"/>
  <c r="R169"/>
  <c r="S168"/>
  <c r="AC152"/>
  <c r="Y149"/>
  <c r="X149"/>
  <c r="W149"/>
  <c r="V149"/>
  <c r="U149"/>
  <c r="T149"/>
  <c r="S149"/>
  <c r="R149"/>
  <c r="Q149"/>
  <c r="P149" s="1"/>
  <c r="O149"/>
  <c r="AJ152" l="1"/>
  <c r="AK152" s="1"/>
  <c r="AK149" s="1"/>
  <c r="R168"/>
  <c r="AB152"/>
  <c r="AB134" s="1"/>
  <c r="AC149"/>
  <c r="N149"/>
  <c r="M149"/>
  <c r="L149" s="1"/>
  <c r="J149"/>
  <c r="L148"/>
  <c r="K148"/>
  <c r="Z137"/>
  <c r="T137"/>
  <c r="R137"/>
  <c r="Q137"/>
  <c r="AH136"/>
  <c r="AG136"/>
  <c r="AF136"/>
  <c r="AE136"/>
  <c r="AE135" s="1"/>
  <c r="AD136"/>
  <c r="AC136"/>
  <c r="AC135" s="1"/>
  <c r="AB136"/>
  <c r="AB135" s="1"/>
  <c r="AA136"/>
  <c r="Y136"/>
  <c r="Y135" s="1"/>
  <c r="X136"/>
  <c r="X135" s="1"/>
  <c r="W136"/>
  <c r="W135" s="1"/>
  <c r="V136"/>
  <c r="V135" s="1"/>
  <c r="U136"/>
  <c r="U135" s="1"/>
  <c r="T136"/>
  <c r="T135" s="1"/>
  <c r="S136"/>
  <c r="R136" s="1"/>
  <c r="R135" s="1"/>
  <c r="Q136"/>
  <c r="Q135" s="1"/>
  <c r="AN135"/>
  <c r="AM135"/>
  <c r="AK135"/>
  <c r="AI135"/>
  <c r="AD135"/>
  <c r="P135"/>
  <c r="O135"/>
  <c r="N135"/>
  <c r="M135"/>
  <c r="L135"/>
  <c r="AI134"/>
  <c r="AH134"/>
  <c r="AG134"/>
  <c r="AF134"/>
  <c r="AE134"/>
  <c r="AD134"/>
  <c r="AC134"/>
  <c r="Y134"/>
  <c r="X134"/>
  <c r="W134"/>
  <c r="V134"/>
  <c r="T134"/>
  <c r="P134"/>
  <c r="Z133"/>
  <c r="V133"/>
  <c r="AJ149" l="1"/>
  <c r="AI149" s="1"/>
  <c r="Z136"/>
  <c r="P169"/>
  <c r="O169" s="1"/>
  <c r="O168" s="1"/>
  <c r="Q168"/>
  <c r="AA152"/>
  <c r="AA149" s="1"/>
  <c r="AB149"/>
  <c r="S135"/>
  <c r="AH135"/>
  <c r="AJ135"/>
  <c r="AA135"/>
  <c r="T133"/>
  <c r="Q133"/>
  <c r="Z132"/>
  <c r="V132"/>
  <c r="Q132"/>
  <c r="AC131"/>
  <c r="AB131"/>
  <c r="AA131"/>
  <c r="Z131" s="1"/>
  <c r="Y131"/>
  <c r="Y130" s="1"/>
  <c r="X131"/>
  <c r="X130" s="1"/>
  <c r="W131"/>
  <c r="U131"/>
  <c r="T131" s="1"/>
  <c r="T130" s="1"/>
  <c r="S131"/>
  <c r="R131"/>
  <c r="Q131" s="1"/>
  <c r="AN130"/>
  <c r="AM130"/>
  <c r="AL130"/>
  <c r="W130"/>
  <c r="O130"/>
  <c r="N130"/>
  <c r="M130"/>
  <c r="AI129"/>
  <c r="AH129" s="1"/>
  <c r="AG129" s="1"/>
  <c r="AF129" s="1"/>
  <c r="AE129" s="1"/>
  <c r="AD129" s="1"/>
  <c r="AC129" s="1"/>
  <c r="AB129" s="1"/>
  <c r="Y129" s="1"/>
  <c r="X129" s="1"/>
  <c r="W129" s="1"/>
  <c r="V129" s="1"/>
  <c r="R128"/>
  <c r="R127" s="1"/>
  <c r="Q128"/>
  <c r="Q127" s="1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AN126"/>
  <c r="AM126"/>
  <c r="O126"/>
  <c r="N126"/>
  <c r="M126"/>
  <c r="S130" l="1"/>
  <c r="R130"/>
  <c r="Q130" s="1"/>
  <c r="P130" s="1"/>
  <c r="AJ130" s="1"/>
  <c r="AI130" s="1"/>
  <c r="AH130" s="1"/>
  <c r="AG130" s="1"/>
  <c r="AF130" s="1"/>
  <c r="AE130" s="1"/>
  <c r="AD130" s="1"/>
  <c r="AC130" s="1"/>
  <c r="AB130" s="1"/>
  <c r="AA130" s="1"/>
  <c r="Z130" s="1"/>
  <c r="V131"/>
  <c r="V130" s="1"/>
  <c r="U130" s="1"/>
  <c r="AG135"/>
  <c r="Z135"/>
  <c r="Z125"/>
  <c r="Z124" s="1"/>
  <c r="R125"/>
  <c r="Q125"/>
  <c r="AI124"/>
  <c r="AH124"/>
  <c r="AG124"/>
  <c r="AF124"/>
  <c r="AE124"/>
  <c r="AD124"/>
  <c r="AC124"/>
  <c r="AB124"/>
  <c r="AA124"/>
  <c r="Y124"/>
  <c r="X124"/>
  <c r="W124"/>
  <c r="V124"/>
  <c r="U124"/>
  <c r="T124"/>
  <c r="S124"/>
  <c r="AN123"/>
  <c r="AM123"/>
  <c r="AL123"/>
  <c r="R124" l="1"/>
  <c r="Q124"/>
  <c r="AF135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AE121"/>
  <c r="Z121"/>
  <c r="T121"/>
  <c r="P121" s="1"/>
  <c r="L121"/>
  <c r="AE120"/>
  <c r="T120"/>
  <c r="Q120"/>
  <c r="L120"/>
  <c r="AI119"/>
  <c r="AH119"/>
  <c r="AG119"/>
  <c r="AF119"/>
  <c r="AE119"/>
  <c r="AD119"/>
  <c r="AC119"/>
  <c r="AB119"/>
  <c r="AA119"/>
  <c r="AA118" s="1"/>
  <c r="Z119"/>
  <c r="Y119"/>
  <c r="W119"/>
  <c r="V119"/>
  <c r="V118" s="1"/>
  <c r="U119"/>
  <c r="T119"/>
  <c r="S119"/>
  <c r="Q119"/>
  <c r="AN118"/>
  <c r="AM118"/>
  <c r="AE118"/>
  <c r="AD118" s="1"/>
  <c r="AC118" s="1"/>
  <c r="AB118" s="1"/>
  <c r="Z118"/>
  <c r="Y118" s="1"/>
  <c r="X118"/>
  <c r="W118"/>
  <c r="U118"/>
  <c r="T118"/>
  <c r="S118"/>
  <c r="R118"/>
  <c r="Q118"/>
  <c r="P118"/>
  <c r="O118"/>
  <c r="N118"/>
  <c r="M118"/>
  <c r="L118"/>
  <c r="AE116"/>
  <c r="Q116"/>
  <c r="AE115"/>
  <c r="Z115"/>
  <c r="Z113" s="1"/>
  <c r="Z112" s="1"/>
  <c r="R115"/>
  <c r="Q115"/>
  <c r="AE114"/>
  <c r="Q114"/>
  <c r="Q113" s="1"/>
  <c r="Q112" s="1"/>
  <c r="AI113"/>
  <c r="AH113"/>
  <c r="AG113"/>
  <c r="AF113"/>
  <c r="AE113"/>
  <c r="AD113"/>
  <c r="AC113"/>
  <c r="AB113"/>
  <c r="AA113"/>
  <c r="Y113"/>
  <c r="Y112" s="1"/>
  <c r="W113"/>
  <c r="V113"/>
  <c r="U113"/>
  <c r="T113"/>
  <c r="S113"/>
  <c r="R113"/>
  <c r="P113"/>
  <c r="AN112"/>
  <c r="AM112"/>
  <c r="AK112"/>
  <c r="AE112"/>
  <c r="AD112" s="1"/>
  <c r="AC112" s="1"/>
  <c r="AB112" s="1"/>
  <c r="AA112"/>
  <c r="X112"/>
  <c r="W112"/>
  <c r="V112"/>
  <c r="U112"/>
  <c r="T112"/>
  <c r="S112"/>
  <c r="R112"/>
  <c r="O112"/>
  <c r="N112"/>
  <c r="M112"/>
  <c r="L112"/>
  <c r="AE111"/>
  <c r="Q111"/>
  <c r="AI110"/>
  <c r="AH110"/>
  <c r="AG110"/>
  <c r="AF110"/>
  <c r="AD110"/>
  <c r="AC110"/>
  <c r="AB110"/>
  <c r="AA110"/>
  <c r="AA109" s="1"/>
  <c r="Z110"/>
  <c r="Y110"/>
  <c r="X110"/>
  <c r="W110"/>
  <c r="W109" s="1"/>
  <c r="V110"/>
  <c r="U110"/>
  <c r="T110"/>
  <c r="T109" s="1"/>
  <c r="S110"/>
  <c r="S109" s="1"/>
  <c r="R110"/>
  <c r="Q110" s="1"/>
  <c r="AN109"/>
  <c r="AM109"/>
  <c r="AK109"/>
  <c r="Z109"/>
  <c r="Y109"/>
  <c r="X109"/>
  <c r="V109"/>
  <c r="U109"/>
  <c r="R109"/>
  <c r="Q109"/>
  <c r="P109"/>
  <c r="O109"/>
  <c r="N109"/>
  <c r="M109"/>
  <c r="L109"/>
  <c r="Z108"/>
  <c r="Q108"/>
  <c r="AC107"/>
  <c r="AB107"/>
  <c r="AB106" s="1"/>
  <c r="AA107"/>
  <c r="Z107" s="1"/>
  <c r="Y107"/>
  <c r="Y106" s="1"/>
  <c r="X107"/>
  <c r="W107"/>
  <c r="W106" s="1"/>
  <c r="V107"/>
  <c r="T107"/>
  <c r="T106" s="1"/>
  <c r="S107"/>
  <c r="S106" s="1"/>
  <c r="R107"/>
  <c r="R106" s="1"/>
  <c r="AN106"/>
  <c r="AM106"/>
  <c r="AL106"/>
  <c r="AK106"/>
  <c r="AI106"/>
  <c r="AH106"/>
  <c r="AG106"/>
  <c r="AF106"/>
  <c r="AE106"/>
  <c r="AD106"/>
  <c r="AC106"/>
  <c r="AA106"/>
  <c r="Z106"/>
  <c r="X106"/>
  <c r="V106"/>
  <c r="P106"/>
  <c r="O106"/>
  <c r="N106"/>
  <c r="M106"/>
  <c r="L106"/>
  <c r="Z105"/>
  <c r="Q105"/>
  <c r="AD104"/>
  <c r="AC104"/>
  <c r="AC103" s="1"/>
  <c r="AB104"/>
  <c r="AA104"/>
  <c r="Z104" s="1"/>
  <c r="Y104"/>
  <c r="X104"/>
  <c r="W104"/>
  <c r="V104"/>
  <c r="T104"/>
  <c r="T103" s="1"/>
  <c r="S104"/>
  <c r="R104"/>
  <c r="AN103"/>
  <c r="AM103"/>
  <c r="AL103"/>
  <c r="AK103"/>
  <c r="AK90" s="1"/>
  <c r="AI103"/>
  <c r="AH103"/>
  <c r="AG103"/>
  <c r="AF103"/>
  <c r="AE103"/>
  <c r="AD103"/>
  <c r="AB103"/>
  <c r="Z103"/>
  <c r="Y103"/>
  <c r="X103"/>
  <c r="W103"/>
  <c r="V103"/>
  <c r="S103"/>
  <c r="R103"/>
  <c r="P103"/>
  <c r="O103"/>
  <c r="N103"/>
  <c r="M103"/>
  <c r="L103"/>
  <c r="AJ102"/>
  <c r="L102"/>
  <c r="J101"/>
  <c r="AE100"/>
  <c r="Z100"/>
  <c r="R100"/>
  <c r="Q100"/>
  <c r="P112" l="1"/>
  <c r="AJ112" s="1"/>
  <c r="AI112" s="1"/>
  <c r="AH112" s="1"/>
  <c r="AG112" s="1"/>
  <c r="AF112" s="1"/>
  <c r="AE110"/>
  <c r="AE109" s="1"/>
  <c r="AD109" s="1"/>
  <c r="AC109" s="1"/>
  <c r="AB109" s="1"/>
  <c r="AJ109"/>
  <c r="AI109" s="1"/>
  <c r="AH109" s="1"/>
  <c r="AG109" s="1"/>
  <c r="AF109" s="1"/>
  <c r="AA103"/>
  <c r="U107"/>
  <c r="U106" s="1"/>
  <c r="Q104"/>
  <c r="Q103" s="1"/>
  <c r="AJ103" s="1"/>
  <c r="AK102"/>
  <c r="U104"/>
  <c r="U103" s="1"/>
  <c r="Q107"/>
  <c r="Q106" s="1"/>
  <c r="AJ106" s="1"/>
  <c r="AJ118"/>
  <c r="AI118" s="1"/>
  <c r="AH118" s="1"/>
  <c r="AG118" s="1"/>
  <c r="AF118" s="1"/>
  <c r="AJ123"/>
  <c r="AL118"/>
  <c r="T99"/>
  <c r="Q99"/>
  <c r="Z98"/>
  <c r="T98"/>
  <c r="Q98"/>
  <c r="AJ97"/>
  <c r="AJ90" s="1"/>
  <c r="AI97"/>
  <c r="AH97"/>
  <c r="AG97"/>
  <c r="AF97"/>
  <c r="AE97" s="1"/>
  <c r="AE96" s="1"/>
  <c r="AD97"/>
  <c r="AC97"/>
  <c r="AC96" s="1"/>
  <c r="AB97"/>
  <c r="AB96" s="1"/>
  <c r="AA97"/>
  <c r="Y97"/>
  <c r="X97"/>
  <c r="X96" s="1"/>
  <c r="W97"/>
  <c r="W96" s="1"/>
  <c r="V97"/>
  <c r="V96" s="1"/>
  <c r="U97"/>
  <c r="T97"/>
  <c r="T96" s="1"/>
  <c r="S97"/>
  <c r="R97" s="1"/>
  <c r="J97"/>
  <c r="AN96"/>
  <c r="AM96"/>
  <c r="AI96"/>
  <c r="AH96"/>
  <c r="AG96"/>
  <c r="AF96"/>
  <c r="AD96"/>
  <c r="Y96"/>
  <c r="U96"/>
  <c r="R96"/>
  <c r="O96"/>
  <c r="N96"/>
  <c r="M96"/>
  <c r="L96"/>
  <c r="J96" s="1"/>
  <c r="AE94"/>
  <c r="AE93" s="1"/>
  <c r="Z94"/>
  <c r="X94"/>
  <c r="V94"/>
  <c r="R94"/>
  <c r="Q94"/>
  <c r="P94" s="1"/>
  <c r="AI93"/>
  <c r="AH93"/>
  <c r="AG93"/>
  <c r="AF93"/>
  <c r="AD93"/>
  <c r="AC93"/>
  <c r="AB93"/>
  <c r="AB92" s="1"/>
  <c r="AA93"/>
  <c r="Z93"/>
  <c r="Y93"/>
  <c r="X93"/>
  <c r="W93"/>
  <c r="V93"/>
  <c r="U93"/>
  <c r="T93"/>
  <c r="S93"/>
  <c r="R93" s="1"/>
  <c r="AK92"/>
  <c r="AI92" s="1"/>
  <c r="P92"/>
  <c r="O92"/>
  <c r="O89" s="1"/>
  <c r="N92"/>
  <c r="N89" s="1"/>
  <c r="M92"/>
  <c r="M89" s="1"/>
  <c r="L92"/>
  <c r="L91"/>
  <c r="J91" s="1"/>
  <c r="L90"/>
  <c r="J90" s="1"/>
  <c r="AN89" s="1"/>
  <c r="AM89" s="1"/>
  <c r="Z97" l="1"/>
  <c r="Z96" s="1"/>
  <c r="S96"/>
  <c r="Q93"/>
  <c r="Q92" s="1"/>
  <c r="AA96"/>
  <c r="Q97"/>
  <c r="Q96" s="1"/>
  <c r="P96" s="1"/>
  <c r="AJ96" s="1"/>
  <c r="AK96" s="1"/>
  <c r="AA92"/>
  <c r="J92"/>
  <c r="AH92"/>
  <c r="AL96" l="1"/>
  <c r="AK89" s="1"/>
  <c r="AJ89"/>
  <c r="Z92"/>
  <c r="AG92"/>
  <c r="J89"/>
  <c r="K89"/>
  <c r="L88"/>
  <c r="AE81"/>
  <c r="AE80" s="1"/>
  <c r="AE79" s="1"/>
  <c r="AE76" s="1"/>
  <c r="R81"/>
  <c r="R80" s="1"/>
  <c r="AF80"/>
  <c r="Z80"/>
  <c r="Z79" s="1"/>
  <c r="Z76" s="1"/>
  <c r="Y80"/>
  <c r="Y79" s="1"/>
  <c r="Y76" s="1"/>
  <c r="AN79"/>
  <c r="AN76" s="1"/>
  <c r="AM79"/>
  <c r="AM76" s="1"/>
  <c r="AI79"/>
  <c r="AI76" s="1"/>
  <c r="AH79"/>
  <c r="AH76" s="1"/>
  <c r="AG79"/>
  <c r="AG76" s="1"/>
  <c r="AD79"/>
  <c r="AD76" s="1"/>
  <c r="AC79"/>
  <c r="AC76" s="1"/>
  <c r="AB79"/>
  <c r="AB76" s="1"/>
  <c r="AA79"/>
  <c r="AA76" s="1"/>
  <c r="X79"/>
  <c r="X76" s="1"/>
  <c r="W79"/>
  <c r="W76" s="1"/>
  <c r="V79"/>
  <c r="V76" s="1"/>
  <c r="U79"/>
  <c r="U76" s="1"/>
  <c r="T79"/>
  <c r="T76" s="1"/>
  <c r="S79"/>
  <c r="S76" s="1"/>
  <c r="R79"/>
  <c r="R76" s="1"/>
  <c r="Q79"/>
  <c r="P79"/>
  <c r="P76" s="1"/>
  <c r="O79"/>
  <c r="O76" s="1"/>
  <c r="N79"/>
  <c r="N76" s="1"/>
  <c r="M79"/>
  <c r="M76" s="1"/>
  <c r="AL79" l="1"/>
  <c r="AL76" s="1"/>
  <c r="Q76"/>
  <c r="AF92"/>
  <c r="Y92"/>
  <c r="AF79"/>
  <c r="AF76" s="1"/>
  <c r="AJ79"/>
  <c r="L79"/>
  <c r="L76" s="1"/>
  <c r="L18" s="1"/>
  <c r="L78"/>
  <c r="L77"/>
  <c r="K76"/>
  <c r="J76"/>
  <c r="J69"/>
  <c r="Z68"/>
  <c r="Z67" s="1"/>
  <c r="Z66" s="1"/>
  <c r="Z60" s="1"/>
  <c r="V68"/>
  <c r="Q68"/>
  <c r="AC67"/>
  <c r="AC66" s="1"/>
  <c r="AC60" s="1"/>
  <c r="AB67"/>
  <c r="AB66" s="1"/>
  <c r="AB60" s="1"/>
  <c r="AA67"/>
  <c r="Y67"/>
  <c r="Y66" s="1"/>
  <c r="Y60" s="1"/>
  <c r="X67"/>
  <c r="W67"/>
  <c r="W66" s="1"/>
  <c r="W60" s="1"/>
  <c r="U67"/>
  <c r="U66" s="1"/>
  <c r="U60" s="1"/>
  <c r="T67"/>
  <c r="T66" s="1"/>
  <c r="T60" s="1"/>
  <c r="S67"/>
  <c r="R67"/>
  <c r="Q67" s="1"/>
  <c r="Q66" s="1"/>
  <c r="Q60" s="1"/>
  <c r="J67"/>
  <c r="AN66"/>
  <c r="AM66"/>
  <c r="AM60" s="1"/>
  <c r="AI66"/>
  <c r="AI60" s="1"/>
  <c r="AH66"/>
  <c r="AH60" s="1"/>
  <c r="AG66"/>
  <c r="AG60" s="1"/>
  <c r="AF66"/>
  <c r="AF60" s="1"/>
  <c r="AE66"/>
  <c r="AE60" s="1"/>
  <c r="AD66"/>
  <c r="AD60" s="1"/>
  <c r="AA66"/>
  <c r="AA60" s="1"/>
  <c r="X66"/>
  <c r="X60" s="1"/>
  <c r="S66"/>
  <c r="S60" s="1"/>
  <c r="P66"/>
  <c r="O66"/>
  <c r="O60" s="1"/>
  <c r="N66"/>
  <c r="M66"/>
  <c r="J66"/>
  <c r="L65"/>
  <c r="J65" s="1"/>
  <c r="L64"/>
  <c r="J64" s="1"/>
  <c r="AN63"/>
  <c r="AM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J62"/>
  <c r="J61"/>
  <c r="AN60"/>
  <c r="AN18" s="1"/>
  <c r="N60"/>
  <c r="AI59"/>
  <c r="AH59"/>
  <c r="AG59"/>
  <c r="AF59"/>
  <c r="Z56"/>
  <c r="Q57"/>
  <c r="Q56" s="1"/>
  <c r="W56"/>
  <c r="V56"/>
  <c r="U56"/>
  <c r="T55"/>
  <c r="T52" s="1"/>
  <c r="S55"/>
  <c r="S52" s="1"/>
  <c r="R55"/>
  <c r="R52" s="1"/>
  <c r="P55"/>
  <c r="O55"/>
  <c r="O53" s="1"/>
  <c r="N55"/>
  <c r="N53" s="1"/>
  <c r="M55"/>
  <c r="L55"/>
  <c r="AN53"/>
  <c r="AM53"/>
  <c r="AL53"/>
  <c r="AI53"/>
  <c r="AH53"/>
  <c r="AG53"/>
  <c r="AF53"/>
  <c r="AE53"/>
  <c r="AD53"/>
  <c r="L63" l="1"/>
  <c r="J63" s="1"/>
  <c r="M60"/>
  <c r="AM18"/>
  <c r="L60"/>
  <c r="J60" s="1"/>
  <c r="R66"/>
  <c r="R60" s="1"/>
  <c r="X92"/>
  <c r="AE92"/>
  <c r="P60"/>
  <c r="AK79"/>
  <c r="AK76" s="1"/>
  <c r="AJ76"/>
  <c r="AJ63"/>
  <c r="AK63" s="1"/>
  <c r="AJ60"/>
  <c r="AK66"/>
  <c r="AK60" s="1"/>
  <c r="V67"/>
  <c r="V66" s="1"/>
  <c r="V60" s="1"/>
  <c r="Q55"/>
  <c r="AJ55" s="1"/>
  <c r="M53"/>
  <c r="K53"/>
  <c r="J53"/>
  <c r="Z44"/>
  <c r="Q44"/>
  <c r="AD43"/>
  <c r="Z43" s="1"/>
  <c r="Z42" s="1"/>
  <c r="Y43"/>
  <c r="Y42" s="1"/>
  <c r="X43"/>
  <c r="L43"/>
  <c r="AN42"/>
  <c r="AM42"/>
  <c r="AI42"/>
  <c r="AH42"/>
  <c r="AG42"/>
  <c r="AF42"/>
  <c r="AE42"/>
  <c r="AC42"/>
  <c r="AB42"/>
  <c r="AA42"/>
  <c r="X42"/>
  <c r="W42"/>
  <c r="V42"/>
  <c r="U42"/>
  <c r="T42"/>
  <c r="S42"/>
  <c r="R42"/>
  <c r="P42"/>
  <c r="AJ42" s="1"/>
  <c r="O42"/>
  <c r="N42"/>
  <c r="M42"/>
  <c r="L42"/>
  <c r="AN39"/>
  <c r="AM39"/>
  <c r="AL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AJ39" s="1"/>
  <c r="O39"/>
  <c r="N39"/>
  <c r="M39"/>
  <c r="L39"/>
  <c r="Q38"/>
  <c r="P38" s="1"/>
  <c r="T37"/>
  <c r="AI36"/>
  <c r="AH36"/>
  <c r="AG36"/>
  <c r="AD36"/>
  <c r="AC36"/>
  <c r="AB36"/>
  <c r="AA36"/>
  <c r="Z36"/>
  <c r="Y36"/>
  <c r="W36"/>
  <c r="V36"/>
  <c r="S36"/>
  <c r="R36"/>
  <c r="N36"/>
  <c r="L36"/>
  <c r="AE35"/>
  <c r="Z35"/>
  <c r="Z34" s="1"/>
  <c r="Q35"/>
  <c r="P35" s="1"/>
  <c r="AI34"/>
  <c r="AH34"/>
  <c r="AG34"/>
  <c r="AF34"/>
  <c r="AE34"/>
  <c r="AD34"/>
  <c r="AC34"/>
  <c r="AB34"/>
  <c r="AA34"/>
  <c r="Y34"/>
  <c r="W34"/>
  <c r="V34"/>
  <c r="U34"/>
  <c r="T34"/>
  <c r="S34"/>
  <c r="AD42" l="1"/>
  <c r="P21"/>
  <c r="J39"/>
  <c r="AF38" s="1"/>
  <c r="AE38" s="1"/>
  <c r="L21"/>
  <c r="L17" s="1"/>
  <c r="Q52"/>
  <c r="P52"/>
  <c r="AD92"/>
  <c r="W92"/>
  <c r="R34"/>
  <c r="Q37"/>
  <c r="Q36" s="1"/>
  <c r="Q23" s="1"/>
  <c r="Q19" s="1"/>
  <c r="Q43"/>
  <c r="Q42" s="1"/>
  <c r="AL42" s="1"/>
  <c r="AK18"/>
  <c r="AB52"/>
  <c r="AK55"/>
  <c r="AK53" s="1"/>
  <c r="AJ53"/>
  <c r="Q34"/>
  <c r="J34"/>
  <c r="AE33"/>
  <c r="Z33"/>
  <c r="R33"/>
  <c r="AF37" l="1"/>
  <c r="O52"/>
  <c r="O18" s="1"/>
  <c r="AJ18"/>
  <c r="V92"/>
  <c r="AC92"/>
  <c r="P37"/>
  <c r="AA52"/>
  <c r="Q33"/>
  <c r="P33"/>
  <c r="AE32"/>
  <c r="Z32"/>
  <c r="Q32"/>
  <c r="AE31"/>
  <c r="Z31"/>
  <c r="Q31"/>
  <c r="AE30"/>
  <c r="Z30"/>
  <c r="Q30"/>
  <c r="P30"/>
  <c r="AE29"/>
  <c r="Z29"/>
  <c r="T29"/>
  <c r="Q29"/>
  <c r="P29"/>
  <c r="AE28"/>
  <c r="Z28"/>
  <c r="Q28"/>
  <c r="P28" s="1"/>
  <c r="AE27"/>
  <c r="Z27"/>
  <c r="Z26" s="1"/>
  <c r="Z21" s="1"/>
  <c r="Z17" s="1"/>
  <c r="Q27"/>
  <c r="AH26"/>
  <c r="AG26"/>
  <c r="AF26"/>
  <c r="AD26"/>
  <c r="AD21" s="1"/>
  <c r="AC26"/>
  <c r="AC21" s="1"/>
  <c r="AB26"/>
  <c r="AB21" s="1"/>
  <c r="AA21"/>
  <c r="Y26"/>
  <c r="Y21" s="1"/>
  <c r="X26"/>
  <c r="W26"/>
  <c r="V26"/>
  <c r="U26"/>
  <c r="AE37" l="1"/>
  <c r="AE36" s="1"/>
  <c r="AF36"/>
  <c r="P27"/>
  <c r="N52"/>
  <c r="N18" s="1"/>
  <c r="U92"/>
  <c r="Z55"/>
  <c r="Z52" s="1"/>
  <c r="T26"/>
  <c r="S26"/>
  <c r="I28" s="1"/>
  <c r="R26"/>
  <c r="R25" s="1"/>
  <c r="Q26"/>
  <c r="Q21" s="1"/>
  <c r="K26"/>
  <c r="K25" s="1"/>
  <c r="AN25"/>
  <c r="AM25"/>
  <c r="AH25"/>
  <c r="AG25"/>
  <c r="AF25" s="1"/>
  <c r="AE25"/>
  <c r="AD25"/>
  <c r="AC25"/>
  <c r="AB25"/>
  <c r="AA25"/>
  <c r="Z25"/>
  <c r="Y25"/>
  <c r="X25"/>
  <c r="W25"/>
  <c r="V25"/>
  <c r="U25"/>
  <c r="T25"/>
  <c r="P25"/>
  <c r="O25"/>
  <c r="N25"/>
  <c r="M25"/>
  <c r="L25"/>
  <c r="AN24"/>
  <c r="AM24"/>
  <c r="AL24"/>
  <c r="AK24"/>
  <c r="AJ24"/>
  <c r="AI24" s="1"/>
  <c r="AH24" s="1"/>
  <c r="AG24"/>
  <c r="AF24" s="1"/>
  <c r="AE24"/>
  <c r="AD24" s="1"/>
  <c r="AC24" s="1"/>
  <c r="AB24" s="1"/>
  <c r="AA24"/>
  <c r="Z24"/>
  <c r="Y24"/>
  <c r="X24"/>
  <c r="W24" s="1"/>
  <c r="V24" s="1"/>
  <c r="U24"/>
  <c r="T24"/>
  <c r="S24"/>
  <c r="R24" s="1"/>
  <c r="Q24"/>
  <c r="P24"/>
  <c r="O24"/>
  <c r="N24"/>
  <c r="M24"/>
  <c r="L24"/>
  <c r="K24"/>
  <c r="J24" s="1"/>
  <c r="AI23"/>
  <c r="AI19" s="1"/>
  <c r="AH23"/>
  <c r="AH19" s="1"/>
  <c r="AG23"/>
  <c r="AG19" s="1"/>
  <c r="AE23"/>
  <c r="AE19" s="1"/>
  <c r="AA23"/>
  <c r="AA19" s="1"/>
  <c r="Z23"/>
  <c r="Z19" s="1"/>
  <c r="Y23"/>
  <c r="Y19" s="1"/>
  <c r="X23"/>
  <c r="W23"/>
  <c r="V23"/>
  <c r="Q25" l="1"/>
  <c r="AK25" s="1"/>
  <c r="S25"/>
  <c r="I27"/>
  <c r="AD23"/>
  <c r="AD19" s="1"/>
  <c r="AF23"/>
  <c r="AF19" s="1"/>
  <c r="M52"/>
  <c r="M18" s="1"/>
  <c r="T92"/>
  <c r="AC23"/>
  <c r="AC19" s="1"/>
  <c r="Y55"/>
  <c r="Y52" s="1"/>
  <c r="U23"/>
  <c r="U19" s="1"/>
  <c r="T23"/>
  <c r="T19" s="1"/>
  <c r="S23"/>
  <c r="S19" s="1"/>
  <c r="R23"/>
  <c r="P23"/>
  <c r="P19" s="1"/>
  <c r="O23"/>
  <c r="O19" s="1"/>
  <c r="N23"/>
  <c r="N19" s="1"/>
  <c r="M23"/>
  <c r="M19" s="1"/>
  <c r="AN21"/>
  <c r="AM21"/>
  <c r="AL21" s="1"/>
  <c r="AI21"/>
  <c r="AH21"/>
  <c r="AH17" s="1"/>
  <c r="AG21"/>
  <c r="AG17" s="1"/>
  <c r="AF21"/>
  <c r="AF17" s="1"/>
  <c r="AE21"/>
  <c r="AE17" s="1"/>
  <c r="AD17"/>
  <c r="AC17"/>
  <c r="AB17"/>
  <c r="AA17"/>
  <c r="X21"/>
  <c r="W21"/>
  <c r="V21"/>
  <c r="U21"/>
  <c r="T21"/>
  <c r="S21"/>
  <c r="R21"/>
  <c r="R19" l="1"/>
  <c r="L52"/>
  <c r="L23"/>
  <c r="L19" s="1"/>
  <c r="S92"/>
  <c r="AB23"/>
  <c r="AB19" s="1"/>
  <c r="X55"/>
  <c r="X52" s="1"/>
  <c r="O21"/>
  <c r="N21"/>
  <c r="M21"/>
  <c r="R92" l="1"/>
  <c r="W55"/>
  <c r="W52" s="1"/>
  <c r="X19"/>
  <c r="K21"/>
  <c r="V55" l="1"/>
  <c r="V52" s="1"/>
  <c r="W19"/>
  <c r="J21"/>
  <c r="AN20"/>
  <c r="AM20"/>
  <c r="AL20"/>
  <c r="AK20"/>
  <c r="AJ20"/>
  <c r="AI20" s="1"/>
  <c r="AH20" s="1"/>
  <c r="AG20" s="1"/>
  <c r="AF20" s="1"/>
  <c r="AE20" s="1"/>
  <c r="AD20" s="1"/>
  <c r="AC20" s="1"/>
  <c r="AB20" s="1"/>
  <c r="AA20" s="1"/>
  <c r="Z20" s="1"/>
  <c r="Y20" s="1"/>
  <c r="X20" s="1"/>
  <c r="W20" s="1"/>
  <c r="V20" s="1"/>
  <c r="U20" s="1"/>
  <c r="T20" s="1"/>
  <c r="S20" s="1"/>
  <c r="R20" s="1"/>
  <c r="Q20" s="1"/>
  <c r="P20"/>
  <c r="O20" s="1"/>
  <c r="N20" s="1"/>
  <c r="M20" s="1"/>
  <c r="L20"/>
  <c r="K20" s="1"/>
  <c r="J20" s="1"/>
  <c r="AN19" s="1"/>
  <c r="AM19" s="1"/>
  <c r="AL19" s="1"/>
  <c r="AK19" s="1"/>
  <c r="AJ19"/>
  <c r="U55" l="1"/>
  <c r="U52" s="1"/>
  <c r="V19"/>
  <c r="K19"/>
  <c r="J19" s="1"/>
  <c r="J18" l="1"/>
  <c r="AN17" s="1"/>
  <c r="AM17" s="1"/>
  <c r="AL17" s="1"/>
  <c r="M17"/>
  <c r="K17" s="1"/>
  <c r="J17" s="1"/>
  <c r="AN16" l="1"/>
  <c r="AM16"/>
  <c r="J16"/>
  <c r="AN14"/>
  <c r="AM14"/>
  <c r="AK14"/>
  <c r="AJ14"/>
  <c r="AI14" s="1"/>
  <c r="AH14"/>
  <c r="AG14" s="1"/>
  <c r="AF14"/>
  <c r="AE14" s="1"/>
  <c r="AD14"/>
  <c r="AC14"/>
  <c r="AB14"/>
  <c r="AA14"/>
  <c r="Z14"/>
  <c r="Y14"/>
  <c r="X14"/>
  <c r="W14"/>
  <c r="V14"/>
  <c r="U14" s="1"/>
  <c r="T14"/>
  <c r="S14"/>
  <c r="R14"/>
  <c r="Q14" s="1"/>
  <c r="P14"/>
  <c r="O14" s="1"/>
  <c r="N14" s="1"/>
  <c r="M14" l="1"/>
  <c r="L14" l="1"/>
  <c r="K14"/>
  <c r="J14" s="1"/>
  <c r="AN13"/>
  <c r="AM13"/>
  <c r="AK13"/>
  <c r="AJ13"/>
  <c r="AI13" l="1"/>
  <c r="AH13"/>
  <c r="AG13" s="1"/>
  <c r="AF13"/>
  <c r="AE13"/>
  <c r="AD13" s="1"/>
  <c r="AC13" s="1"/>
  <c r="AB13"/>
  <c r="AA13" l="1"/>
  <c r="Z13"/>
  <c r="Y13"/>
  <c r="X13"/>
  <c r="W13"/>
  <c r="V13"/>
  <c r="U13"/>
  <c r="T13"/>
  <c r="S13"/>
  <c r="R13"/>
  <c r="Q13"/>
  <c r="P13"/>
  <c r="O13"/>
  <c r="N13"/>
  <c r="M13" l="1"/>
  <c r="L13"/>
  <c r="K13"/>
  <c r="J13"/>
  <c r="AN12"/>
  <c r="AM12"/>
  <c r="AN11" l="1"/>
  <c r="AM11"/>
  <c r="AD11"/>
  <c r="AC11" s="1"/>
  <c r="AB11" s="1"/>
  <c r="AA11"/>
  <c r="M11"/>
  <c r="L11" l="1"/>
  <c r="K11"/>
  <c r="J11"/>
  <c r="AN10"/>
  <c r="AM10"/>
  <c r="AG170" l="1"/>
  <c r="AF170"/>
  <c r="AE170"/>
  <c r="Q283"/>
  <c r="AH170"/>
  <c r="AI168"/>
  <c r="AC170"/>
  <c r="AD283"/>
  <c r="AC283"/>
  <c r="AB283"/>
  <c r="AA283"/>
  <c r="Z283"/>
  <c r="Y283"/>
  <c r="X283"/>
  <c r="W283"/>
  <c r="V283"/>
  <c r="U283"/>
  <c r="T283"/>
  <c r="S283"/>
  <c r="R283"/>
  <c r="AA170" l="1"/>
  <c r="AA168" s="1"/>
  <c r="AB170"/>
  <c r="AB168" s="1"/>
  <c r="AD170"/>
  <c r="AD168" s="1"/>
  <c r="AC168"/>
  <c r="AL257"/>
  <c r="AF168"/>
  <c r="AF138" s="1"/>
  <c r="AG168"/>
  <c r="AG138" s="1"/>
  <c r="AH168"/>
  <c r="AH138" s="1"/>
  <c r="AJ257"/>
  <c r="AJ170" s="1"/>
  <c r="AK283"/>
  <c r="AK257" s="1"/>
  <c r="AK170" s="1"/>
  <c r="AE168"/>
  <c r="AE138" s="1"/>
  <c r="AL170" l="1"/>
  <c r="AL168" s="1"/>
  <c r="AJ12"/>
  <c r="AJ168"/>
  <c r="AK12"/>
  <c r="AK168"/>
  <c r="AJ21"/>
  <c r="AJ17" s="1"/>
  <c r="AG11"/>
  <c r="AE11"/>
  <c r="AH11"/>
  <c r="AF11"/>
  <c r="AI17"/>
  <c r="AB126"/>
  <c r="AB89" s="1"/>
  <c r="AB18" s="1"/>
  <c r="AB16" s="1"/>
  <c r="AD126"/>
  <c r="AC126"/>
  <c r="AC89" s="1"/>
  <c r="AC18" s="1"/>
  <c r="AC16" s="1"/>
  <c r="Q17"/>
  <c r="Q11" s="1"/>
  <c r="Q126"/>
  <c r="Q89" s="1"/>
  <c r="Q18" s="1"/>
  <c r="P17"/>
  <c r="P11" s="1"/>
  <c r="P126"/>
  <c r="AJ126" s="1"/>
  <c r="O17"/>
  <c r="O11" s="1"/>
  <c r="O12"/>
  <c r="N17"/>
  <c r="N11" s="1"/>
  <c r="N12"/>
  <c r="T17"/>
  <c r="T11" s="1"/>
  <c r="T126"/>
  <c r="T89" s="1"/>
  <c r="T18" s="1"/>
  <c r="S17"/>
  <c r="S11" s="1"/>
  <c r="S126"/>
  <c r="R17"/>
  <c r="R11" s="1"/>
  <c r="R126"/>
  <c r="R89" s="1"/>
  <c r="R18" s="1"/>
  <c r="R12" s="1"/>
  <c r="AA126"/>
  <c r="Z11"/>
  <c r="Z126"/>
  <c r="Z89" s="1"/>
  <c r="Z18" s="1"/>
  <c r="Y17"/>
  <c r="Y11" s="1"/>
  <c r="Y126"/>
  <c r="X17"/>
  <c r="X11" s="1"/>
  <c r="X126"/>
  <c r="X89" s="1"/>
  <c r="X18" s="1"/>
  <c r="W17"/>
  <c r="W11" s="1"/>
  <c r="W126"/>
  <c r="M12"/>
  <c r="M10" s="1"/>
  <c r="L12"/>
  <c r="L10" s="1"/>
  <c r="K18"/>
  <c r="K12" s="1"/>
  <c r="K10" s="1"/>
  <c r="J12"/>
  <c r="J10" s="1"/>
  <c r="V17"/>
  <c r="V11" s="1"/>
  <c r="V126"/>
  <c r="U17"/>
  <c r="U11" s="1"/>
  <c r="U126"/>
  <c r="U89" s="1"/>
  <c r="U18" s="1"/>
  <c r="AI126"/>
  <c r="AI89" s="1"/>
  <c r="AH126"/>
  <c r="AH89" s="1"/>
  <c r="AG126"/>
  <c r="AG89" s="1"/>
  <c r="AF126"/>
  <c r="AF89" s="1"/>
  <c r="AE126"/>
  <c r="AE89" s="1"/>
  <c r="AI11" l="1"/>
  <c r="K16"/>
  <c r="AK39"/>
  <c r="AK21" s="1"/>
  <c r="AK17" s="1"/>
  <c r="AK16" s="1"/>
  <c r="AG18"/>
  <c r="AF18"/>
  <c r="AH18"/>
  <c r="AE18"/>
  <c r="AI18"/>
  <c r="AI12" s="1"/>
  <c r="W89"/>
  <c r="W18" s="1"/>
  <c r="Y89"/>
  <c r="Y18" s="1"/>
  <c r="S89"/>
  <c r="S18" s="1"/>
  <c r="AD89"/>
  <c r="AD18" s="1"/>
  <c r="AD16" s="1"/>
  <c r="V89"/>
  <c r="V18" s="1"/>
  <c r="AA89"/>
  <c r="AA18" s="1"/>
  <c r="AA16" s="1"/>
  <c r="P89"/>
  <c r="P18" s="1"/>
  <c r="M16"/>
  <c r="N16"/>
  <c r="O16"/>
  <c r="O10"/>
  <c r="X16"/>
  <c r="X12"/>
  <c r="X10" s="1"/>
  <c r="Z12"/>
  <c r="Z10" s="1"/>
  <c r="Z16"/>
  <c r="AC12"/>
  <c r="AC10" s="1"/>
  <c r="AK11"/>
  <c r="AK10" s="1"/>
  <c r="AJ11"/>
  <c r="AJ10" s="1"/>
  <c r="AJ16"/>
  <c r="N10"/>
  <c r="U12"/>
  <c r="U10" s="1"/>
  <c r="U16"/>
  <c r="R10"/>
  <c r="R16"/>
  <c r="T12"/>
  <c r="T10" s="1"/>
  <c r="T16"/>
  <c r="Q16"/>
  <c r="Q12"/>
  <c r="Q10" s="1"/>
  <c r="AB12"/>
  <c r="AB10" s="1"/>
  <c r="L16"/>
  <c r="AL11"/>
  <c r="AB156" i="15"/>
  <c r="AB7" s="1"/>
  <c r="AB5" s="1"/>
  <c r="AC156"/>
  <c r="AC7" s="1"/>
  <c r="AC5" s="1"/>
  <c r="AG156"/>
  <c r="AG7" s="1"/>
  <c r="AG5" s="1"/>
  <c r="AK266"/>
  <c r="AL266" s="1"/>
  <c r="AD156"/>
  <c r="AD7" s="1"/>
  <c r="AD5" s="1"/>
  <c r="Y156"/>
  <c r="Y7" s="1"/>
  <c r="AF156"/>
  <c r="AF7" s="1"/>
  <c r="AF5" s="1"/>
  <c r="AE156"/>
  <c r="AE154" s="1"/>
  <c r="AA156"/>
  <c r="AA7" s="1"/>
  <c r="AI10" i="6" l="1"/>
  <c r="AH12"/>
  <c r="AH10" s="1"/>
  <c r="AH16"/>
  <c r="AG12"/>
  <c r="AG10" s="1"/>
  <c r="AG16"/>
  <c r="AE12"/>
  <c r="AE10" s="1"/>
  <c r="AE16"/>
  <c r="AF12"/>
  <c r="AF10" s="1"/>
  <c r="AF16"/>
  <c r="AI16"/>
  <c r="AB154" i="15"/>
  <c r="AD154"/>
  <c r="AE7"/>
  <c r="AE5" s="1"/>
  <c r="AF154"/>
  <c r="AG154"/>
  <c r="AC154"/>
  <c r="P12" i="6"/>
  <c r="P10" s="1"/>
  <c r="AL10" s="1"/>
  <c r="P16"/>
  <c r="V12"/>
  <c r="V10" s="1"/>
  <c r="V16"/>
  <c r="S12"/>
  <c r="S10" s="1"/>
  <c r="S16"/>
  <c r="W16"/>
  <c r="W12"/>
  <c r="W10" s="1"/>
  <c r="AA12"/>
  <c r="AA10" s="1"/>
  <c r="AD12"/>
  <c r="AD10" s="1"/>
  <c r="Y16"/>
  <c r="Y12"/>
  <c r="Y10" s="1"/>
  <c r="AL12" l="1"/>
  <c r="AK268" i="15"/>
  <c r="AK231" s="1"/>
  <c r="AK156" s="1"/>
  <c r="AI268"/>
  <c r="AI231" s="1"/>
  <c r="AI156" s="1"/>
  <c r="AJ268"/>
  <c r="AJ231" s="1"/>
  <c r="AJ156" s="1"/>
  <c r="AH268"/>
  <c r="AH231" s="1"/>
  <c r="AH156" s="1"/>
  <c r="C18" i="14"/>
  <c r="C111"/>
  <c r="C102"/>
  <c r="C98" s="1"/>
  <c r="C64"/>
  <c r="C61"/>
  <c r="C83"/>
  <c r="C69"/>
  <c r="C136"/>
  <c r="C133" s="1"/>
  <c r="C159"/>
  <c r="C156" s="1"/>
  <c r="I18"/>
  <c r="I111"/>
  <c r="I102" s="1"/>
  <c r="I98" s="1"/>
  <c r="I64"/>
  <c r="I61" s="1"/>
  <c r="I83"/>
  <c r="I69" s="1"/>
  <c r="I136"/>
  <c r="I133"/>
  <c r="I159"/>
  <c r="I156"/>
  <c r="H18"/>
  <c r="H111"/>
  <c r="H102" s="1"/>
  <c r="H98" s="1"/>
  <c r="H64"/>
  <c r="H61" s="1"/>
  <c r="H83"/>
  <c r="H69" s="1"/>
  <c r="H136"/>
  <c r="H133" s="1"/>
  <c r="H159"/>
  <c r="H156" s="1"/>
  <c r="AD18"/>
  <c r="AD12" s="1"/>
  <c r="AD13"/>
  <c r="AC18"/>
  <c r="AC12" s="1"/>
  <c r="AC11" s="1"/>
  <c r="R18"/>
  <c r="R12" s="1"/>
  <c r="R11" s="1"/>
  <c r="AJ18"/>
  <c r="AJ11"/>
  <c r="B18"/>
  <c r="B111"/>
  <c r="B102" s="1"/>
  <c r="B98" s="1"/>
  <c r="B64"/>
  <c r="B61" s="1"/>
  <c r="B83"/>
  <c r="B69" s="1"/>
  <c r="B136"/>
  <c r="B133" s="1"/>
  <c r="B159"/>
  <c r="B156" s="1"/>
  <c r="G18"/>
  <c r="G111"/>
  <c r="G102" s="1"/>
  <c r="G98" s="1"/>
  <c r="G64"/>
  <c r="G61" s="1"/>
  <c r="G83"/>
  <c r="G69" s="1"/>
  <c r="G136"/>
  <c r="G133" s="1"/>
  <c r="G159"/>
  <c r="G156" s="1"/>
  <c r="F18"/>
  <c r="F111"/>
  <c r="F102" s="1"/>
  <c r="F98" s="1"/>
  <c r="F64"/>
  <c r="F61" s="1"/>
  <c r="F83"/>
  <c r="F69" s="1"/>
  <c r="F136"/>
  <c r="F133" s="1"/>
  <c r="F159"/>
  <c r="F156" s="1"/>
  <c r="E18"/>
  <c r="E111"/>
  <c r="E102" s="1"/>
  <c r="E98" s="1"/>
  <c r="E64"/>
  <c r="E61" s="1"/>
  <c r="E83"/>
  <c r="E69" s="1"/>
  <c r="E136"/>
  <c r="E133" s="1"/>
  <c r="E159"/>
  <c r="E156" s="1"/>
  <c r="D18"/>
  <c r="D111"/>
  <c r="D102" s="1"/>
  <c r="D98" s="1"/>
  <c r="D64"/>
  <c r="D61" s="1"/>
  <c r="D83"/>
  <c r="D69" s="1"/>
  <c r="D136"/>
  <c r="D133" s="1"/>
  <c r="D99" s="1"/>
  <c r="D159"/>
  <c r="D156" s="1"/>
  <c r="L18"/>
  <c r="L111"/>
  <c r="L102" s="1"/>
  <c r="L98" s="1"/>
  <c r="L64"/>
  <c r="L61" s="1"/>
  <c r="L19" s="1"/>
  <c r="L136"/>
  <c r="L133"/>
  <c r="L159"/>
  <c r="L156"/>
  <c r="K18"/>
  <c r="K111"/>
  <c r="K102" s="1"/>
  <c r="K98" s="1"/>
  <c r="K64"/>
  <c r="K61" s="1"/>
  <c r="K83"/>
  <c r="K69" s="1"/>
  <c r="K136"/>
  <c r="K133" s="1"/>
  <c r="K159"/>
  <c r="K156" s="1"/>
  <c r="J18"/>
  <c r="J111"/>
  <c r="J102" s="1"/>
  <c r="J98" s="1"/>
  <c r="J64"/>
  <c r="J61" s="1"/>
  <c r="J83"/>
  <c r="J69" s="1"/>
  <c r="J136"/>
  <c r="J133" s="1"/>
  <c r="J159"/>
  <c r="J156" s="1"/>
  <c r="Q18"/>
  <c r="Q12" s="1"/>
  <c r="Q11" s="1"/>
  <c r="AG18"/>
  <c r="AG12" s="1"/>
  <c r="AG63"/>
  <c r="AF18"/>
  <c r="AF12" s="1"/>
  <c r="AF63"/>
  <c r="AF19" s="1"/>
  <c r="AE18"/>
  <c r="AE12" s="1"/>
  <c r="AE63"/>
  <c r="AE19" s="1"/>
  <c r="AI18"/>
  <c r="AI12" s="1"/>
  <c r="AI11" s="1"/>
  <c r="AL18"/>
  <c r="AL12" s="1"/>
  <c r="AL11" s="1"/>
  <c r="AK18"/>
  <c r="A18"/>
  <c r="A111"/>
  <c r="A102"/>
  <c r="A98" s="1"/>
  <c r="A64"/>
  <c r="A61"/>
  <c r="A83"/>
  <c r="A69"/>
  <c r="A136"/>
  <c r="A133" s="1"/>
  <c r="A159"/>
  <c r="A156" s="1"/>
  <c r="O18"/>
  <c r="N111"/>
  <c r="O111" s="1"/>
  <c r="O102" s="1"/>
  <c r="O98" s="1"/>
  <c r="N64"/>
  <c r="O64" s="1"/>
  <c r="O61" s="1"/>
  <c r="O19" s="1"/>
  <c r="N136"/>
  <c r="O136" s="1"/>
  <c r="O133" s="1"/>
  <c r="N18"/>
  <c r="M18"/>
  <c r="M111"/>
  <c r="M102"/>
  <c r="M98" s="1"/>
  <c r="M64"/>
  <c r="M61"/>
  <c r="M19" s="1"/>
  <c r="M136"/>
  <c r="M133" s="1"/>
  <c r="M159"/>
  <c r="M156" s="1"/>
  <c r="AH18"/>
  <c r="AH12"/>
  <c r="AH11" s="1"/>
  <c r="AN18"/>
  <c r="AN12" s="1"/>
  <c r="AN11" s="1"/>
  <c r="AM18"/>
  <c r="AM12" s="1"/>
  <c r="AM11" s="1"/>
  <c r="AO18"/>
  <c r="AO12" s="1"/>
  <c r="AO15"/>
  <c r="P64"/>
  <c r="P61" s="1"/>
  <c r="P19" s="1"/>
  <c r="Q17"/>
  <c r="P18"/>
  <c r="AD17"/>
  <c r="AC17"/>
  <c r="AN17"/>
  <c r="AL17"/>
  <c r="R17"/>
  <c r="AJ17"/>
  <c r="AI17"/>
  <c r="AH17"/>
  <c r="N83"/>
  <c r="M83"/>
  <c r="L83"/>
  <c r="P111"/>
  <c r="P102" s="1"/>
  <c r="P98" s="1"/>
  <c r="P97" s="1"/>
  <c r="N17" i="8"/>
  <c r="O17" s="1"/>
  <c r="AK20" i="15"/>
  <c r="AL20" s="1"/>
  <c r="AK245"/>
  <c r="AI245"/>
  <c r="AH245"/>
  <c r="AJ245"/>
  <c r="AK12" i="14" l="1"/>
  <c r="AK11" s="1"/>
  <c r="AL268" i="15"/>
  <c r="AL231" s="1"/>
  <c r="AL156" s="1"/>
  <c r="AL154" s="1"/>
  <c r="AF13" i="14"/>
  <c r="AF11" s="1"/>
  <c r="AF17"/>
  <c r="AG13"/>
  <c r="AG11" s="1"/>
  <c r="AG17"/>
  <c r="AE13"/>
  <c r="AE11" s="1"/>
  <c r="AE17"/>
  <c r="AO11"/>
  <c r="J99"/>
  <c r="K19"/>
  <c r="G19"/>
  <c r="B99"/>
  <c r="H99"/>
  <c r="J19"/>
  <c r="K99"/>
  <c r="AD11"/>
  <c r="D19"/>
  <c r="G99"/>
  <c r="B19"/>
  <c r="H19"/>
  <c r="A19"/>
  <c r="L99"/>
  <c r="E99"/>
  <c r="F19"/>
  <c r="I99"/>
  <c r="C19"/>
  <c r="P17"/>
  <c r="AK17"/>
  <c r="AM17"/>
  <c r="AO17"/>
  <c r="N102"/>
  <c r="N98" s="1"/>
  <c r="M17"/>
  <c r="M12"/>
  <c r="O17"/>
  <c r="A17"/>
  <c r="A12"/>
  <c r="J17"/>
  <c r="J13"/>
  <c r="L13"/>
  <c r="L17"/>
  <c r="E12"/>
  <c r="E97"/>
  <c r="F17"/>
  <c r="F12"/>
  <c r="G13"/>
  <c r="G17"/>
  <c r="I12"/>
  <c r="I97"/>
  <c r="C17"/>
  <c r="C12"/>
  <c r="AJ154" i="15"/>
  <c r="AJ7"/>
  <c r="AJ5" s="1"/>
  <c r="AI7"/>
  <c r="AI5" s="1"/>
  <c r="AI154"/>
  <c r="AL7"/>
  <c r="AL5" s="1"/>
  <c r="AK7"/>
  <c r="AK5" s="1"/>
  <c r="AK154"/>
  <c r="N12" i="14"/>
  <c r="J12"/>
  <c r="J11" s="1"/>
  <c r="J97"/>
  <c r="K13"/>
  <c r="K17"/>
  <c r="K97"/>
  <c r="K12"/>
  <c r="L12"/>
  <c r="L11" s="1"/>
  <c r="L97"/>
  <c r="D13"/>
  <c r="D17"/>
  <c r="D12"/>
  <c r="D97"/>
  <c r="G12"/>
  <c r="G11" s="1"/>
  <c r="G97"/>
  <c r="B13"/>
  <c r="B17"/>
  <c r="B97"/>
  <c r="B12"/>
  <c r="H13"/>
  <c r="H17"/>
  <c r="H12"/>
  <c r="H11" s="1"/>
  <c r="H97"/>
  <c r="AH7" i="15"/>
  <c r="AH5" s="1"/>
  <c r="AH154"/>
  <c r="M99" i="14"/>
  <c r="M13" s="1"/>
  <c r="O12"/>
  <c r="A99"/>
  <c r="A97" s="1"/>
  <c r="E19"/>
  <c r="F99"/>
  <c r="F13" s="1"/>
  <c r="I19"/>
  <c r="C99"/>
  <c r="C13" s="1"/>
  <c r="N133"/>
  <c r="N61"/>
  <c r="N19" s="1"/>
  <c r="N159"/>
  <c r="AL245" i="15" l="1"/>
  <c r="D11" i="14"/>
  <c r="B11"/>
  <c r="K11"/>
  <c r="I17"/>
  <c r="I13"/>
  <c r="N17"/>
  <c r="P12"/>
  <c r="C97"/>
  <c r="I11"/>
  <c r="F97"/>
  <c r="A13"/>
  <c r="P13" s="1"/>
  <c r="M97"/>
  <c r="O159"/>
  <c r="O156" s="1"/>
  <c r="O99" s="1"/>
  <c r="N156"/>
  <c r="N99" s="1"/>
  <c r="E17"/>
  <c r="E13"/>
  <c r="E11" s="1"/>
  <c r="C11"/>
  <c r="F11"/>
  <c r="M11"/>
  <c r="N97" l="1"/>
  <c r="N13"/>
  <c r="N11" s="1"/>
  <c r="O13"/>
  <c r="O11" s="1"/>
  <c r="O97"/>
  <c r="A11"/>
  <c r="P11" s="1"/>
</calcChain>
</file>

<file path=xl/sharedStrings.xml><?xml version="1.0" encoding="utf-8"?>
<sst xmlns="http://schemas.openxmlformats.org/spreadsheetml/2006/main" count="3208" uniqueCount="463">
  <si>
    <t>Источник финансирования</t>
  </si>
  <si>
    <t>Год начала строительства/ проектирования</t>
  </si>
  <si>
    <t>Год окончания строительства/ проектирования</t>
  </si>
  <si>
    <t>№ п/п</t>
  </si>
  <si>
    <t>Наименование мероприятий</t>
  </si>
  <si>
    <t xml:space="preserve">Проектная мощность </t>
  </si>
  <si>
    <t>Диаметр, мм</t>
  </si>
  <si>
    <t>Водоотведение.</t>
  </si>
  <si>
    <t>График финансирования и реализации мероприятий (тыс. руб.)</t>
  </si>
  <si>
    <t>прочие средства</t>
  </si>
  <si>
    <t>бюджетные средства</t>
  </si>
  <si>
    <t xml:space="preserve">Всего </t>
  </si>
  <si>
    <t xml:space="preserve">1. Водоснабжение </t>
  </si>
  <si>
    <t>2.</t>
  </si>
  <si>
    <t>Протяженность сетей, п. м</t>
  </si>
  <si>
    <t>проектирование</t>
  </si>
  <si>
    <t>строительство</t>
  </si>
  <si>
    <t xml:space="preserve"> Строительство новых сетей не связанных с подключением</t>
  </si>
  <si>
    <t>Расширение Восточной водопроводной станции г. Калининграда</t>
  </si>
  <si>
    <t>собственные средства (плата за подключен.)</t>
  </si>
  <si>
    <t>собственные средства (амортизация)</t>
  </si>
  <si>
    <t>всего</t>
  </si>
  <si>
    <t>1.2.</t>
  </si>
  <si>
    <t>1.2.1.</t>
  </si>
  <si>
    <t>2.2.</t>
  </si>
  <si>
    <t>1.1.</t>
  </si>
  <si>
    <t>1.1.1.</t>
  </si>
  <si>
    <t>2.1.</t>
  </si>
  <si>
    <t>Реконструкция ВНС "Аллея Смелых" и строительство двух резервуаров чистой воды по 6000 м3.</t>
  </si>
  <si>
    <t>1.3.</t>
  </si>
  <si>
    <t>2.2.1.</t>
  </si>
  <si>
    <t>2.3.</t>
  </si>
  <si>
    <t>реконструкция</t>
  </si>
  <si>
    <t>1.1.2.</t>
  </si>
  <si>
    <t>2.1.1.</t>
  </si>
  <si>
    <t>Реконструкция КНС-5 по ул.Косогорной, 5  в           г. Калининграде</t>
  </si>
  <si>
    <t>Строительство нового водозабора для Восточной водопроводной станции (ВВС)</t>
  </si>
  <si>
    <t>1.1.3.</t>
  </si>
  <si>
    <t xml:space="preserve">Строительство второй очереди очистных сооружений г. Калининград.                                                                                                                                                                            </t>
  </si>
  <si>
    <t>Проектирование</t>
  </si>
  <si>
    <t>Увеличение мощности и производительности существующих объектов за исключением сетей за счет платы за подключение</t>
  </si>
  <si>
    <t>Модернизация или реконструкция существующих объектов за исключением сетей</t>
  </si>
  <si>
    <t>2.1.2.</t>
  </si>
  <si>
    <t>2х240/100</t>
  </si>
  <si>
    <t>до  90 000</t>
  </si>
  <si>
    <t>Мероприятия по защите централизованных систем водоснабжения и (или) водоотведения и их отдельных объектов от угроз техногенного, природного характера и террористических актов, по предотвращению возникновения аварийных ситуаций, снижению риска и смягчению последствий чрезвычайных ситуаций.</t>
  </si>
  <si>
    <t>1.3.1.</t>
  </si>
  <si>
    <t>1.4.</t>
  </si>
  <si>
    <t>1.4.1.</t>
  </si>
  <si>
    <t>Строительство новых сетей водоснабжения  в целях подключения объектов капитального строительства</t>
  </si>
  <si>
    <t>2.3.1.</t>
  </si>
  <si>
    <t xml:space="preserve">Финансовая потребность общая,                 тыс. руб. </t>
  </si>
  <si>
    <t>источник финансирования    программа 2016- 2018г                 тыс.руб.</t>
  </si>
  <si>
    <t>Реконструкция участка водопроводной сети по ул.Дзержинского в г. Калининграде</t>
  </si>
  <si>
    <t>Реконструкция участка водопроводной сети по ул.Зои Космодемьянской в г. Калининграде</t>
  </si>
  <si>
    <t>Реконструкция Южной водопроводной станции №2 г.Калининград (реконструкция системы обеззараживания воды)</t>
  </si>
  <si>
    <t>1.5.</t>
  </si>
  <si>
    <t>1.5.1.</t>
  </si>
  <si>
    <t>1.5.2.</t>
  </si>
  <si>
    <t>1.5.3.</t>
  </si>
  <si>
    <t>1.6.</t>
  </si>
  <si>
    <t>1.6.1.</t>
  </si>
  <si>
    <t xml:space="preserve"> Модернизация или реконструкция существующих сетей </t>
  </si>
  <si>
    <t>2.1.3.</t>
  </si>
  <si>
    <r>
      <t>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</t>
    </r>
  </si>
  <si>
    <r>
      <t>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
сутки</t>
    </r>
  </si>
  <si>
    <t>Строительство разгрузочного коллектора бытовой канализации по ул. Тихорецкой в Московском районе г.Калининграда</t>
  </si>
  <si>
    <t>Объем финансирования  за 1 квартал</t>
  </si>
  <si>
    <t>Объем финансирования  за 2 квартал</t>
  </si>
  <si>
    <t>Объем финансирования  за 3 квартал</t>
  </si>
  <si>
    <t>Объем финансирования  за 4 квартал</t>
  </si>
  <si>
    <t>Освоено (закрыто актами выполненных работ), тыс. руб.</t>
  </si>
  <si>
    <t>Введено (оформлено актами ввода в эксплуатацию), тыс. руб</t>
  </si>
  <si>
    <t>Осталось профинансировать по результатам отчетного периода*</t>
  </si>
  <si>
    <t>Отклонение***</t>
  </si>
  <si>
    <t>Причины отклонений</t>
  </si>
  <si>
    <t>тыс. рублей</t>
  </si>
  <si>
    <t>%</t>
  </si>
  <si>
    <t>в том числе за счет</t>
  </si>
  <si>
    <t>план**</t>
  </si>
  <si>
    <t>факт**</t>
  </si>
  <si>
    <t>план</t>
  </si>
  <si>
    <t>факт</t>
  </si>
  <si>
    <t xml:space="preserve">план </t>
  </si>
  <si>
    <t>уточнения стоимости по результатам утвержденной ПСД</t>
  </si>
  <si>
    <t>уточнения стоимости по результатам закупочных процедур</t>
  </si>
  <si>
    <t>2019г.</t>
  </si>
  <si>
    <t>Строительство подземного (скважинного) водозабора и станции водоочистки в мкр. Прегольский г. Калининград.</t>
  </si>
  <si>
    <t>Устройство ограждения из ж/б плит санитарной зоны водохранилища Нескучное.</t>
  </si>
  <si>
    <t>Реконструкция системы обезвоживания осадка очистных сооружений г. Калининграда.</t>
  </si>
  <si>
    <t>без учета НДС</t>
  </si>
  <si>
    <t>______________В.В. Дегтярёв</t>
  </si>
  <si>
    <t>М.П.</t>
  </si>
  <si>
    <t>МП "Городмкой центр геодеии"</t>
  </si>
  <si>
    <t>Заместитель директора по капитальному строительству</t>
  </si>
  <si>
    <t>А.О. Орехов</t>
  </si>
  <si>
    <t>Заместитель директора по ЭФиК</t>
  </si>
  <si>
    <t>С.В. Левченко</t>
  </si>
  <si>
    <t>Начальник ОРПР</t>
  </si>
  <si>
    <t>Е.В. Мичурова</t>
  </si>
  <si>
    <t>Заместитель главного бухгалтера</t>
  </si>
  <si>
    <t>И.А. Гладышева</t>
  </si>
  <si>
    <t>Ввод мощностей</t>
  </si>
  <si>
    <t>Вывод мощностей</t>
  </si>
  <si>
    <t>план*</t>
  </si>
  <si>
    <t>км</t>
  </si>
  <si>
    <t>м3 сут.</t>
  </si>
  <si>
    <t>1.2.2.</t>
  </si>
  <si>
    <t>1.2.3.</t>
  </si>
  <si>
    <t>Заместитель директора по экономике, финансам и контролю</t>
  </si>
  <si>
    <t>№№</t>
  </si>
  <si>
    <t>II кв.</t>
  </si>
  <si>
    <t>III кв.</t>
  </si>
  <si>
    <t>IV кв.</t>
  </si>
  <si>
    <t>1.</t>
  </si>
  <si>
    <t>Собственные средства</t>
  </si>
  <si>
    <t>Прибыль, направляемая на инвестиции:</t>
  </si>
  <si>
    <t xml:space="preserve">   </t>
  </si>
  <si>
    <t>в т.ч. инвестиционная составляющая в тарифе</t>
  </si>
  <si>
    <t>в т.ч. прибыль со свободного сектора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</si>
  <si>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</si>
  <si>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</si>
  <si>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</si>
  <si>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</si>
  <si>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</si>
  <si>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</si>
  <si>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</si>
  <si>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</si>
  <si>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</si>
  <si>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</si>
  <si>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</si>
  <si>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</si>
  <si>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</si>
  <si>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</si>
  <si>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</si>
  <si>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</si>
  <si>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</si>
  <si>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</si>
  <si>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</si>
  <si>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</si>
  <si>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</si>
  <si>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</si>
  <si>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</si>
  <si>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</si>
  <si>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</si>
  <si>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</si>
  <si>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</si>
  <si>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</si>
  <si>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* План в соответствии с утвержденной инвестиционной программой</t>
  </si>
  <si>
    <t>** Накопленным итогом за год</t>
  </si>
  <si>
    <t>Начальник  ФЭО</t>
  </si>
  <si>
    <t>В.Н. Говоровская</t>
  </si>
  <si>
    <t>ИП Тимофеев К.А. - кадастровые работы</t>
  </si>
  <si>
    <t>ИП Алешков К.В. - разработка ПОДД</t>
  </si>
  <si>
    <t>всего в 2019 г.</t>
  </si>
  <si>
    <t>Выполнение работ по контракту до 30.09.2019г.</t>
  </si>
  <si>
    <t>КГХ - компенсационное озеленение</t>
  </si>
  <si>
    <t>"____"___________2020г.</t>
  </si>
  <si>
    <t>удален из ИП</t>
  </si>
  <si>
    <t>1.5.5</t>
  </si>
  <si>
    <t>1.5.6</t>
  </si>
  <si>
    <r>
      <t xml:space="preserve">Реконструкция нежилого здания - склада извести  под склад хранения гипохлорита натрия на Центральной водопроводной станции в г. Калининграде.                                                </t>
    </r>
    <r>
      <rPr>
        <sz val="10"/>
        <rFont val="Times New Roman"/>
        <family val="1"/>
        <charset val="204"/>
      </rPr>
      <t>Проектирование.</t>
    </r>
  </si>
  <si>
    <t>1.5.7</t>
  </si>
  <si>
    <t>Реконструкция здания жилого дома путем перепланировки помещения подвала № 1, расположенного по адресу: ул. Тихорецкая, д.45, г. Калининград.</t>
  </si>
  <si>
    <t>Калининградтеплосеть, оплата</t>
  </si>
  <si>
    <t>1.5.8</t>
  </si>
  <si>
    <t>Реконструкция административно-бытового корпуса под здание производственной лаборатории по Балтийскому шоссее. 127 в г. Калининграде.</t>
  </si>
  <si>
    <t>2.1.4.</t>
  </si>
  <si>
    <t>Реконструкция коллектора от КНС-8 по ул. Тихорецкой в г. Калининграде до проектируемой камеры действующего коллектора по ул. Железнодорожной.</t>
  </si>
  <si>
    <t>2.1.5.</t>
  </si>
  <si>
    <t>Реконструкция  очистных сооружений мкр. Прибрежный.</t>
  </si>
  <si>
    <t>2.1.6.</t>
  </si>
  <si>
    <t>Строительство КНС в пос. Родники с коллекторами, в целях подключения областного онкологического центра Калининградской области.</t>
  </si>
  <si>
    <t>Строительство коллектора в мкр. им.А.Космодемьянского  г.Калининграда</t>
  </si>
  <si>
    <t>2.2.2.</t>
  </si>
  <si>
    <t>Строительство магистрального коллектора северо-западной части г. Калининграда по ул. Б. Окружная 1-я от промколлектора до пер. Малый проезд (СНТ "Радуга").</t>
  </si>
  <si>
    <t>2.2.3.</t>
  </si>
  <si>
    <t>Строительство магистрального коллектора северо-западной части г. Калининграда по ул. Б. Окружная 1-я - ул. Б. Окружная 2-я от пер. Малый проезд (СНТ "Радуга") до ул. Ломоносова".</t>
  </si>
  <si>
    <t>2.2.4.</t>
  </si>
  <si>
    <t>2.2.5.</t>
  </si>
  <si>
    <t>Строительство канализационного коллектора для последующего  подключения индивидуальных жилых домов по ул. Монетной, ул. Живописной, ул. Гончарной, ул. Рассветной в микрорайоне ул. Горького - И.Сусанина в г. Калининграде.</t>
  </si>
  <si>
    <t>бюджетные средства                                                 (ГБ)</t>
  </si>
  <si>
    <t>Строительство сетей бытовой канализации по ул. Толбухина - ул. Тульской в г. Калининграде.</t>
  </si>
  <si>
    <t>Строительство канализационной сети по ул. Алданской, Лужской в мкр. им. А. Космодемьянского г. Калининграда.</t>
  </si>
  <si>
    <t>2.4.1.</t>
  </si>
  <si>
    <t>2.4.2.</t>
  </si>
  <si>
    <t>2.4.3.</t>
  </si>
  <si>
    <t>Реконструкция Цеха механического обезвоживания на площадке очистных сооружений г. Калининграда.</t>
  </si>
  <si>
    <t>2.4.4.</t>
  </si>
  <si>
    <t>2.4.5.</t>
  </si>
  <si>
    <t>2.4.6.</t>
  </si>
  <si>
    <t>Строительство канализационной насосной станции с напорными коллекторами в мкр.Прегольский г.Калининграда</t>
  </si>
  <si>
    <t>2.4.7.</t>
  </si>
  <si>
    <t>2.4.8.</t>
  </si>
  <si>
    <t>2.4.9.</t>
  </si>
  <si>
    <t>2.4.10.</t>
  </si>
  <si>
    <t>Реконструкция КНС-2 в г. Калининграде</t>
  </si>
  <si>
    <t>Реконструкция КНС-1 в г. Калининграде</t>
  </si>
  <si>
    <t>объект из АИП удален</t>
  </si>
  <si>
    <t>удален  из ИП</t>
  </si>
  <si>
    <t xml:space="preserve">Совершенствование существующей системы технологического процесса гидролиза Московской насосной станции №2 (2 и 3 этапы) </t>
  </si>
  <si>
    <t>Модернизация</t>
  </si>
  <si>
    <t xml:space="preserve">Реконструкция функционирующих помещений и технических устройств, по обеззараживанию воды гипохоритом натрия на Южной водопроводной станции № 2 в г. Калининграде.                                                                                        </t>
  </si>
  <si>
    <t xml:space="preserve">    Проектирование..</t>
  </si>
  <si>
    <t xml:space="preserve">Реконструкция нежилого здания - склада хлора  под склад хранения гипохлорита натрия на Южной  водопроводной станции № 2 в 
г. Калининграде.                                                                </t>
  </si>
  <si>
    <t>Реконструкция КНС-15 по ул.Суворова, 59  в           г. Калининграде.</t>
  </si>
  <si>
    <t>Строительство новых сетей водоотведения в целях подключения объектов капитального строительства.</t>
  </si>
  <si>
    <t>АИП</t>
  </si>
  <si>
    <t>Строительство новых сетей, не связанных с подключением.</t>
  </si>
  <si>
    <t>Модернизация или реконструкция существующих объектов за исключением сетей.</t>
  </si>
  <si>
    <t xml:space="preserve">Модернизация канализационной насосной станции КНС № 9 по адресу: г. Калининград, Калининградская обл., ул.Нарвская,54. </t>
  </si>
  <si>
    <t>Модернизация.</t>
  </si>
  <si>
    <t>Калининградтеплосеть оплата</t>
  </si>
  <si>
    <t>Реконструкция</t>
  </si>
  <si>
    <t>Увеличение мощности и производительности существующих объектов за исключением сетей за счет платы за подключение.</t>
  </si>
  <si>
    <t>ООО НЦ "Балтэкспертиза" -независимая экспертиза на ВВС</t>
  </si>
  <si>
    <t>ООО "Прогресс Проект" - авторский надзор</t>
  </si>
  <si>
    <t>ООО "СК "Аякс" - строительный конироль</t>
  </si>
  <si>
    <t xml:space="preserve">ИП Нестерук А. Н. </t>
  </si>
  <si>
    <t>областной бюджет</t>
  </si>
  <si>
    <t>городской бюджет</t>
  </si>
  <si>
    <t>ООО "ЯнтарьСервисБалтик" - (НДС-водоканал, СМР)</t>
  </si>
  <si>
    <t>за                     4 кв.</t>
  </si>
  <si>
    <t>Администрация муниципального образования "Гвардейский городской округ".</t>
  </si>
  <si>
    <t>ЭКОФЕС - разработка ПД</t>
  </si>
  <si>
    <t>Городской центр геодезии - изыск.</t>
  </si>
  <si>
    <t>Центр комплексного проектирования - ПД</t>
  </si>
  <si>
    <t>Центр  инженерных изысканий - изыскания</t>
  </si>
  <si>
    <t>ООО "СК "Маяк" - разаработка ПД</t>
  </si>
  <si>
    <t>Российский центр защиты леса - обследование ул. Тихорецкой</t>
  </si>
  <si>
    <t>ООО "ЗападГазЭнергоИнвест" - СМР</t>
  </si>
  <si>
    <t>ИП Гасанова С.В. - корректировка ПД</t>
  </si>
  <si>
    <t>ООО "Европроект иК" - разработка ПД</t>
  </si>
  <si>
    <t>Городской центр  геодезии - изыскания</t>
  </si>
  <si>
    <t>ГАУ КО "ЦПЭи ЦС" - экспертиза ПД</t>
  </si>
  <si>
    <t>ООО "ЗападГазЭнергоИнвест" - разраб. ПД</t>
  </si>
  <si>
    <t>ООО "ГНБ Плюс"  - разработка ПД</t>
  </si>
  <si>
    <t>ООО "Гороне дело" - разаработка РД</t>
  </si>
  <si>
    <t>ООО "Гороне дело" - разаработка ПД</t>
  </si>
  <si>
    <t>ООО "Калининградсвязь" - разаработка ПД</t>
  </si>
  <si>
    <t>АДС ООО - разработка ПОДД (по счету  без договора)</t>
  </si>
  <si>
    <t>Директор ГП КО "Водоканал"</t>
  </si>
  <si>
    <t>Заместитель дирекора по инвестиционной политике и технологическому присоединению</t>
  </si>
  <si>
    <t>в стадии выполнения изысканий</t>
  </si>
  <si>
    <t>в стадии разработки ПД</t>
  </si>
  <si>
    <t>В стадии сдачи ПД на государственную экспертизу.</t>
  </si>
  <si>
    <t>СИБ</t>
  </si>
  <si>
    <t>за 1 кв.</t>
  </si>
  <si>
    <t>за 2 кв.</t>
  </si>
  <si>
    <t>за                     1 кв.</t>
  </si>
  <si>
    <t>ООО "ЦИИ" - изыскания</t>
  </si>
  <si>
    <t>ООО "КПСП"- разработка ПД</t>
  </si>
  <si>
    <t>ГАУ КО "ЦПЭиЦС" - экспертиза СМ</t>
  </si>
  <si>
    <t>ООО "СК "ЧистоГрад" - вып. работ</t>
  </si>
  <si>
    <t>2020 год              без НДС</t>
  </si>
  <si>
    <t>ООО "ЛАЙТЭКО" - вырубка деревьев</t>
  </si>
  <si>
    <t>проектирование завершено</t>
  </si>
  <si>
    <t>1. Водоснабжение</t>
  </si>
  <si>
    <t xml:space="preserve"> 2. Водоотведение</t>
  </si>
  <si>
    <t>ИП Гасанова С.В. - авторский надзор</t>
  </si>
  <si>
    <t>за                    2кв.</t>
  </si>
  <si>
    <t>АО "Янтарьэнерго" - технолог. Присоединение</t>
  </si>
  <si>
    <t>ООО "Прогресс Проект" разработка ПД</t>
  </si>
  <si>
    <t>Центр кадастровых услуг</t>
  </si>
  <si>
    <t>КГХ -адм. - снос деревьев компенсация</t>
  </si>
  <si>
    <t>ЗАПАДЭКОПРОЕКТ ООО разработка ПД сан-защиты зоны</t>
  </si>
  <si>
    <t>МП "Городской центр геодеии"</t>
  </si>
  <si>
    <t>ГАУ КО "ЦПЭиЦС" - экспертиза ПД</t>
  </si>
  <si>
    <t>ООО "СК "Маяк" - разработка ПД</t>
  </si>
  <si>
    <t>за 3 кв.</t>
  </si>
  <si>
    <t>за 4 кв.</t>
  </si>
  <si>
    <t>ООО Прогесс Проект - разработка ПД</t>
  </si>
  <si>
    <t>инженерные изыскания  выполнены</t>
  </si>
  <si>
    <t>работы выполнены</t>
  </si>
  <si>
    <t>обследовавние выполнено</t>
  </si>
  <si>
    <t>Финансовая потребность, общая тыс. руб. без НДС</t>
  </si>
  <si>
    <t xml:space="preserve"> Строительство водопровода Д 160мм по ул.Сержанта Мишина в г.Калининграде.</t>
  </si>
  <si>
    <t>Строительство водопровода по ул. Тихоокеанской  -  ул.Механической  от ул. Благодатной до ул. Славянской в  г. Калининграда.</t>
  </si>
  <si>
    <t>1.5.3</t>
  </si>
  <si>
    <t>1.5.4</t>
  </si>
  <si>
    <t>Строительство нового здания электролизной, для размещения склада соли, электролизных установок и установок по дозированию гипохлорита натрия на Центральной водопроводной станции в г. Калининграде.                                                      проектирование</t>
  </si>
  <si>
    <t>1.5.9</t>
  </si>
  <si>
    <t>1.5.10</t>
  </si>
  <si>
    <t>1.5.11</t>
  </si>
  <si>
    <t>Строительство склада на территории Восточной водопроводной станции.</t>
  </si>
  <si>
    <t>Проектирование.</t>
  </si>
  <si>
    <t>Строительство здания-лаборатории по поверке средств измерений.</t>
  </si>
  <si>
    <t>Строительство</t>
  </si>
  <si>
    <t xml:space="preserve">Модернизации ячеек ЗРУ 6 кВ, расположенных в насосной станции второго подъема ЮВС-2 в п. М. Борисово, д. 10а     </t>
  </si>
  <si>
    <t xml:space="preserve">Строительство КНС с напорными коллекторами  от пр-та Победы с подключением в существующую шахту № 5 (ор-р - ул. Дубовая аллея) в г.Калининграде                                 </t>
  </si>
  <si>
    <t>ТрансЭнергоСнаб ООО - электромонтажные работы</t>
  </si>
  <si>
    <t>Центр кадастровых услуг ООО</t>
  </si>
  <si>
    <t>ООО "Стандарт Оценка" - оценка рыночной ст-ти</t>
  </si>
  <si>
    <t>Сыромахо Д.В. ИП - описание границ публичного сервитута</t>
  </si>
  <si>
    <t xml:space="preserve">Центр геодезии </t>
  </si>
  <si>
    <t>работы завершены</t>
  </si>
  <si>
    <t xml:space="preserve">Объем финансирования  в 2021 г.                                              </t>
  </si>
  <si>
    <t>____________А.С. Мурадянц</t>
  </si>
  <si>
    <t>ЭИЗ - подсчет запаса воды</t>
  </si>
  <si>
    <t>ГАУ КО ЦПЭиЦС</t>
  </si>
  <si>
    <t>КПСП - разработка ПД</t>
  </si>
  <si>
    <t>ГАУ КО ЦПЭИЦС - экспертиза ПИР</t>
  </si>
  <si>
    <t>ГАУ КО ЦПЭИЦС - экспертиза ПД</t>
  </si>
  <si>
    <t>ГАУ КО ЦПЭ и ЦС - экспертиза ПД</t>
  </si>
  <si>
    <t>ЦПЭиЦС- экспертиза ПД</t>
  </si>
  <si>
    <t>СК Чисторгад - СМР</t>
  </si>
  <si>
    <t>КПСП - авторский надзор</t>
  </si>
  <si>
    <t>Объем финансирования  за 1 квартал,                               тыс. руб.</t>
  </si>
  <si>
    <t>Введено (оформлено актами ввода в эксплуатацию),                      тыс. руб</t>
  </si>
  <si>
    <t>Освоено (закрыто актами выполненных работ),                                      тыс. руб.</t>
  </si>
  <si>
    <t>________________А.С. Мурадянц</t>
  </si>
  <si>
    <t>I квартал</t>
  </si>
  <si>
    <t>Отчет об источниках финансирования инвестиционных программ    (2019-2023г.г.)                                                                                                                                                                                              тыс. руб.  без НДС</t>
  </si>
  <si>
    <t>ООО "Норматив" - разработка ПД</t>
  </si>
  <si>
    <t>ВДПО - обследование дымовых путей</t>
  </si>
  <si>
    <t>ГАУ КО "ЦПЭиЦС"- экспертиза ПД</t>
  </si>
  <si>
    <t>Городской центр геодезии</t>
  </si>
  <si>
    <t>АО "Янтарьэнерго" - подключ.</t>
  </si>
  <si>
    <t>ЗападГазЭнергоИнвест - СМР</t>
  </si>
  <si>
    <t>АО "Янтарьэнерго" - тех. Прис.</t>
  </si>
  <si>
    <t>Ж.В. Шумская</t>
  </si>
  <si>
    <t>ИП Гасанова С.В.</t>
  </si>
  <si>
    <t>Объем финансирования             за 3 квартал</t>
  </si>
  <si>
    <t>ООО "Калининградпромстройпроект" - разработка ПД</t>
  </si>
  <si>
    <t>ООО "Шуяпроект" - разработка ПД</t>
  </si>
  <si>
    <t xml:space="preserve"> ГАУ КО "ЦПЭиЦС"</t>
  </si>
  <si>
    <t>А.И. Дьяченко</t>
  </si>
  <si>
    <t>Руководитель группы технологического присоединения</t>
  </si>
  <si>
    <t>Всего:</t>
  </si>
  <si>
    <t>Реконструкция нежилого здания - склада извести  под склад хранения гипохлорита натрия на Центральной водопроводной станции в г. Калининграде.                                                Проектирование.</t>
  </si>
  <si>
    <t>Всего :</t>
  </si>
  <si>
    <t xml:space="preserve">Заместитель директора </t>
  </si>
  <si>
    <t>по капитальному строительству</t>
  </si>
  <si>
    <t>Информация по объектам капитального строительства, приступить к реализации которых ГП КО "Водоканал" планирует в 2022 году и в рамках реализации которых предусмотрена компенсационная стоимость зеленых насаждений.</t>
  </si>
  <si>
    <t>стоимость в тыс. руб.</t>
  </si>
  <si>
    <t>деревьев</t>
  </si>
  <si>
    <t>кустарников</t>
  </si>
  <si>
    <t>живой изгороди</t>
  </si>
  <si>
    <t>176 шт.</t>
  </si>
  <si>
    <t>8 п.м.</t>
  </si>
  <si>
    <t>2</t>
  </si>
  <si>
    <t>Объемы вырубаемых зеленых насаждений.</t>
  </si>
  <si>
    <t>15 шт.</t>
  </si>
  <si>
    <t>2 шт.</t>
  </si>
  <si>
    <t>-</t>
  </si>
  <si>
    <t>ГАУ КО "ЦПЭиЦС" - эксп. ПИР</t>
  </si>
  <si>
    <t>ИП Гасанова С.В. -авторский надзор</t>
  </si>
  <si>
    <t>Сыромяхо Х.В. - кадастровые работы</t>
  </si>
  <si>
    <t>октябрь</t>
  </si>
  <si>
    <t>ООО "Ирис" - разработка ПОДД</t>
  </si>
  <si>
    <t>собственные средства</t>
  </si>
  <si>
    <t>ООО "ИРИС" - разработка ПОДД</t>
  </si>
  <si>
    <t>Строительство скважинного водозабора и сетей водоснабжения мкр. Совхозный в г. Калининграде.</t>
  </si>
  <si>
    <t>Строительство новых сетей водоснабжения связанных с подключением</t>
  </si>
  <si>
    <t>ОБ</t>
  </si>
  <si>
    <t>ГБ</t>
  </si>
  <si>
    <t xml:space="preserve">Финансовая потребность, 2019-2023г.г. тыс. руб. без НДС </t>
  </si>
  <si>
    <t>1.3.2.</t>
  </si>
  <si>
    <t>1.4.2.</t>
  </si>
  <si>
    <t>Строительство участка водопроводной сети Д 160-200мм в районе  д. № 8 поул. Земнухова в г. Калининграде.</t>
  </si>
  <si>
    <t>Строительство водопроводной сети по ул. Клинской от ул. Муромской до ул. Ангарской  в г. Калининграде.</t>
  </si>
  <si>
    <t>1.5.12</t>
  </si>
  <si>
    <t>Реконструкция нежилого здания водоподъемной установки по ул. Нарвская, д. 19а  в г. Калининграде.</t>
  </si>
  <si>
    <t>1.5.13</t>
  </si>
  <si>
    <t>Реконструкция нежилого здания водоподъемной установки по ул. Генерала Толстикова,, д. 77а  в г. Калининграде.</t>
  </si>
  <si>
    <t>1.7.</t>
  </si>
  <si>
    <t>Вывод из эксплуатации. Консервацияи демонтаж объектов за исключением сетей.</t>
  </si>
  <si>
    <t>Демонтаж нежилого здания насосной подкачки по ул. Коммунистическая. 56а-56-г в г. Калининграде.</t>
  </si>
  <si>
    <t>1.7.1.</t>
  </si>
  <si>
    <t>1.7.2.</t>
  </si>
  <si>
    <t>Демонтаж нежилого здания  водоподъемной установки по ул. Коммунистическая. 46е в г. Калининграде.</t>
  </si>
  <si>
    <t>демонтаж</t>
  </si>
  <si>
    <t xml:space="preserve">Реконструкция  очистных сооружений г. Калининград, с увеличением производительностидо 250 тыс. м3/сут.                                                                                                                                                                            </t>
  </si>
  <si>
    <t>2.1.7.</t>
  </si>
  <si>
    <t>Строительство КНС по ул. Лисопильной в г. Калининграде.</t>
  </si>
  <si>
    <t>2.1.8.</t>
  </si>
  <si>
    <t>Реконструкция КНС-3 по ул. Парковая. 1 в мкр. Прибрежный г. Калининграда.</t>
  </si>
  <si>
    <t>2.2.6.</t>
  </si>
  <si>
    <t>Строительство  коллектора в мкр. им. А. Космодемьянского по ул. Урицкого в г. Каалининграде.</t>
  </si>
  <si>
    <t>Модернизация и реконструкция существующих сетей.</t>
  </si>
  <si>
    <t>Реконструкция сетей  водоснабжения и водоотведения  в раоне ул. Шевченко и Московский проспект в г. Калининграде.</t>
  </si>
  <si>
    <t>Строительство канализационной сети по ул. Левитана в г. Калининграде.</t>
  </si>
  <si>
    <t>2.5.1.</t>
  </si>
  <si>
    <t>2.5.2.</t>
  </si>
  <si>
    <t>2.5.3.</t>
  </si>
  <si>
    <t>2.5.4.</t>
  </si>
  <si>
    <t>2.5.5.</t>
  </si>
  <si>
    <t>2.5.6.</t>
  </si>
  <si>
    <t>2.5.7.</t>
  </si>
  <si>
    <t>2.5.8.</t>
  </si>
  <si>
    <t>2.5.9.</t>
  </si>
  <si>
    <t>2.5.10.</t>
  </si>
  <si>
    <t>2.6.1.</t>
  </si>
  <si>
    <t>2.6.2.</t>
  </si>
  <si>
    <t>2.7.1.</t>
  </si>
  <si>
    <t>Модернизация или реконструкция существующих сетей.</t>
  </si>
  <si>
    <t>Реконструкция внутриквартальной канализационной сети  ул. Октябрьская - Солнечный бульвар в г. Калининграде.</t>
  </si>
  <si>
    <t>Реконструкция канализационного коллектора по ул. Баженова в г. Калининграде.</t>
  </si>
  <si>
    <t>Вывод из эксплуатации, консервация  и демонтаж объектов за исключением сетей.</t>
  </si>
  <si>
    <t>Демонтаж КНС малая  по ул. Беланова в мкр. Чкаловск г. Калининграда.</t>
  </si>
  <si>
    <t>АО "Янтарьэнерго" - тех. Присо.</t>
  </si>
  <si>
    <t>ООО "Авангард Логистика" - разработка ПОДД</t>
  </si>
  <si>
    <t>ГП КО "Водоканал" - СМР</t>
  </si>
  <si>
    <t>ООО "АМ Квадр" - разработка ПД</t>
  </si>
  <si>
    <t>АО "Янтарьэнерго" - тех. прис.</t>
  </si>
  <si>
    <t>Строительство скважинного водозабора и сетей водоснабжения  мкр. Совхозный в г. Калининграде.</t>
  </si>
  <si>
    <t>Реконструкция  сетей водоснабжения и водоотведения в районе  ул. Шевченко и  Московский проспект в г. Калининграде.</t>
  </si>
  <si>
    <t>Строительство участка  водопроводной сети  Д 160-200мм в районе  д.№8 по  ул. Земнухова в  г. Калининграда.</t>
  </si>
  <si>
    <t>Строительство  водопроводной сети  по  ул. Клинской  от ул. Муромской  до ул.  Ангарской  в  г. Калининграда.</t>
  </si>
  <si>
    <t>Реконструкция нежилого здания водоподъемной установки по ул. Нарвская, д. 19а в г. Калининграде.</t>
  </si>
  <si>
    <t>Реконструкция нежилого здания водоподъемной установки по ул. Генерала Толстикова, д. 77а в г. Калининграде.</t>
  </si>
  <si>
    <t>Демонтаж нежилого здания  насосной подкачки  по ул.  Коммунистическая, 56а-56г в г. Калининграде.</t>
  </si>
  <si>
    <t>Демонтаж нежилого здания  водоподъемной установки  по ул.  Коммунистическая, 46е в г. Калининграде.</t>
  </si>
  <si>
    <t>Реконструкция КНС-2  по ул. Судостроительная, д.9б в мкр. Прибрежный г. Калининграда.</t>
  </si>
  <si>
    <t>Строительство  КНС по ул. Лесопильной в г. Калининграде.</t>
  </si>
  <si>
    <t>Реконструкция КНС-3  по ул. Парковая, 1 в мкр. Прибрежный г. Калининграда.</t>
  </si>
  <si>
    <t>Строительство   коллектора в мкр. им. А. Космодемьянского по ул. Урицкого  в г. Калининграде.</t>
  </si>
  <si>
    <t>Реконструкция сетей водоснабжения и водоотведения в районе  ул. Шевченко и Московский проспект в г. Калининграде.</t>
  </si>
  <si>
    <t>Строительство канализационной сети по ул. Левитана г. Калининграда.</t>
  </si>
  <si>
    <t>бюджет</t>
  </si>
  <si>
    <t>Реконструкция канализационного коллектора по ул. Бажинова в г. Калининграде.</t>
  </si>
  <si>
    <t>демонтаж КНС  малая  пл ул. Беланова в мкр. Чкаловск г. Калининграда.</t>
  </si>
  <si>
    <t>ГАУ КО "ЦПЭиЦС"</t>
  </si>
  <si>
    <t>введен в эксплуатацию</t>
  </si>
  <si>
    <t>повторная экспертиза ПД</t>
  </si>
  <si>
    <t>ПД разработана</t>
  </si>
  <si>
    <t>в стадии выполнения работ</t>
  </si>
  <si>
    <t>"____"____________2022г.</t>
  </si>
  <si>
    <t>"____"____________2022 г.</t>
  </si>
  <si>
    <t>Отчет об исполнении  Инвестиционной программы по объектам ГП КО "Водоканал"  на  2019-2023 г. г. без  НДС                                
за  1 квартал  2022 года.</t>
  </si>
  <si>
    <t>Отчет о вводах/выводах объектов  Инвестиционной программы по объектам ГП КО "Водоканал"  на  2019-2023 г. г.  
за  1 квартал  2022 года.</t>
  </si>
  <si>
    <t xml:space="preserve"> за 1 квартал 2022 года.</t>
  </si>
  <si>
    <t xml:space="preserve"> за  1 квартал   2022 год.  </t>
  </si>
  <si>
    <t>всего в 2022г.</t>
  </si>
  <si>
    <t xml:space="preserve">Объем финансирования  в 2022 г. ,                           тыс. руб.                                             </t>
  </si>
  <si>
    <t>всего в 2022 г.</t>
  </si>
  <si>
    <t>Реконструкция КНС-2  по ул. Строительная, д. 9б в мкр. Прибрежный  г. Калининграда.</t>
  </si>
  <si>
    <t>в стадии разработки ПД по 2-му этапу</t>
  </si>
  <si>
    <t>ООО "Авангард Логистика " - ПОДД</t>
  </si>
  <si>
    <t>МП "Городской центр геодезии"</t>
  </si>
  <si>
    <t>плата за подключение</t>
  </si>
  <si>
    <t>ООО "Авангард Логистика" - ПОДД</t>
  </si>
  <si>
    <t>Калининградгазификация - стройконтроль</t>
  </si>
  <si>
    <t>Отчет об исполнении инвестиционной программы ГП КО "Водоканал" за 1 месяц 2022года. Утвержденной приказом Службы по государственному регулированию цен и тарифов Калининградской области от 03.11.2020г. № 91-01в/20    ( без НДС).</t>
  </si>
  <si>
    <t>Профинансировано (факт) за 1 месяц 2022г. ,  тыс. руб.</t>
  </si>
  <si>
    <t>Освоено (фак) за 1 месяц 2022г.),                                      тыс. руб.</t>
  </si>
  <si>
    <t>Утверждено (план на 2022г.), тыс. руб.</t>
  </si>
  <si>
    <r>
      <t xml:space="preserve">Реконструкция  очистных сооружений г. Калининград, с увеличением производительностидо 250 тыс. м3/сут.                                         </t>
    </r>
    <r>
      <rPr>
        <sz val="10"/>
        <rFont val="Times New Roman"/>
        <family val="1"/>
        <charset val="204"/>
      </rPr>
      <t xml:space="preserve">   Проектирование</t>
    </r>
  </si>
  <si>
    <t>Отчет об исполнении инвестиционной программы ГП КО "Водоканал" за 2 месяца 2022года. Утвержденной приказом Службы по государственному регулированию цен и тарифов Калининградской области от 03.11.2020г. № 91-01в/20    ( без НДС).</t>
  </si>
  <si>
    <t>Профинансировано (факт) за 2 месяца 2022г. ,  тыс. руб.</t>
  </si>
  <si>
    <t>Освоено (фак) за 2 месяца 2022г.),                                      тыс. руб.</t>
  </si>
  <si>
    <t>Отчет об исполнении инвестиционной программы ГП КО "Водоканал" за 3 месяца 2022года. Утвержденной приказом Службы по государственному регулированию цен и тарифов Калининградской области от 03.11.2020г. № 91-01в/20    ( без НДС).</t>
  </si>
  <si>
    <t>Профинансировано (факт) за 3 месяца 2022г. ,  тыс. руб.</t>
  </si>
  <si>
    <t>Освоено (фак) за 3 месяца 2022г.),                                      тыс. руб.</t>
  </si>
  <si>
    <t>ООО "Авангард Логистика"  - ПОДД</t>
  </si>
  <si>
    <t>Городмкой центр геодезии - изыскания</t>
  </si>
  <si>
    <t>ООО "ИРИС" - ПОДД</t>
  </si>
  <si>
    <t>ООО "Акалининградпромстрой проект" - ПД</t>
  </si>
  <si>
    <t>Калининградгазификация</t>
  </si>
  <si>
    <t>Объем финансирования  - 2022 год</t>
  </si>
  <si>
    <t>Отчет об исполнении инвестиционной программы ГП КО "Водоканал" за 4 месяца 2022года. Утвержденной приказом Службы по государственному регулированию цен и тарифов Калининградской области от 03.11.2020г. № 91-01в/20    ( без НДС).</t>
  </si>
  <si>
    <t>Профинансировано (факт) за 4 месяца 2022г. ,  тыс. руб.</t>
  </si>
  <si>
    <t>Освоено (фак) за 4 месяца 2022г.),                                      тыс. руб.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</si>
</sst>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7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rgb="FF00B0F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FFCC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00B0F0"/>
      <name val="Calibri"/>
      <family val="2"/>
      <scheme val="minor"/>
    </font>
    <font>
      <b/>
      <sz val="11"/>
      <color theme="5"/>
      <name val="Times New Roman"/>
      <family val="1"/>
      <charset val="204"/>
    </font>
    <font>
      <b/>
      <i/>
      <sz val="11"/>
      <color theme="5"/>
      <name val="Times New Roman"/>
      <family val="1"/>
      <charset val="204"/>
    </font>
    <font>
      <b/>
      <sz val="11"/>
      <color theme="5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name val="Calibri"/>
      <family val="2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9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348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4" fontId="1" fillId="0" borderId="3" xfId="0" applyNumberFormat="1" applyFont="1" applyFill="1" applyBorder="1" applyAlignment="1">
      <alignment vertical="top"/>
    </xf>
    <xf numFmtId="0" fontId="1" fillId="0" borderId="4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vertical="top"/>
    </xf>
    <xf numFmtId="0" fontId="10" fillId="3" borderId="1" xfId="0" applyFont="1" applyFill="1" applyBorder="1" applyAlignment="1">
      <alignment vertical="top"/>
    </xf>
    <xf numFmtId="4" fontId="11" fillId="3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4" fontId="11" fillId="0" borderId="1" xfId="0" applyNumberFormat="1" applyFont="1" applyFill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4" fontId="3" fillId="0" borderId="3" xfId="0" applyNumberFormat="1" applyFont="1" applyBorder="1" applyAlignment="1"/>
    <xf numFmtId="4" fontId="3" fillId="0" borderId="3" xfId="0" applyNumberFormat="1" applyFont="1" applyFill="1" applyBorder="1" applyAlignment="1"/>
    <xf numFmtId="0" fontId="7" fillId="0" borderId="0" xfId="0" applyFont="1" applyBorder="1"/>
    <xf numFmtId="4" fontId="3" fillId="0" borderId="1" xfId="0" applyNumberFormat="1" applyFont="1" applyBorder="1" applyAlignment="1"/>
    <xf numFmtId="4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4" fontId="3" fillId="0" borderId="3" xfId="0" applyNumberFormat="1" applyFont="1" applyBorder="1" applyAlignment="1">
      <alignment horizontal="right" vertical="top"/>
    </xf>
    <xf numFmtId="49" fontId="9" fillId="0" borderId="1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vertical="top"/>
    </xf>
    <xf numFmtId="0" fontId="7" fillId="0" borderId="1" xfId="0" applyFont="1" applyFill="1" applyBorder="1"/>
    <xf numFmtId="4" fontId="3" fillId="0" borderId="3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Border="1"/>
    <xf numFmtId="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vertical="top"/>
    </xf>
    <xf numFmtId="4" fontId="3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0" fontId="3" fillId="5" borderId="1" xfId="0" applyFont="1" applyFill="1" applyBorder="1" applyAlignment="1">
      <alignment horizontal="left" vertical="top" wrapText="1"/>
    </xf>
    <xf numFmtId="4" fontId="3" fillId="5" borderId="3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horizontal="right" vertical="top"/>
    </xf>
    <xf numFmtId="4" fontId="3" fillId="5" borderId="1" xfId="0" applyNumberFormat="1" applyFont="1" applyFill="1" applyBorder="1" applyAlignment="1">
      <alignment vertical="top"/>
    </xf>
    <xf numFmtId="0" fontId="3" fillId="5" borderId="6" xfId="0" applyFont="1" applyFill="1" applyBorder="1" applyAlignment="1">
      <alignment vertical="top" wrapText="1"/>
    </xf>
    <xf numFmtId="2" fontId="3" fillId="5" borderId="1" xfId="0" applyNumberFormat="1" applyFont="1" applyFill="1" applyBorder="1" applyAlignment="1">
      <alignment horizontal="right" wrapText="1"/>
    </xf>
    <xf numFmtId="4" fontId="3" fillId="5" borderId="1" xfId="0" applyNumberFormat="1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justify" vertical="top" wrapText="1"/>
    </xf>
    <xf numFmtId="0" fontId="11" fillId="4" borderId="3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 vertical="top" wrapText="1"/>
    </xf>
    <xf numFmtId="0" fontId="7" fillId="0" borderId="2" xfId="0" applyFont="1" applyBorder="1"/>
    <xf numFmtId="0" fontId="15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vertical="top" wrapText="1"/>
    </xf>
    <xf numFmtId="4" fontId="15" fillId="0" borderId="1" xfId="0" applyNumberFormat="1" applyFont="1" applyBorder="1" applyAlignment="1"/>
    <xf numFmtId="4" fontId="15" fillId="0" borderId="1" xfId="0" applyNumberFormat="1" applyFont="1" applyFill="1" applyBorder="1" applyAlignment="1"/>
    <xf numFmtId="4" fontId="15" fillId="0" borderId="1" xfId="0" applyNumberFormat="1" applyFont="1" applyFill="1" applyBorder="1" applyAlignment="1">
      <alignment vertical="top"/>
    </xf>
    <xf numFmtId="4" fontId="16" fillId="0" borderId="1" xfId="0" applyNumberFormat="1" applyFont="1" applyFill="1" applyBorder="1" applyAlignment="1">
      <alignment vertical="top"/>
    </xf>
    <xf numFmtId="0" fontId="17" fillId="0" borderId="0" xfId="0" applyFont="1"/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 vertical="top"/>
    </xf>
    <xf numFmtId="4" fontId="16" fillId="0" borderId="3" xfId="0" applyNumberFormat="1" applyFont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" fontId="15" fillId="0" borderId="1" xfId="0" applyNumberFormat="1" applyFont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vertical="top"/>
    </xf>
    <xf numFmtId="0" fontId="19" fillId="0" borderId="0" xfId="0" applyFont="1"/>
    <xf numFmtId="0" fontId="20" fillId="0" borderId="0" xfId="0" applyFont="1" applyBorder="1" applyAlignment="1">
      <alignment horizontal="center" vertical="top" wrapText="1"/>
    </xf>
    <xf numFmtId="0" fontId="13" fillId="0" borderId="0" xfId="0" applyFont="1" applyBorder="1"/>
    <xf numFmtId="0" fontId="13" fillId="0" borderId="0" xfId="0" applyFont="1"/>
    <xf numFmtId="0" fontId="20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/>
    </xf>
    <xf numFmtId="0" fontId="22" fillId="3" borderId="1" xfId="0" applyFont="1" applyFill="1" applyBorder="1" applyAlignment="1">
      <alignment vertical="top"/>
    </xf>
    <xf numFmtId="0" fontId="19" fillId="0" borderId="1" xfId="0" applyFont="1" applyBorder="1"/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24" fillId="5" borderId="1" xfId="0" applyFont="1" applyFill="1" applyBorder="1" applyAlignment="1">
      <alignment vertical="top" wrapText="1"/>
    </xf>
    <xf numFmtId="0" fontId="24" fillId="5" borderId="1" xfId="0" applyFont="1" applyFill="1" applyBorder="1" applyAlignment="1">
      <alignment vertical="top"/>
    </xf>
    <xf numFmtId="0" fontId="0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9" fillId="0" borderId="0" xfId="0" applyFont="1"/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/>
    <xf numFmtId="0" fontId="0" fillId="0" borderId="0" xfId="0" applyFont="1" applyBorder="1"/>
    <xf numFmtId="0" fontId="21" fillId="0" borderId="26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shrinkToFit="1"/>
    </xf>
    <xf numFmtId="49" fontId="30" fillId="0" borderId="17" xfId="0" applyNumberFormat="1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vertical="top" wrapText="1"/>
    </xf>
    <xf numFmtId="4" fontId="30" fillId="0" borderId="18" xfId="0" applyNumberFormat="1" applyFont="1" applyFill="1" applyBorder="1" applyAlignment="1">
      <alignment vertical="top" wrapText="1"/>
    </xf>
    <xf numFmtId="4" fontId="29" fillId="0" borderId="30" xfId="0" applyNumberFormat="1" applyFont="1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/>
    <xf numFmtId="0" fontId="31" fillId="0" borderId="0" xfId="0" applyFont="1" applyBorder="1"/>
    <xf numFmtId="0" fontId="31" fillId="0" borderId="0" xfId="0" applyFont="1"/>
    <xf numFmtId="49" fontId="32" fillId="0" borderId="3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top" wrapText="1"/>
    </xf>
    <xf numFmtId="0" fontId="33" fillId="0" borderId="32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0" fontId="17" fillId="0" borderId="0" xfId="0" applyFont="1" applyBorder="1"/>
    <xf numFmtId="49" fontId="13" fillId="0" borderId="3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center" vertical="top"/>
    </xf>
    <xf numFmtId="4" fontId="33" fillId="0" borderId="32" xfId="0" applyNumberFormat="1" applyFont="1" applyFill="1" applyBorder="1" applyAlignment="1">
      <alignment horizontal="center" vertical="top"/>
    </xf>
    <xf numFmtId="4" fontId="34" fillId="0" borderId="0" xfId="0" applyNumberFormat="1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vertical="top"/>
    </xf>
    <xf numFmtId="4" fontId="4" fillId="5" borderId="1" xfId="0" applyNumberFormat="1" applyFont="1" applyFill="1" applyBorder="1" applyAlignment="1">
      <alignment horizontal="right" vertical="top"/>
    </xf>
    <xf numFmtId="0" fontId="32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vertical="top"/>
    </xf>
    <xf numFmtId="4" fontId="32" fillId="0" borderId="1" xfId="0" applyNumberFormat="1" applyFont="1" applyFill="1" applyBorder="1" applyAlignment="1">
      <alignment horizontal="right" vertical="top"/>
    </xf>
    <xf numFmtId="0" fontId="32" fillId="0" borderId="1" xfId="0" applyFont="1" applyFill="1" applyBorder="1" applyAlignment="1">
      <alignment horizontal="center" vertical="top"/>
    </xf>
    <xf numFmtId="0" fontId="32" fillId="0" borderId="32" xfId="0" applyFont="1" applyFill="1" applyBorder="1" applyAlignment="1">
      <alignment horizontal="center" vertical="top"/>
    </xf>
    <xf numFmtId="49" fontId="30" fillId="0" borderId="33" xfId="0" applyNumberFormat="1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left" vertical="center" wrapText="1"/>
    </xf>
    <xf numFmtId="4" fontId="30" fillId="0" borderId="18" xfId="0" applyNumberFormat="1" applyFont="1" applyFill="1" applyBorder="1" applyAlignment="1">
      <alignment vertical="top"/>
    </xf>
    <xf numFmtId="4" fontId="35" fillId="0" borderId="30" xfId="0" applyNumberFormat="1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0" fontId="36" fillId="0" borderId="0" xfId="0" applyFont="1" applyFill="1" applyBorder="1"/>
    <xf numFmtId="0" fontId="36" fillId="0" borderId="0" xfId="0" applyFont="1" applyBorder="1"/>
    <xf numFmtId="0" fontId="36" fillId="0" borderId="0" xfId="0" applyFont="1"/>
    <xf numFmtId="0" fontId="13" fillId="0" borderId="32" xfId="0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right" vertical="top"/>
    </xf>
    <xf numFmtId="4" fontId="4" fillId="0" borderId="26" xfId="0" applyNumberFormat="1" applyFont="1" applyFill="1" applyBorder="1" applyAlignment="1">
      <alignment horizontal="right" vertical="top"/>
    </xf>
    <xf numFmtId="49" fontId="37" fillId="0" borderId="34" xfId="0" applyNumberFormat="1" applyFont="1" applyFill="1" applyBorder="1" applyAlignment="1">
      <alignment horizontal="center" vertical="center" wrapText="1"/>
    </xf>
    <xf numFmtId="0" fontId="37" fillId="0" borderId="35" xfId="0" applyFont="1" applyFill="1" applyBorder="1" applyAlignment="1">
      <alignment horizontal="left" vertical="center" wrapText="1"/>
    </xf>
    <xf numFmtId="4" fontId="38" fillId="0" borderId="35" xfId="0" applyNumberFormat="1" applyFont="1" applyFill="1" applyBorder="1" applyAlignment="1">
      <alignment horizontal="right" vertical="top" wrapText="1"/>
    </xf>
    <xf numFmtId="4" fontId="38" fillId="0" borderId="36" xfId="0" applyNumberFormat="1" applyFont="1" applyFill="1" applyBorder="1" applyAlignment="1">
      <alignment horizontal="right" vertical="top"/>
    </xf>
    <xf numFmtId="0" fontId="38" fillId="0" borderId="0" xfId="0" applyFont="1" applyFill="1" applyBorder="1" applyAlignment="1">
      <alignment horizontal="left" vertical="top" wrapText="1"/>
    </xf>
    <xf numFmtId="0" fontId="39" fillId="0" borderId="0" xfId="0" applyFont="1" applyFill="1" applyBorder="1"/>
    <xf numFmtId="0" fontId="39" fillId="0" borderId="0" xfId="0" applyFont="1" applyBorder="1"/>
    <xf numFmtId="0" fontId="39" fillId="0" borderId="0" xfId="0" applyFont="1"/>
    <xf numFmtId="49" fontId="13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vertical="top"/>
    </xf>
    <xf numFmtId="0" fontId="40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41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2" fillId="0" borderId="0" xfId="0" applyFont="1" applyFill="1" applyBorder="1" applyAlignment="1">
      <alignment vertical="top" wrapText="1"/>
    </xf>
    <xf numFmtId="4" fontId="22" fillId="0" borderId="0" xfId="0" applyNumberFormat="1" applyFont="1" applyFill="1" applyBorder="1" applyAlignment="1">
      <alignment horizontal="right" vertical="top"/>
    </xf>
    <xf numFmtId="0" fontId="40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42" fillId="0" borderId="0" xfId="0" applyFont="1"/>
    <xf numFmtId="0" fontId="21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4" fontId="21" fillId="0" borderId="0" xfId="0" applyNumberFormat="1" applyFont="1" applyFill="1" applyBorder="1" applyAlignment="1">
      <alignment vertical="top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top"/>
    </xf>
    <xf numFmtId="4" fontId="19" fillId="0" borderId="0" xfId="0" applyNumberFormat="1" applyFont="1" applyFill="1" applyBorder="1" applyAlignment="1"/>
    <xf numFmtId="0" fontId="19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4" fontId="40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vertical="top" wrapText="1"/>
    </xf>
    <xf numFmtId="14" fontId="13" fillId="0" borderId="0" xfId="0" applyNumberFormat="1" applyFont="1" applyFill="1" applyBorder="1" applyAlignment="1">
      <alignment vertical="top" wrapText="1"/>
    </xf>
    <xf numFmtId="0" fontId="43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wrapText="1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Fill="1" applyBorder="1" applyAlignment="1">
      <alignment horizontal="left" vertical="top"/>
    </xf>
    <xf numFmtId="0" fontId="13" fillId="0" borderId="0" xfId="1" applyNumberFormat="1" applyFont="1" applyFill="1" applyBorder="1" applyAlignment="1">
      <alignment vertical="top" wrapText="1"/>
    </xf>
    <xf numFmtId="2" fontId="13" fillId="0" borderId="0" xfId="0" applyNumberFormat="1" applyFont="1" applyFill="1" applyBorder="1" applyAlignment="1">
      <alignment horizontal="right"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21" fillId="2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4" fontId="13" fillId="0" borderId="0" xfId="0" applyNumberFormat="1" applyFont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 wrapText="1"/>
    </xf>
    <xf numFmtId="4" fontId="21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40" fillId="0" borderId="0" xfId="0" applyFont="1" applyBorder="1" applyAlignment="1">
      <alignment vertical="top" wrapText="1"/>
    </xf>
    <xf numFmtId="4" fontId="34" fillId="0" borderId="32" xfId="0" applyNumberFormat="1" applyFont="1" applyFill="1" applyBorder="1" applyAlignment="1">
      <alignment horizontal="center" vertical="top"/>
    </xf>
    <xf numFmtId="4" fontId="21" fillId="0" borderId="0" xfId="0" applyNumberFormat="1" applyFont="1" applyFill="1" applyBorder="1" applyAlignment="1"/>
    <xf numFmtId="49" fontId="13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vertical="top"/>
    </xf>
    <xf numFmtId="4" fontId="13" fillId="5" borderId="1" xfId="0" applyNumberFormat="1" applyFont="1" applyFill="1" applyBorder="1" applyAlignment="1">
      <alignment vertical="top"/>
    </xf>
    <xf numFmtId="4" fontId="13" fillId="0" borderId="1" xfId="0" applyNumberFormat="1" applyFont="1" applyBorder="1" applyAlignment="1">
      <alignment vertical="top"/>
    </xf>
    <xf numFmtId="4" fontId="32" fillId="0" borderId="1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 wrapText="1"/>
    </xf>
    <xf numFmtId="49" fontId="44" fillId="0" borderId="1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7" fillId="0" borderId="13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4" fontId="15" fillId="0" borderId="4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right" vertical="top"/>
    </xf>
    <xf numFmtId="4" fontId="16" fillId="0" borderId="5" xfId="0" applyNumberFormat="1" applyFont="1" applyFill="1" applyBorder="1" applyAlignment="1">
      <alignment horizontal="right" vertical="top" wrapText="1"/>
    </xf>
    <xf numFmtId="2" fontId="16" fillId="0" borderId="5" xfId="0" applyNumberFormat="1" applyFont="1" applyFill="1" applyBorder="1" applyAlignment="1">
      <alignment horizontal="right" wrapText="1"/>
    </xf>
    <xf numFmtId="0" fontId="27" fillId="0" borderId="0" xfId="0" applyFont="1"/>
    <xf numFmtId="0" fontId="16" fillId="0" borderId="3" xfId="0" applyFont="1" applyFill="1" applyBorder="1" applyAlignment="1">
      <alignment horizontal="center" vertical="top" wrapText="1"/>
    </xf>
    <xf numFmtId="2" fontId="16" fillId="0" borderId="1" xfId="0" applyNumberFormat="1" applyFont="1" applyFill="1" applyBorder="1" applyAlignment="1">
      <alignment horizontal="right" vertical="top" wrapText="1"/>
    </xf>
    <xf numFmtId="4" fontId="16" fillId="0" borderId="3" xfId="0" applyNumberFormat="1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Fill="1"/>
    <xf numFmtId="0" fontId="44" fillId="0" borderId="1" xfId="0" applyFont="1" applyFill="1" applyBorder="1" applyAlignment="1">
      <alignment horizontal="center" vertical="top"/>
    </xf>
    <xf numFmtId="4" fontId="16" fillId="0" borderId="3" xfId="0" applyNumberFormat="1" applyFont="1" applyFill="1" applyBorder="1" applyAlignment="1">
      <alignment vertical="top"/>
    </xf>
    <xf numFmtId="4" fontId="16" fillId="0" borderId="3" xfId="0" applyNumberFormat="1" applyFont="1" applyFill="1" applyBorder="1" applyAlignment="1">
      <alignment vertical="top" wrapText="1"/>
    </xf>
    <xf numFmtId="4" fontId="32" fillId="0" borderId="32" xfId="0" applyNumberFormat="1" applyFont="1" applyFill="1" applyBorder="1" applyAlignment="1">
      <alignment horizontal="center" vertical="top"/>
    </xf>
    <xf numFmtId="4" fontId="32" fillId="0" borderId="0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right"/>
    </xf>
    <xf numFmtId="4" fontId="3" fillId="5" borderId="5" xfId="0" applyNumberFormat="1" applyFont="1" applyFill="1" applyBorder="1" applyAlignment="1">
      <alignment horizontal="right" vertical="top"/>
    </xf>
    <xf numFmtId="0" fontId="7" fillId="0" borderId="0" xfId="0" applyFont="1" applyFill="1"/>
    <xf numFmtId="0" fontId="45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right" wrapText="1"/>
    </xf>
    <xf numFmtId="0" fontId="13" fillId="0" borderId="5" xfId="0" applyFont="1" applyBorder="1" applyAlignment="1">
      <alignment horizontal="center" vertical="top" wrapText="1"/>
    </xf>
    <xf numFmtId="4" fontId="13" fillId="4" borderId="1" xfId="0" applyNumberFormat="1" applyFont="1" applyFill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0" fontId="10" fillId="3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4" fontId="16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 wrapText="1"/>
    </xf>
    <xf numFmtId="4" fontId="3" fillId="5" borderId="3" xfId="0" applyNumberFormat="1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7" fillId="0" borderId="0" xfId="0" applyFont="1" applyAlignment="1">
      <alignment wrapText="1"/>
    </xf>
    <xf numFmtId="4" fontId="3" fillId="5" borderId="3" xfId="0" applyNumberFormat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vertical="top"/>
    </xf>
    <xf numFmtId="0" fontId="46" fillId="0" borderId="0" xfId="0" applyFont="1"/>
    <xf numFmtId="0" fontId="47" fillId="0" borderId="0" xfId="0" applyFont="1" applyBorder="1" applyAlignment="1">
      <alignment horizontal="center" vertical="top" wrapText="1"/>
    </xf>
    <xf numFmtId="0" fontId="14" fillId="4" borderId="3" xfId="0" applyFont="1" applyFill="1" applyBorder="1" applyAlignment="1">
      <alignment vertical="top"/>
    </xf>
    <xf numFmtId="14" fontId="44" fillId="0" borderId="4" xfId="0" applyNumberFormat="1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0" fontId="44" fillId="0" borderId="5" xfId="1" applyNumberFormat="1" applyFont="1" applyFill="1" applyBorder="1" applyAlignment="1">
      <alignment horizontal="center" vertical="top" wrapText="1"/>
    </xf>
    <xf numFmtId="4" fontId="1" fillId="5" borderId="1" xfId="0" applyNumberFormat="1" applyFont="1" applyFill="1" applyBorder="1" applyAlignment="1">
      <alignment vertical="top" wrapText="1"/>
    </xf>
    <xf numFmtId="0" fontId="3" fillId="5" borderId="7" xfId="0" applyFont="1" applyFill="1" applyBorder="1" applyAlignment="1">
      <alignment horizontal="center" vertical="top" wrapText="1"/>
    </xf>
    <xf numFmtId="0" fontId="46" fillId="0" borderId="0" xfId="0" applyFont="1" applyFill="1"/>
    <xf numFmtId="4" fontId="3" fillId="5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center"/>
    </xf>
    <xf numFmtId="0" fontId="46" fillId="5" borderId="13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2" fontId="3" fillId="5" borderId="5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4" fontId="3" fillId="0" borderId="4" xfId="0" applyNumberFormat="1" applyFont="1" applyBorder="1" applyAlignment="1">
      <alignment horizontal="center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3" xfId="1" applyNumberFormat="1" applyFont="1" applyFill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right" vertical="top" wrapText="1"/>
    </xf>
    <xf numFmtId="4" fontId="1" fillId="0" borderId="3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 wrapText="1"/>
    </xf>
    <xf numFmtId="4" fontId="1" fillId="5" borderId="1" xfId="0" applyNumberFormat="1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4" fontId="3" fillId="4" borderId="1" xfId="0" applyNumberFormat="1" applyFont="1" applyFill="1" applyBorder="1" applyAlignment="1">
      <alignment horizontal="right" vertical="top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8" fillId="3" borderId="12" xfId="0" applyFont="1" applyFill="1" applyBorder="1" applyAlignment="1">
      <alignment horizontal="left" vertical="top"/>
    </xf>
    <xf numFmtId="0" fontId="16" fillId="0" borderId="4" xfId="0" applyFont="1" applyBorder="1" applyAlignment="1">
      <alignment horizontal="left" vertical="center" wrapText="1"/>
    </xf>
    <xf numFmtId="49" fontId="44" fillId="0" borderId="4" xfId="0" applyNumberFormat="1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4" fillId="0" borderId="4" xfId="1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top" wrapText="1"/>
    </xf>
    <xf numFmtId="4" fontId="15" fillId="0" borderId="4" xfId="0" applyNumberFormat="1" applyFont="1" applyFill="1" applyBorder="1" applyAlignment="1">
      <alignment horizontal="right" vertical="top"/>
    </xf>
    <xf numFmtId="4" fontId="15" fillId="0" borderId="3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3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/>
    </xf>
    <xf numFmtId="4" fontId="11" fillId="0" borderId="1" xfId="0" applyNumberFormat="1" applyFont="1" applyFill="1" applyBorder="1" applyAlignment="1">
      <alignment horizontal="right" vertical="top"/>
    </xf>
    <xf numFmtId="4" fontId="49" fillId="0" borderId="1" xfId="0" applyNumberFormat="1" applyFont="1" applyFill="1" applyBorder="1" applyAlignment="1">
      <alignment horizontal="right" vertical="top"/>
    </xf>
    <xf numFmtId="0" fontId="45" fillId="0" borderId="0" xfId="0" applyFont="1"/>
    <xf numFmtId="0" fontId="9" fillId="0" borderId="0" xfId="0" applyFont="1" applyBorder="1" applyAlignment="1">
      <alignment horizontal="right"/>
    </xf>
    <xf numFmtId="4" fontId="13" fillId="0" borderId="0" xfId="0" applyNumberFormat="1" applyFont="1" applyFill="1" applyBorder="1" applyAlignment="1">
      <alignment horizontal="center" vertical="top"/>
    </xf>
    <xf numFmtId="4" fontId="50" fillId="0" borderId="0" xfId="0" applyNumberFormat="1" applyFont="1" applyFill="1" applyBorder="1" applyAlignment="1">
      <alignment vertical="top"/>
    </xf>
    <xf numFmtId="0" fontId="27" fillId="0" borderId="0" xfId="0" applyFont="1" applyBorder="1" applyAlignment="1">
      <alignment horizontal="right" vertical="top" wrapText="1"/>
    </xf>
    <xf numFmtId="0" fontId="28" fillId="0" borderId="0" xfId="0" applyFont="1" applyBorder="1" applyAlignment="1">
      <alignment vertical="top" wrapText="1"/>
    </xf>
    <xf numFmtId="0" fontId="32" fillId="0" borderId="0" xfId="0" applyFont="1"/>
    <xf numFmtId="4" fontId="41" fillId="4" borderId="1" xfId="0" applyNumberFormat="1" applyFont="1" applyFill="1" applyBorder="1" applyAlignment="1">
      <alignment wrapText="1"/>
    </xf>
    <xf numFmtId="4" fontId="41" fillId="0" borderId="1" xfId="0" applyNumberFormat="1" applyFont="1" applyBorder="1" applyAlignment="1">
      <alignment wrapText="1"/>
    </xf>
    <xf numFmtId="0" fontId="52" fillId="3" borderId="1" xfId="0" applyFont="1" applyFill="1" applyBorder="1" applyAlignment="1">
      <alignment vertical="top" wrapText="1"/>
    </xf>
    <xf numFmtId="4" fontId="51" fillId="0" borderId="1" xfId="0" applyNumberFormat="1" applyFont="1" applyFill="1" applyBorder="1" applyAlignment="1">
      <alignment vertical="top" wrapText="1"/>
    </xf>
    <xf numFmtId="4" fontId="51" fillId="0" borderId="1" xfId="0" applyNumberFormat="1" applyFont="1" applyBorder="1" applyAlignment="1">
      <alignment vertical="top" wrapText="1"/>
    </xf>
    <xf numFmtId="165" fontId="51" fillId="0" borderId="1" xfId="0" applyNumberFormat="1" applyFont="1" applyBorder="1" applyAlignment="1">
      <alignment vertical="top" wrapText="1"/>
    </xf>
    <xf numFmtId="4" fontId="51" fillId="5" borderId="3" xfId="0" applyNumberFormat="1" applyFont="1" applyFill="1" applyBorder="1" applyAlignment="1">
      <alignment vertical="top" wrapText="1"/>
    </xf>
    <xf numFmtId="4" fontId="51" fillId="0" borderId="5" xfId="0" applyNumberFormat="1" applyFont="1" applyFill="1" applyBorder="1" applyAlignment="1">
      <alignment horizontal="right" wrapText="1"/>
    </xf>
    <xf numFmtId="4" fontId="51" fillId="0" borderId="1" xfId="0" applyNumberFormat="1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horizontal="center" vertical="top" wrapText="1"/>
    </xf>
    <xf numFmtId="4" fontId="51" fillId="5" borderId="1" xfId="0" applyNumberFormat="1" applyFont="1" applyFill="1" applyBorder="1" applyAlignment="1">
      <alignment vertical="top" wrapText="1"/>
    </xf>
    <xf numFmtId="4" fontId="54" fillId="0" borderId="1" xfId="0" applyNumberFormat="1" applyFont="1" applyFill="1" applyBorder="1" applyAlignment="1">
      <alignment vertical="top" wrapText="1"/>
    </xf>
    <xf numFmtId="4" fontId="51" fillId="4" borderId="1" xfId="0" applyNumberFormat="1" applyFont="1" applyFill="1" applyBorder="1" applyAlignment="1">
      <alignment vertical="top" wrapText="1"/>
    </xf>
    <xf numFmtId="0" fontId="52" fillId="3" borderId="12" xfId="0" applyFont="1" applyFill="1" applyBorder="1" applyAlignment="1">
      <alignment horizontal="left" vertical="top" wrapText="1"/>
    </xf>
    <xf numFmtId="4" fontId="52" fillId="0" borderId="1" xfId="0" applyNumberFormat="1" applyFont="1" applyFill="1" applyBorder="1" applyAlignment="1">
      <alignment horizontal="right" vertical="top" wrapText="1"/>
    </xf>
    <xf numFmtId="2" fontId="51" fillId="0" borderId="5" xfId="0" applyNumberFormat="1" applyFont="1" applyFill="1" applyBorder="1" applyAlignment="1">
      <alignment horizontal="right" wrapText="1"/>
    </xf>
    <xf numFmtId="4" fontId="51" fillId="0" borderId="1" xfId="0" applyNumberFormat="1" applyFont="1" applyBorder="1" applyAlignment="1">
      <alignment wrapText="1"/>
    </xf>
    <xf numFmtId="2" fontId="54" fillId="0" borderId="5" xfId="0" applyNumberFormat="1" applyFont="1" applyFill="1" applyBorder="1" applyAlignment="1">
      <alignment horizontal="right" wrapText="1"/>
    </xf>
    <xf numFmtId="2" fontId="51" fillId="0" borderId="1" xfId="0" applyNumberFormat="1" applyFont="1" applyFill="1" applyBorder="1" applyAlignment="1">
      <alignment horizontal="right" vertical="top" wrapText="1"/>
    </xf>
    <xf numFmtId="2" fontId="54" fillId="0" borderId="1" xfId="0" applyNumberFormat="1" applyFont="1" applyFill="1" applyBorder="1" applyAlignment="1">
      <alignment horizontal="right" vertical="top" wrapText="1"/>
    </xf>
    <xf numFmtId="0" fontId="55" fillId="0" borderId="0" xfId="0" applyFont="1" applyAlignment="1">
      <alignment wrapText="1"/>
    </xf>
    <xf numFmtId="2" fontId="51" fillId="0" borderId="3" xfId="0" applyNumberFormat="1" applyFont="1" applyFill="1" applyBorder="1" applyAlignment="1">
      <alignment horizontal="right" vertical="top" wrapText="1"/>
    </xf>
    <xf numFmtId="4" fontId="51" fillId="5" borderId="3" xfId="0" applyNumberFormat="1" applyFont="1" applyFill="1" applyBorder="1" applyAlignment="1">
      <alignment vertical="center" wrapText="1"/>
    </xf>
    <xf numFmtId="4" fontId="51" fillId="0" borderId="3" xfId="0" applyNumberFormat="1" applyFont="1" applyFill="1" applyBorder="1" applyAlignment="1">
      <alignment vertical="center" wrapText="1"/>
    </xf>
    <xf numFmtId="4" fontId="54" fillId="0" borderId="3" xfId="0" applyNumberFormat="1" applyFont="1" applyFill="1" applyBorder="1" applyAlignment="1">
      <alignment vertical="center" wrapText="1"/>
    </xf>
    <xf numFmtId="4" fontId="51" fillId="0" borderId="1" xfId="0" applyNumberFormat="1" applyFont="1" applyFill="1" applyBorder="1" applyAlignment="1">
      <alignment vertical="center" wrapText="1"/>
    </xf>
    <xf numFmtId="4" fontId="51" fillId="5" borderId="1" xfId="0" applyNumberFormat="1" applyFont="1" applyFill="1" applyBorder="1" applyAlignment="1">
      <alignment vertical="center" wrapText="1"/>
    </xf>
    <xf numFmtId="4" fontId="54" fillId="0" borderId="1" xfId="0" applyNumberFormat="1" applyFont="1" applyFill="1" applyBorder="1" applyAlignment="1">
      <alignment vertical="center" wrapText="1"/>
    </xf>
    <xf numFmtId="0" fontId="51" fillId="0" borderId="0" xfId="0" applyFont="1" applyAlignment="1">
      <alignment wrapText="1"/>
    </xf>
    <xf numFmtId="4" fontId="51" fillId="5" borderId="1" xfId="0" applyNumberFormat="1" applyFont="1" applyFill="1" applyBorder="1" applyAlignment="1">
      <alignment horizontal="left" vertical="top" wrapText="1"/>
    </xf>
    <xf numFmtId="2" fontId="51" fillId="5" borderId="1" xfId="0" applyNumberFormat="1" applyFont="1" applyFill="1" applyBorder="1" applyAlignment="1">
      <alignment horizontal="left" vertical="top" wrapText="1"/>
    </xf>
    <xf numFmtId="2" fontId="51" fillId="5" borderId="5" xfId="0" applyNumberFormat="1" applyFont="1" applyFill="1" applyBorder="1" applyAlignment="1">
      <alignment horizontal="left" vertical="top" wrapText="1"/>
    </xf>
    <xf numFmtId="2" fontId="56" fillId="0" borderId="1" xfId="0" applyNumberFormat="1" applyFont="1" applyFill="1" applyBorder="1" applyAlignment="1">
      <alignment horizontal="center" vertical="top" wrapText="1"/>
    </xf>
    <xf numFmtId="4" fontId="17" fillId="0" borderId="4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/>
    </xf>
    <xf numFmtId="49" fontId="9" fillId="0" borderId="5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Border="1" applyAlignment="1">
      <alignment vertical="center"/>
    </xf>
    <xf numFmtId="4" fontId="16" fillId="0" borderId="3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 shrinkToFit="1"/>
    </xf>
    <xf numFmtId="4" fontId="7" fillId="0" borderId="4" xfId="0" applyNumberFormat="1" applyFont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/>
    </xf>
    <xf numFmtId="4" fontId="16" fillId="0" borderId="8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2" fontId="16" fillId="0" borderId="3" xfId="0" applyNumberFormat="1" applyFont="1" applyFill="1" applyBorder="1" applyAlignment="1">
      <alignment horizontal="right" vertical="top" wrapText="1"/>
    </xf>
    <xf numFmtId="2" fontId="54" fillId="0" borderId="3" xfId="0" applyNumberFormat="1" applyFont="1" applyFill="1" applyBorder="1" applyAlignment="1">
      <alignment horizontal="right" vertical="top" wrapText="1"/>
    </xf>
    <xf numFmtId="0" fontId="10" fillId="3" borderId="12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58" fillId="5" borderId="1" xfId="0" applyFont="1" applyFill="1" applyBorder="1" applyAlignment="1">
      <alignment vertical="top" wrapText="1"/>
    </xf>
    <xf numFmtId="0" fontId="58" fillId="5" borderId="1" xfId="0" applyFont="1" applyFill="1" applyBorder="1" applyAlignment="1">
      <alignment vertical="top"/>
    </xf>
    <xf numFmtId="4" fontId="4" fillId="0" borderId="0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center" wrapText="1"/>
    </xf>
    <xf numFmtId="4" fontId="51" fillId="0" borderId="1" xfId="0" applyNumberFormat="1" applyFont="1" applyFill="1" applyBorder="1" applyAlignment="1">
      <alignment horizontal="right" wrapText="1"/>
    </xf>
    <xf numFmtId="4" fontId="1" fillId="0" borderId="5" xfId="0" applyNumberFormat="1" applyFont="1" applyBorder="1" applyAlignment="1">
      <alignment horizontal="right" vertical="top"/>
    </xf>
    <xf numFmtId="0" fontId="59" fillId="0" borderId="1" xfId="0" applyFont="1" applyFill="1" applyBorder="1" applyAlignment="1">
      <alignment vertical="top" wrapText="1"/>
    </xf>
    <xf numFmtId="0" fontId="44" fillId="0" borderId="0" xfId="0" applyFont="1"/>
    <xf numFmtId="0" fontId="10" fillId="3" borderId="12" xfId="0" applyFont="1" applyFill="1" applyBorder="1" applyAlignment="1">
      <alignment horizontal="left" vertical="top"/>
    </xf>
    <xf numFmtId="0" fontId="17" fillId="0" borderId="5" xfId="0" applyFont="1" applyBorder="1" applyAlignment="1">
      <alignment horizontal="center" vertical="top" wrapText="1"/>
    </xf>
    <xf numFmtId="0" fontId="60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wrapText="1"/>
    </xf>
    <xf numFmtId="4" fontId="54" fillId="0" borderId="3" xfId="0" applyNumberFormat="1" applyFont="1" applyFill="1" applyBorder="1" applyAlignment="1">
      <alignment vertical="top" wrapText="1"/>
    </xf>
    <xf numFmtId="4" fontId="16" fillId="0" borderId="3" xfId="0" applyNumberFormat="1" applyFont="1" applyFill="1" applyBorder="1" applyAlignment="1">
      <alignment horizontal="right" vertical="top" wrapText="1"/>
    </xf>
    <xf numFmtId="0" fontId="44" fillId="0" borderId="3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28" fillId="0" borderId="0" xfId="0" applyFont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/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Fill="1" applyBorder="1" applyAlignment="1">
      <alignment horizontal="right" vertical="top"/>
    </xf>
    <xf numFmtId="0" fontId="1" fillId="0" borderId="3" xfId="0" applyFont="1" applyBorder="1" applyAlignment="1">
      <alignment horizontal="left" vertical="top" wrapText="1"/>
    </xf>
    <xf numFmtId="0" fontId="9" fillId="0" borderId="3" xfId="1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25" fillId="0" borderId="0" xfId="0" applyFont="1" applyAlignment="1">
      <alignment horizontal="right"/>
    </xf>
    <xf numFmtId="0" fontId="0" fillId="0" borderId="0" xfId="0" applyAlignment="1">
      <alignment wrapText="1"/>
    </xf>
    <xf numFmtId="0" fontId="9" fillId="4" borderId="3" xfId="0" applyFont="1" applyFill="1" applyBorder="1" applyAlignment="1">
      <alignment vertical="top"/>
    </xf>
    <xf numFmtId="0" fontId="3" fillId="4" borderId="3" xfId="0" applyFont="1" applyFill="1" applyBorder="1" applyAlignment="1">
      <alignment horizontal="center" vertical="top" wrapText="1"/>
    </xf>
    <xf numFmtId="0" fontId="57" fillId="4" borderId="1" xfId="0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right"/>
    </xf>
    <xf numFmtId="4" fontId="16" fillId="0" borderId="4" xfId="0" applyNumberFormat="1" applyFont="1" applyFill="1" applyBorder="1" applyAlignment="1">
      <alignment horizontal="center"/>
    </xf>
    <xf numFmtId="4" fontId="32" fillId="0" borderId="4" xfId="0" applyNumberFormat="1" applyFont="1" applyBorder="1" applyAlignment="1">
      <alignment horizontal="left" vertical="center"/>
    </xf>
    <xf numFmtId="0" fontId="44" fillId="0" borderId="4" xfId="0" applyFont="1" applyBorder="1" applyAlignment="1">
      <alignment horizontal="center" vertical="top"/>
    </xf>
    <xf numFmtId="0" fontId="16" fillId="0" borderId="5" xfId="0" applyFont="1" applyFill="1" applyBorder="1" applyAlignment="1">
      <alignment vertical="top" wrapText="1"/>
    </xf>
    <xf numFmtId="0" fontId="48" fillId="0" borderId="5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44" fillId="0" borderId="5" xfId="0" applyFont="1" applyFill="1" applyBorder="1" applyAlignment="1">
      <alignment horizontal="center" vertical="top"/>
    </xf>
    <xf numFmtId="0" fontId="16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16" fillId="0" borderId="4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/>
    <xf numFmtId="4" fontId="54" fillId="0" borderId="1" xfId="0" applyNumberFormat="1" applyFont="1" applyBorder="1" applyAlignment="1">
      <alignment wrapText="1"/>
    </xf>
    <xf numFmtId="0" fontId="17" fillId="0" borderId="1" xfId="0" applyFont="1" applyBorder="1"/>
    <xf numFmtId="0" fontId="42" fillId="0" borderId="0" xfId="0" applyFont="1" applyAlignment="1"/>
    <xf numFmtId="0" fontId="28" fillId="0" borderId="0" xfId="0" applyFont="1" applyBorder="1" applyAlignment="1">
      <alignment horizontal="center" vertical="top" wrapText="1"/>
    </xf>
    <xf numFmtId="0" fontId="27" fillId="0" borderId="0" xfId="0" applyFont="1" applyAlignment="1">
      <alignment horizontal="right"/>
    </xf>
    <xf numFmtId="0" fontId="26" fillId="0" borderId="0" xfId="0" applyFont="1" applyAlignment="1"/>
    <xf numFmtId="0" fontId="7" fillId="0" borderId="14" xfId="0" applyFont="1" applyBorder="1"/>
    <xf numFmtId="0" fontId="7" fillId="0" borderId="15" xfId="0" applyFont="1" applyBorder="1"/>
    <xf numFmtId="0" fontId="17" fillId="0" borderId="14" xfId="0" applyFont="1" applyBorder="1"/>
    <xf numFmtId="0" fontId="17" fillId="0" borderId="15" xfId="0" applyFont="1" applyBorder="1"/>
    <xf numFmtId="0" fontId="13" fillId="0" borderId="0" xfId="0" applyFont="1" applyBorder="1" applyAlignment="1">
      <alignment horizontal="right" vertical="top" wrapText="1"/>
    </xf>
    <xf numFmtId="4" fontId="29" fillId="0" borderId="0" xfId="0" applyNumberFormat="1" applyFont="1" applyBorder="1" applyAlignment="1">
      <alignment vertical="top" wrapText="1"/>
    </xf>
    <xf numFmtId="4" fontId="4" fillId="5" borderId="1" xfId="0" applyNumberFormat="1" applyFont="1" applyFill="1" applyBorder="1" applyAlignment="1">
      <alignment vertical="top"/>
    </xf>
    <xf numFmtId="4" fontId="13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24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 vertical="top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51" fillId="0" borderId="0" xfId="0" applyFont="1"/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53" fillId="0" borderId="0" xfId="0" applyFont="1"/>
    <xf numFmtId="4" fontId="41" fillId="0" borderId="0" xfId="0" applyNumberFormat="1" applyFont="1" applyFill="1" applyBorder="1" applyAlignment="1">
      <alignment vertical="top"/>
    </xf>
    <xf numFmtId="0" fontId="63" fillId="0" borderId="0" xfId="0" applyFont="1" applyFill="1" applyBorder="1" applyAlignment="1">
      <alignment vertical="top" wrapText="1"/>
    </xf>
    <xf numFmtId="0" fontId="53" fillId="0" borderId="0" xfId="0" applyFont="1" applyFill="1" applyBorder="1"/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51" fillId="0" borderId="5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top" wrapText="1"/>
    </xf>
    <xf numFmtId="4" fontId="16" fillId="0" borderId="5" xfId="0" applyNumberFormat="1" applyFont="1" applyFill="1" applyBorder="1" applyAlignment="1">
      <alignment horizontal="center" vertical="top"/>
    </xf>
    <xf numFmtId="4" fontId="16" fillId="0" borderId="5" xfId="0" applyNumberFormat="1" applyFont="1" applyFill="1" applyBorder="1" applyAlignment="1">
      <alignment vertical="top"/>
    </xf>
    <xf numFmtId="4" fontId="54" fillId="0" borderId="5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top"/>
    </xf>
    <xf numFmtId="0" fontId="7" fillId="0" borderId="0" xfId="0" applyFont="1" applyFill="1" applyBorder="1"/>
    <xf numFmtId="0" fontId="4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/>
    <xf numFmtId="0" fontId="27" fillId="0" borderId="0" xfId="0" applyFont="1" applyFill="1" applyBorder="1" applyAlignment="1">
      <alignment horizontal="right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vertical="top"/>
    </xf>
    <xf numFmtId="165" fontId="51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14" fontId="44" fillId="0" borderId="4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left" vertical="top" wrapText="1"/>
    </xf>
    <xf numFmtId="14" fontId="9" fillId="0" borderId="4" xfId="0" applyNumberFormat="1" applyFont="1" applyFill="1" applyBorder="1" applyAlignment="1">
      <alignment horizontal="center" vertical="top" wrapText="1"/>
    </xf>
    <xf numFmtId="4" fontId="51" fillId="0" borderId="1" xfId="0" applyNumberFormat="1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0" fillId="0" borderId="12" xfId="0" applyFont="1" applyFill="1" applyBorder="1" applyAlignment="1">
      <alignment horizontal="left" vertical="top"/>
    </xf>
    <xf numFmtId="0" fontId="48" fillId="0" borderId="12" xfId="0" applyFont="1" applyFill="1" applyBorder="1" applyAlignment="1">
      <alignment horizontal="left" vertical="top"/>
    </xf>
    <xf numFmtId="0" fontId="45" fillId="0" borderId="0" xfId="0" applyFont="1" applyFill="1"/>
    <xf numFmtId="0" fontId="44" fillId="0" borderId="4" xfId="0" applyFont="1" applyFill="1" applyBorder="1" applyAlignment="1">
      <alignment horizontal="center" vertical="top"/>
    </xf>
    <xf numFmtId="4" fontId="51" fillId="0" borderId="1" xfId="0" applyNumberFormat="1" applyFont="1" applyFill="1" applyBorder="1" applyAlignment="1">
      <alignment wrapText="1"/>
    </xf>
    <xf numFmtId="4" fontId="54" fillId="0" borderId="1" xfId="0" applyNumberFormat="1" applyFont="1" applyFill="1" applyBorder="1" applyAlignment="1">
      <alignment wrapText="1"/>
    </xf>
    <xf numFmtId="0" fontId="19" fillId="0" borderId="1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0" fontId="17" fillId="0" borderId="15" xfId="0" applyFont="1" applyFill="1" applyBorder="1"/>
    <xf numFmtId="0" fontId="19" fillId="0" borderId="0" xfId="0" applyFont="1" applyFill="1"/>
    <xf numFmtId="0" fontId="9" fillId="0" borderId="0" xfId="0" applyFont="1" applyFill="1"/>
    <xf numFmtId="0" fontId="55" fillId="0" borderId="0" xfId="0" applyFont="1" applyFill="1" applyAlignment="1">
      <alignment wrapText="1"/>
    </xf>
    <xf numFmtId="0" fontId="4" fillId="0" borderId="0" xfId="0" applyFont="1" applyFill="1"/>
    <xf numFmtId="0" fontId="44" fillId="0" borderId="0" xfId="0" applyFont="1" applyFill="1"/>
    <xf numFmtId="0" fontId="9" fillId="0" borderId="0" xfId="0" applyFont="1" applyFill="1" applyAlignment="1">
      <alignment wrapText="1"/>
    </xf>
    <xf numFmtId="0" fontId="32" fillId="0" borderId="0" xfId="0" applyFont="1" applyFill="1"/>
    <xf numFmtId="0" fontId="51" fillId="0" borderId="0" xfId="0" applyFont="1" applyFill="1" applyAlignment="1">
      <alignment wrapText="1"/>
    </xf>
    <xf numFmtId="0" fontId="46" fillId="0" borderId="0" xfId="0" applyFont="1" applyFill="1" applyBorder="1"/>
    <xf numFmtId="4" fontId="64" fillId="0" borderId="1" xfId="0" applyNumberFormat="1" applyFont="1" applyFill="1" applyBorder="1" applyAlignment="1">
      <alignment wrapText="1"/>
    </xf>
    <xf numFmtId="0" fontId="65" fillId="0" borderId="1" xfId="0" applyFont="1" applyFill="1" applyBorder="1" applyAlignment="1">
      <alignment vertical="top" wrapText="1"/>
    </xf>
    <xf numFmtId="4" fontId="56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65" fillId="0" borderId="12" xfId="0" applyFont="1" applyFill="1" applyBorder="1" applyAlignment="1">
      <alignment horizontal="left" vertical="top" wrapText="1"/>
    </xf>
    <xf numFmtId="0" fontId="12" fillId="0" borderId="0" xfId="0" applyFont="1" applyFill="1"/>
    <xf numFmtId="4" fontId="1" fillId="0" borderId="1" xfId="0" applyNumberFormat="1" applyFont="1" applyFill="1" applyBorder="1" applyAlignment="1"/>
    <xf numFmtId="0" fontId="16" fillId="0" borderId="4" xfId="0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/>
    <xf numFmtId="0" fontId="1" fillId="0" borderId="4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0" fontId="67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center" vertical="top" wrapText="1"/>
    </xf>
    <xf numFmtId="0" fontId="66" fillId="0" borderId="5" xfId="0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 vertical="top"/>
    </xf>
    <xf numFmtId="4" fontId="16" fillId="0" borderId="4" xfId="0" applyNumberFormat="1" applyFont="1" applyFill="1" applyBorder="1" applyAlignment="1">
      <alignment horizontal="right" vertical="top"/>
    </xf>
    <xf numFmtId="3" fontId="4" fillId="0" borderId="1" xfId="0" applyNumberFormat="1" applyFont="1" applyFill="1" applyBorder="1" applyAlignment="1">
      <alignment horizontal="center" vertical="top" wrapText="1"/>
    </xf>
    <xf numFmtId="3" fontId="3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1" fillId="0" borderId="3" xfId="0" applyNumberFormat="1" applyFont="1" applyFill="1" applyBorder="1" applyAlignment="1">
      <alignment vertical="top" wrapText="1"/>
    </xf>
    <xf numFmtId="4" fontId="1" fillId="0" borderId="5" xfId="0" applyNumberFormat="1" applyFont="1" applyFill="1" applyBorder="1" applyAlignment="1">
      <alignment horizontal="right" vertical="top"/>
    </xf>
    <xf numFmtId="0" fontId="10" fillId="0" borderId="12" xfId="0" applyFont="1" applyFill="1" applyBorder="1" applyAlignment="1">
      <alignment horizontal="left" vertical="top"/>
    </xf>
    <xf numFmtId="0" fontId="48" fillId="0" borderId="1" xfId="0" applyFont="1" applyFill="1" applyBorder="1" applyAlignment="1">
      <alignment vertical="top"/>
    </xf>
    <xf numFmtId="165" fontId="16" fillId="0" borderId="1" xfId="0" applyNumberFormat="1" applyFont="1" applyFill="1" applyBorder="1" applyAlignment="1">
      <alignment vertical="top"/>
    </xf>
    <xf numFmtId="0" fontId="5" fillId="0" borderId="0" xfId="0" applyFont="1" applyFill="1" applyBorder="1"/>
    <xf numFmtId="0" fontId="32" fillId="0" borderId="0" xfId="0" applyFont="1" applyFill="1" applyBorder="1"/>
    <xf numFmtId="0" fontId="4" fillId="0" borderId="0" xfId="0" applyFont="1" applyFill="1" applyBorder="1"/>
    <xf numFmtId="0" fontId="32" fillId="0" borderId="13" xfId="0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vertical="top"/>
    </xf>
    <xf numFmtId="0" fontId="57" fillId="0" borderId="1" xfId="0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4" fontId="56" fillId="0" borderId="1" xfId="0" applyNumberFormat="1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" fontId="15" fillId="0" borderId="3" xfId="0" applyNumberFormat="1" applyFont="1" applyBorder="1" applyAlignment="1">
      <alignment vertical="top"/>
    </xf>
    <xf numFmtId="0" fontId="60" fillId="0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wrapText="1"/>
    </xf>
    <xf numFmtId="0" fontId="17" fillId="0" borderId="4" xfId="0" applyFont="1" applyBorder="1" applyAlignment="1">
      <alignment vertical="top" wrapText="1"/>
    </xf>
    <xf numFmtId="4" fontId="15" fillId="0" borderId="5" xfId="0" applyNumberFormat="1" applyFont="1" applyBorder="1" applyAlignment="1">
      <alignment horizontal="right" vertical="top"/>
    </xf>
    <xf numFmtId="0" fontId="60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vertical="top" wrapText="1"/>
    </xf>
    <xf numFmtId="0" fontId="21" fillId="0" borderId="27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right" vertical="top"/>
    </xf>
    <xf numFmtId="14" fontId="9" fillId="0" borderId="4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3" xfId="0" applyNumberFormat="1" applyFont="1" applyFill="1" applyBorder="1" applyAlignment="1">
      <alignment horizontal="right"/>
    </xf>
    <xf numFmtId="0" fontId="45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14" fontId="57" fillId="0" borderId="4" xfId="0" applyNumberFormat="1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4" fontId="68" fillId="0" borderId="3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4" fontId="56" fillId="0" borderId="1" xfId="0" applyNumberFormat="1" applyFont="1" applyFill="1" applyBorder="1" applyAlignment="1">
      <alignment horizontal="left" vertical="top" wrapText="1"/>
    </xf>
    <xf numFmtId="4" fontId="56" fillId="0" borderId="3" xfId="0" applyNumberFormat="1" applyFont="1" applyFill="1" applyBorder="1" applyAlignment="1">
      <alignment vertical="top" wrapText="1"/>
    </xf>
    <xf numFmtId="0" fontId="12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/>
    </xf>
    <xf numFmtId="4" fontId="56" fillId="0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7" fillId="0" borderId="4" xfId="0" applyFont="1" applyFill="1" applyBorder="1" applyAlignment="1">
      <alignment horizontal="center" vertical="top"/>
    </xf>
    <xf numFmtId="0" fontId="46" fillId="0" borderId="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right" vertical="top"/>
    </xf>
    <xf numFmtId="4" fontId="1" fillId="0" borderId="11" xfId="0" applyNumberFormat="1" applyFont="1" applyFill="1" applyBorder="1" applyAlignment="1">
      <alignment vertical="top"/>
    </xf>
    <xf numFmtId="4" fontId="1" fillId="0" borderId="12" xfId="0" applyNumberFormat="1" applyFont="1" applyFill="1" applyBorder="1" applyAlignment="1">
      <alignment vertical="top"/>
    </xf>
    <xf numFmtId="4" fontId="16" fillId="0" borderId="12" xfId="0" applyNumberFormat="1" applyFont="1" applyFill="1" applyBorder="1" applyAlignment="1">
      <alignment vertical="top"/>
    </xf>
    <xf numFmtId="4" fontId="51" fillId="0" borderId="1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center"/>
    </xf>
    <xf numFmtId="4" fontId="32" fillId="0" borderId="1" xfId="0" applyNumberFormat="1" applyFont="1" applyFill="1" applyBorder="1" applyAlignment="1">
      <alignment horizontal="left" vertical="center"/>
    </xf>
    <xf numFmtId="4" fontId="1" fillId="0" borderId="5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2" fontId="56" fillId="0" borderId="1" xfId="0" applyNumberFormat="1" applyFont="1" applyFill="1" applyBorder="1" applyAlignment="1">
      <alignment horizontal="left" vertical="top" wrapText="1"/>
    </xf>
    <xf numFmtId="0" fontId="46" fillId="0" borderId="1" xfId="0" applyFont="1" applyFill="1" applyBorder="1"/>
    <xf numFmtId="4" fontId="56" fillId="0" borderId="1" xfId="0" applyNumberFormat="1" applyFont="1" applyFill="1" applyBorder="1" applyAlignment="1">
      <alignment wrapText="1"/>
    </xf>
    <xf numFmtId="0" fontId="46" fillId="0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center"/>
    </xf>
    <xf numFmtId="4" fontId="15" fillId="0" borderId="5" xfId="0" applyNumberFormat="1" applyFont="1" applyFill="1" applyBorder="1" applyAlignment="1">
      <alignment horizontal="right" vertical="top"/>
    </xf>
    <xf numFmtId="2" fontId="56" fillId="0" borderId="5" xfId="0" applyNumberFormat="1" applyFont="1" applyFill="1" applyBorder="1" applyAlignment="1">
      <alignment horizontal="left" vertical="top" wrapText="1"/>
    </xf>
    <xf numFmtId="0" fontId="57" fillId="0" borderId="5" xfId="1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horizontal="right" vertical="top" wrapText="1"/>
    </xf>
    <xf numFmtId="2" fontId="56" fillId="0" borderId="5" xfId="0" applyNumberFormat="1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15" fillId="0" borderId="1" xfId="0" applyNumberFormat="1" applyFont="1" applyFill="1" applyBorder="1" applyAlignment="1">
      <alignment horizontal="right" vertical="top" wrapText="1"/>
    </xf>
    <xf numFmtId="2" fontId="56" fillId="0" borderId="1" xfId="0" applyNumberFormat="1" applyFont="1" applyFill="1" applyBorder="1" applyAlignment="1">
      <alignment horizontal="right" vertical="top" wrapText="1"/>
    </xf>
    <xf numFmtId="0" fontId="69" fillId="0" borderId="4" xfId="1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left" vertical="top" wrapText="1"/>
    </xf>
    <xf numFmtId="2" fontId="68" fillId="0" borderId="1" xfId="0" applyNumberFormat="1" applyFont="1" applyFill="1" applyBorder="1" applyAlignment="1">
      <alignment horizontal="right" vertical="top" wrapText="1"/>
    </xf>
    <xf numFmtId="0" fontId="70" fillId="0" borderId="0" xfId="0" applyFont="1" applyFill="1"/>
    <xf numFmtId="0" fontId="57" fillId="0" borderId="3" xfId="1" applyNumberFormat="1" applyFont="1" applyFill="1" applyBorder="1" applyAlignment="1">
      <alignment horizontal="center" vertical="top" wrapText="1"/>
    </xf>
    <xf numFmtId="4" fontId="56" fillId="0" borderId="1" xfId="0" applyNumberFormat="1" applyFont="1" applyFill="1" applyBorder="1" applyAlignment="1">
      <alignment horizontal="center" vertical="top" wrapText="1"/>
    </xf>
    <xf numFmtId="0" fontId="57" fillId="0" borderId="4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horizontal="center" vertical="top"/>
    </xf>
    <xf numFmtId="4" fontId="56" fillId="0" borderId="3" xfId="0" applyNumberFormat="1" applyFont="1" applyFill="1" applyBorder="1" applyAlignment="1">
      <alignment vertical="center" wrapText="1"/>
    </xf>
    <xf numFmtId="4" fontId="56" fillId="0" borderId="1" xfId="0" applyNumberFormat="1" applyFont="1" applyFill="1" applyBorder="1" applyAlignment="1">
      <alignment vertical="center" wrapText="1"/>
    </xf>
    <xf numFmtId="4" fontId="46" fillId="0" borderId="0" xfId="0" applyNumberFormat="1" applyFont="1" applyFill="1"/>
    <xf numFmtId="0" fontId="16" fillId="0" borderId="3" xfId="0" applyFont="1" applyFill="1" applyBorder="1" applyAlignment="1">
      <alignment horizontal="center" vertical="center" wrapText="1"/>
    </xf>
    <xf numFmtId="4" fontId="51" fillId="0" borderId="3" xfId="0" applyNumberFormat="1" applyFont="1" applyFill="1" applyBorder="1" applyAlignment="1">
      <alignment vertical="top" wrapText="1"/>
    </xf>
    <xf numFmtId="0" fontId="25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4" fontId="51" fillId="5" borderId="1" xfId="0" applyNumberFormat="1" applyFont="1" applyFill="1" applyBorder="1" applyAlignment="1">
      <alignment horizontal="center" vertical="top" wrapText="1"/>
    </xf>
    <xf numFmtId="2" fontId="51" fillId="0" borderId="1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 vertical="top" wrapText="1"/>
    </xf>
    <xf numFmtId="0" fontId="10" fillId="3" borderId="12" xfId="0" applyFont="1" applyFill="1" applyBorder="1" applyAlignment="1">
      <alignment horizontal="left" vertical="top"/>
    </xf>
    <xf numFmtId="4" fontId="3" fillId="0" borderId="5" xfId="0" applyNumberFormat="1" applyFont="1" applyBorder="1" applyAlignment="1">
      <alignment horizontal="right" vertical="top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3" xfId="0" applyNumberFormat="1" applyFont="1" applyBorder="1" applyAlignment="1">
      <alignment vertical="top"/>
    </xf>
    <xf numFmtId="0" fontId="9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center" vertical="top" wrapText="1"/>
    </xf>
    <xf numFmtId="4" fontId="15" fillId="0" borderId="4" xfId="0" applyNumberFormat="1" applyFont="1" applyBorder="1" applyAlignment="1">
      <alignment horizontal="center" vertical="top"/>
    </xf>
    <xf numFmtId="2" fontId="54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/>
    </xf>
    <xf numFmtId="0" fontId="9" fillId="0" borderId="4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/>
    </xf>
    <xf numFmtId="0" fontId="9" fillId="0" borderId="3" xfId="0" applyFont="1" applyFill="1" applyBorder="1" applyAlignment="1">
      <alignment horizontal="center" vertical="top"/>
    </xf>
    <xf numFmtId="0" fontId="9" fillId="0" borderId="5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8" fillId="0" borderId="12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14" fontId="9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/>
    </xf>
    <xf numFmtId="0" fontId="57" fillId="0" borderId="3" xfId="1" applyNumberFormat="1" applyFont="1" applyFill="1" applyBorder="1" applyAlignment="1">
      <alignment horizontal="center" vertical="top" wrapText="1"/>
    </xf>
    <xf numFmtId="0" fontId="57" fillId="0" borderId="5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left" vertical="top"/>
    </xf>
    <xf numFmtId="4" fontId="13" fillId="0" borderId="1" xfId="0" applyNumberFormat="1" applyFont="1" applyFill="1" applyBorder="1" applyAlignment="1">
      <alignment vertical="top"/>
    </xf>
    <xf numFmtId="0" fontId="13" fillId="0" borderId="0" xfId="0" applyFont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3" fillId="0" borderId="0" xfId="0" applyFont="1" applyAlignment="1">
      <alignment vertical="top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9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right" vertical="top"/>
    </xf>
    <xf numFmtId="0" fontId="57" fillId="0" borderId="3" xfId="1" applyNumberFormat="1" applyFont="1" applyFill="1" applyBorder="1" applyAlignment="1">
      <alignment horizontal="center" vertical="top" wrapText="1"/>
    </xf>
    <xf numFmtId="0" fontId="57" fillId="0" borderId="5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center" vertical="top"/>
    </xf>
    <xf numFmtId="14" fontId="9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48" fillId="0" borderId="1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4" xfId="0" applyNumberFormat="1" applyFont="1" applyFill="1" applyBorder="1" applyAlignment="1">
      <alignment horizontal="center" vertical="top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0" fillId="0" borderId="4" xfId="0" applyBorder="1" applyAlignment="1"/>
    <xf numFmtId="0" fontId="9" fillId="0" borderId="5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51" fillId="0" borderId="3" xfId="0" applyNumberFormat="1" applyFont="1" applyFill="1" applyBorder="1" applyAlignment="1">
      <alignment vertical="top" wrapText="1"/>
    </xf>
    <xf numFmtId="0" fontId="53" fillId="0" borderId="4" xfId="0" applyFont="1" applyBorder="1" applyAlignment="1">
      <alignment wrapText="1"/>
    </xf>
    <xf numFmtId="0" fontId="53" fillId="0" borderId="5" xfId="0" applyFont="1" applyBorder="1" applyAlignment="1">
      <alignment wrapText="1"/>
    </xf>
    <xf numFmtId="4" fontId="51" fillId="0" borderId="3" xfId="0" applyNumberFormat="1" applyFont="1" applyFill="1" applyBorder="1" applyAlignment="1">
      <alignment horizontal="left" wrapText="1"/>
    </xf>
    <xf numFmtId="4" fontId="51" fillId="0" borderId="5" xfId="0" applyNumberFormat="1" applyFont="1" applyFill="1" applyBorder="1" applyAlignment="1">
      <alignment horizontal="left" wrapText="1"/>
    </xf>
    <xf numFmtId="17" fontId="9" fillId="0" borderId="3" xfId="0" applyNumberFormat="1" applyFont="1" applyFill="1" applyBorder="1" applyAlignment="1">
      <alignment horizontal="center" vertical="top" wrapText="1"/>
    </xf>
    <xf numFmtId="17" fontId="9" fillId="0" borderId="4" xfId="0" applyNumberFormat="1" applyFont="1" applyFill="1" applyBorder="1" applyAlignment="1">
      <alignment horizontal="center" vertical="top" wrapText="1"/>
    </xf>
    <xf numFmtId="17" fontId="9" fillId="0" borderId="5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/>
    <xf numFmtId="0" fontId="4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10" fillId="4" borderId="10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4" fontId="3" fillId="0" borderId="4" xfId="0" applyNumberFormat="1" applyFont="1" applyBorder="1" applyAlignment="1">
      <alignment horizontal="right"/>
    </xf>
    <xf numFmtId="14" fontId="9" fillId="0" borderId="5" xfId="0" applyNumberFormat="1" applyFont="1" applyBorder="1" applyAlignment="1">
      <alignment horizontal="center" vertical="top" wrapText="1"/>
    </xf>
    <xf numFmtId="4" fontId="48" fillId="0" borderId="6" xfId="0" applyNumberFormat="1" applyFont="1" applyBorder="1" applyAlignment="1">
      <alignment horizontal="center" vertical="top"/>
    </xf>
    <xf numFmtId="0" fontId="48" fillId="0" borderId="13" xfId="0" applyFont="1" applyBorder="1" applyAlignment="1">
      <alignment horizontal="center" vertical="top"/>
    </xf>
    <xf numFmtId="0" fontId="48" fillId="0" borderId="7" xfId="0" applyFont="1" applyBorder="1" applyAlignment="1">
      <alignment horizontal="center" vertical="top"/>
    </xf>
    <xf numFmtId="0" fontId="48" fillId="0" borderId="14" xfId="0" applyFont="1" applyBorder="1" applyAlignment="1">
      <alignment horizontal="center" vertical="top"/>
    </xf>
    <xf numFmtId="0" fontId="48" fillId="0" borderId="0" xfId="0" applyFont="1" applyBorder="1" applyAlignment="1">
      <alignment horizontal="center" vertical="top"/>
    </xf>
    <xf numFmtId="0" fontId="48" fillId="0" borderId="15" xfId="0" applyFont="1" applyBorder="1" applyAlignment="1">
      <alignment horizontal="center" vertical="top"/>
    </xf>
    <xf numFmtId="0" fontId="48" fillId="0" borderId="8" xfId="0" applyFont="1" applyBorder="1" applyAlignment="1">
      <alignment horizontal="center" vertical="top"/>
    </xf>
    <xf numFmtId="0" fontId="48" fillId="0" borderId="2" xfId="0" applyFont="1" applyBorder="1" applyAlignment="1">
      <alignment horizontal="center" vertical="top"/>
    </xf>
    <xf numFmtId="0" fontId="48" fillId="0" borderId="9" xfId="0" applyFont="1" applyBorder="1" applyAlignment="1">
      <alignment horizontal="center" vertical="top"/>
    </xf>
    <xf numFmtId="4" fontId="48" fillId="0" borderId="6" xfId="0" applyNumberFormat="1" applyFont="1" applyFill="1" applyBorder="1" applyAlignment="1">
      <alignment horizontal="center" vertical="top"/>
    </xf>
    <xf numFmtId="4" fontId="48" fillId="0" borderId="13" xfId="0" applyNumberFormat="1" applyFont="1" applyFill="1" applyBorder="1" applyAlignment="1">
      <alignment horizontal="center" vertical="top"/>
    </xf>
    <xf numFmtId="4" fontId="48" fillId="0" borderId="7" xfId="0" applyNumberFormat="1" applyFont="1" applyFill="1" applyBorder="1" applyAlignment="1">
      <alignment horizontal="center" vertical="top"/>
    </xf>
    <xf numFmtId="4" fontId="48" fillId="0" borderId="14" xfId="0" applyNumberFormat="1" applyFont="1" applyFill="1" applyBorder="1" applyAlignment="1">
      <alignment horizontal="center" vertical="top"/>
    </xf>
    <xf numFmtId="4" fontId="48" fillId="0" borderId="0" xfId="0" applyNumberFormat="1" applyFont="1" applyFill="1" applyBorder="1" applyAlignment="1">
      <alignment horizontal="center" vertical="top"/>
    </xf>
    <xf numFmtId="4" fontId="48" fillId="0" borderId="15" xfId="0" applyNumberFormat="1" applyFont="1" applyFill="1" applyBorder="1" applyAlignment="1">
      <alignment horizontal="center" vertical="top"/>
    </xf>
    <xf numFmtId="4" fontId="48" fillId="0" borderId="8" xfId="0" applyNumberFormat="1" applyFont="1" applyFill="1" applyBorder="1" applyAlignment="1">
      <alignment horizontal="center" vertical="top"/>
    </xf>
    <xf numFmtId="4" fontId="48" fillId="0" borderId="2" xfId="0" applyNumberFormat="1" applyFont="1" applyFill="1" applyBorder="1" applyAlignment="1">
      <alignment horizontal="center" vertical="top"/>
    </xf>
    <xf numFmtId="4" fontId="48" fillId="0" borderId="9" xfId="0" applyNumberFormat="1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9" fillId="0" borderId="3" xfId="1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0" fillId="0" borderId="3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5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0" fillId="0" borderId="5" xfId="0" applyBorder="1" applyAlignment="1"/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57" fillId="4" borderId="10" xfId="0" applyFont="1" applyFill="1" applyBorder="1" applyAlignment="1">
      <alignment horizontal="left" vertical="top" wrapText="1"/>
    </xf>
    <xf numFmtId="0" fontId="57" fillId="4" borderId="11" xfId="0" applyFont="1" applyFill="1" applyBorder="1" applyAlignment="1">
      <alignment horizontal="left" vertical="top" wrapText="1"/>
    </xf>
    <xf numFmtId="0" fontId="57" fillId="4" borderId="12" xfId="0" applyFont="1" applyFill="1" applyBorder="1" applyAlignment="1">
      <alignment horizontal="left" vertical="top" wrapText="1"/>
    </xf>
    <xf numFmtId="0" fontId="42" fillId="0" borderId="0" xfId="0" applyFont="1" applyAlignment="1"/>
    <xf numFmtId="0" fontId="4" fillId="4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right"/>
    </xf>
    <xf numFmtId="0" fontId="21" fillId="0" borderId="20" xfId="0" applyFont="1" applyFill="1" applyBorder="1" applyAlignment="1">
      <alignment horizontal="center" vertical="center" wrapText="1" shrinkToFit="1"/>
    </xf>
    <xf numFmtId="0" fontId="21" fillId="0" borderId="23" xfId="0" applyFont="1" applyFill="1" applyBorder="1" applyAlignment="1">
      <alignment horizontal="center" vertical="center" wrapText="1" shrinkToFit="1"/>
    </xf>
    <xf numFmtId="0" fontId="21" fillId="0" borderId="28" xfId="0" applyFont="1" applyFill="1" applyBorder="1" applyAlignment="1">
      <alignment horizontal="center" vertical="center" wrapText="1" shrinkToFit="1"/>
    </xf>
    <xf numFmtId="0" fontId="21" fillId="0" borderId="8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shrinkToFit="1"/>
    </xf>
    <xf numFmtId="0" fontId="21" fillId="0" borderId="2" xfId="0" applyFont="1" applyFill="1" applyBorder="1" applyAlignment="1">
      <alignment horizontal="center" vertical="top" shrinkToFi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top" wrapText="1"/>
    </xf>
    <xf numFmtId="0" fontId="21" fillId="0" borderId="19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62" fillId="0" borderId="0" xfId="0" applyFont="1" applyAlignment="1"/>
    <xf numFmtId="0" fontId="21" fillId="0" borderId="37" xfId="0" applyFont="1" applyBorder="1" applyAlignment="1">
      <alignment vertical="top" wrapText="1"/>
    </xf>
    <xf numFmtId="0" fontId="28" fillId="0" borderId="37" xfId="0" applyFont="1" applyBorder="1" applyAlignment="1">
      <alignment vertical="top" wrapText="1"/>
    </xf>
    <xf numFmtId="0" fontId="25" fillId="0" borderId="0" xfId="0" applyFont="1" applyAlignment="1">
      <alignment horizontal="right"/>
    </xf>
    <xf numFmtId="0" fontId="61" fillId="0" borderId="0" xfId="0" applyFont="1" applyAlignment="1"/>
    <xf numFmtId="0" fontId="27" fillId="0" borderId="0" xfId="0" applyFont="1" applyAlignment="1">
      <alignment horizontal="right"/>
    </xf>
    <xf numFmtId="0" fontId="26" fillId="0" borderId="0" xfId="0" applyFont="1" applyAlignment="1"/>
    <xf numFmtId="0" fontId="28" fillId="0" borderId="0" xfId="0" applyFont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46" fillId="0" borderId="0" xfId="0" applyFont="1" applyFill="1" applyAlignment="1"/>
    <xf numFmtId="0" fontId="57" fillId="0" borderId="10" xfId="0" applyFont="1" applyFill="1" applyBorder="1" applyAlignment="1">
      <alignment horizontal="right" vertical="top" wrapText="1"/>
    </xf>
    <xf numFmtId="0" fontId="57" fillId="0" borderId="11" xfId="0" applyFont="1" applyFill="1" applyBorder="1" applyAlignment="1">
      <alignment horizontal="right" vertical="top" wrapText="1"/>
    </xf>
    <xf numFmtId="0" fontId="57" fillId="0" borderId="12" xfId="0" applyFont="1" applyFill="1" applyBorder="1" applyAlignment="1">
      <alignment horizontal="right" vertical="top" wrapText="1"/>
    </xf>
    <xf numFmtId="0" fontId="48" fillId="0" borderId="13" xfId="0" applyFont="1" applyFill="1" applyBorder="1" applyAlignment="1">
      <alignment horizontal="center" vertical="top"/>
    </xf>
    <xf numFmtId="0" fontId="48" fillId="0" borderId="7" xfId="0" applyFont="1" applyFill="1" applyBorder="1" applyAlignment="1">
      <alignment horizontal="center" vertical="top"/>
    </xf>
    <xf numFmtId="0" fontId="48" fillId="0" borderId="14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48" fillId="0" borderId="15" xfId="0" applyFont="1" applyFill="1" applyBorder="1" applyAlignment="1">
      <alignment horizontal="center" vertical="top"/>
    </xf>
    <xf numFmtId="0" fontId="48" fillId="0" borderId="8" xfId="0" applyFont="1" applyFill="1" applyBorder="1" applyAlignment="1">
      <alignment horizontal="center" vertical="top"/>
    </xf>
    <xf numFmtId="0" fontId="48" fillId="0" borderId="2" xfId="0" applyFont="1" applyFill="1" applyBorder="1" applyAlignment="1">
      <alignment horizontal="center" vertical="top"/>
    </xf>
    <xf numFmtId="0" fontId="48" fillId="0" borderId="9" xfId="0" applyFont="1" applyFill="1" applyBorder="1" applyAlignment="1">
      <alignment horizontal="center" vertical="top"/>
    </xf>
    <xf numFmtId="0" fontId="48" fillId="0" borderId="10" xfId="0" applyFont="1" applyFill="1" applyBorder="1" applyAlignment="1">
      <alignment horizontal="left" vertical="top"/>
    </xf>
    <xf numFmtId="0" fontId="48" fillId="0" borderId="11" xfId="0" applyFont="1" applyFill="1" applyBorder="1" applyAlignment="1">
      <alignment horizontal="left" vertical="top"/>
    </xf>
    <xf numFmtId="0" fontId="48" fillId="0" borderId="12" xfId="0" applyFont="1" applyFill="1" applyBorder="1" applyAlignment="1">
      <alignment horizontal="left" vertical="top"/>
    </xf>
    <xf numFmtId="4" fontId="10" fillId="0" borderId="6" xfId="0" applyNumberFormat="1" applyFont="1" applyFill="1" applyBorder="1" applyAlignment="1">
      <alignment horizontal="right" vertical="top"/>
    </xf>
    <xf numFmtId="4" fontId="10" fillId="0" borderId="13" xfId="0" applyNumberFormat="1" applyFont="1" applyFill="1" applyBorder="1" applyAlignment="1">
      <alignment horizontal="right" vertical="top"/>
    </xf>
    <xf numFmtId="4" fontId="10" fillId="0" borderId="7" xfId="0" applyNumberFormat="1" applyFont="1" applyFill="1" applyBorder="1" applyAlignment="1">
      <alignment horizontal="right" vertical="top"/>
    </xf>
    <xf numFmtId="4" fontId="10" fillId="0" borderId="14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15" xfId="0" applyNumberFormat="1" applyFont="1" applyFill="1" applyBorder="1" applyAlignment="1">
      <alignment horizontal="right" vertical="top"/>
    </xf>
    <xf numFmtId="4" fontId="10" fillId="0" borderId="8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4" fontId="10" fillId="0" borderId="9" xfId="0" applyNumberFormat="1" applyFont="1" applyFill="1" applyBorder="1" applyAlignment="1">
      <alignment horizontal="right" vertical="top"/>
    </xf>
    <xf numFmtId="0" fontId="14" fillId="0" borderId="6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14" fontId="9" fillId="0" borderId="3" xfId="0" applyNumberFormat="1" applyFont="1" applyFill="1" applyBorder="1" applyAlignment="1">
      <alignment horizontal="center" vertical="top" wrapText="1"/>
    </xf>
    <xf numFmtId="14" fontId="9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41" fillId="0" borderId="4" xfId="0" applyFont="1" applyFill="1" applyBorder="1" applyAlignment="1">
      <alignment wrapText="1"/>
    </xf>
    <xf numFmtId="0" fontId="41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45" fillId="0" borderId="3" xfId="0" applyFont="1" applyFill="1" applyBorder="1" applyAlignment="1">
      <alignment horizontal="center" vertical="top" wrapText="1"/>
    </xf>
    <xf numFmtId="0" fontId="45" fillId="0" borderId="4" xfId="0" applyFont="1" applyFill="1" applyBorder="1" applyAlignment="1">
      <alignment horizontal="center" vertical="top" wrapText="1"/>
    </xf>
    <xf numFmtId="0" fontId="45" fillId="0" borderId="5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center" vertical="top"/>
    </xf>
    <xf numFmtId="4" fontId="14" fillId="0" borderId="6" xfId="0" applyNumberFormat="1" applyFont="1" applyFill="1" applyBorder="1" applyAlignment="1">
      <alignment horizontal="right" vertical="top"/>
    </xf>
    <xf numFmtId="4" fontId="14" fillId="0" borderId="13" xfId="0" applyNumberFormat="1" applyFont="1" applyFill="1" applyBorder="1" applyAlignment="1">
      <alignment horizontal="right" vertical="top"/>
    </xf>
    <xf numFmtId="4" fontId="14" fillId="0" borderId="7" xfId="0" applyNumberFormat="1" applyFont="1" applyFill="1" applyBorder="1" applyAlignment="1">
      <alignment horizontal="right" vertical="top"/>
    </xf>
    <xf numFmtId="4" fontId="14" fillId="0" borderId="14" xfId="0" applyNumberFormat="1" applyFont="1" applyFill="1" applyBorder="1" applyAlignment="1">
      <alignment horizontal="right" vertical="top"/>
    </xf>
    <xf numFmtId="4" fontId="14" fillId="0" borderId="0" xfId="0" applyNumberFormat="1" applyFont="1" applyFill="1" applyBorder="1" applyAlignment="1">
      <alignment horizontal="right" vertical="top"/>
    </xf>
    <xf numFmtId="4" fontId="14" fillId="0" borderId="15" xfId="0" applyNumberFormat="1" applyFont="1" applyFill="1" applyBorder="1" applyAlignment="1">
      <alignment horizontal="right" vertical="top"/>
    </xf>
    <xf numFmtId="4" fontId="14" fillId="0" borderId="8" xfId="0" applyNumberFormat="1" applyFont="1" applyFill="1" applyBorder="1" applyAlignment="1">
      <alignment horizontal="right" vertical="top"/>
    </xf>
    <xf numFmtId="4" fontId="14" fillId="0" borderId="2" xfId="0" applyNumberFormat="1" applyFont="1" applyFill="1" applyBorder="1" applyAlignment="1">
      <alignment horizontal="right" vertical="top"/>
    </xf>
    <xf numFmtId="4" fontId="14" fillId="0" borderId="9" xfId="0" applyNumberFormat="1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center" vertical="top"/>
    </xf>
    <xf numFmtId="3" fontId="1" fillId="0" borderId="3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57" fillId="0" borderId="3" xfId="1" applyNumberFormat="1" applyFont="1" applyFill="1" applyBorder="1" applyAlignment="1">
      <alignment horizontal="center" vertical="top" wrapText="1"/>
    </xf>
    <xf numFmtId="0" fontId="57" fillId="0" borderId="5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13" fillId="0" borderId="10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colors>
    <mruColors>
      <color rgb="FFFFFFCC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15"/>
  <sheetViews>
    <sheetView tabSelected="1" topLeftCell="B1" zoomScale="180" zoomScaleNormal="180" zoomScaleSheetLayoutView="140" workbookViewId="0">
      <pane xSplit="14" ySplit="9" topLeftCell="P10" activePane="bottomRight" state="frozen"/>
      <selection activeCell="B1" sqref="B1"/>
      <selection pane="topRight" activeCell="P1" sqref="P1"/>
      <selection pane="bottomLeft" activeCell="B10" sqref="B10"/>
      <selection pane="bottomRight" activeCell="AA5" sqref="AA5"/>
    </sheetView>
  </sheetViews>
  <sheetFormatPr defaultRowHeight="15"/>
  <cols>
    <col min="1" max="1" width="7.140625" style="285" customWidth="1"/>
    <col min="2" max="2" width="63.85546875" style="285" customWidth="1"/>
    <col min="3" max="3" width="10" style="285" hidden="1" customWidth="1"/>
    <col min="4" max="4" width="12" style="285" hidden="1" customWidth="1"/>
    <col min="5" max="5" width="9.42578125" style="285" hidden="1" customWidth="1"/>
    <col min="6" max="6" width="11" style="285" hidden="1" customWidth="1"/>
    <col min="7" max="7" width="10.28515625" style="285" hidden="1" customWidth="1"/>
    <col min="8" max="8" width="10.5703125" style="285" hidden="1" customWidth="1"/>
    <col min="9" max="9" width="13.140625" style="285" hidden="1" customWidth="1"/>
    <col min="10" max="10" width="16.140625" style="285" hidden="1" customWidth="1"/>
    <col min="11" max="11" width="13.140625" style="285" hidden="1" customWidth="1"/>
    <col min="12" max="12" width="13.28515625" style="285" hidden="1" customWidth="1"/>
    <col min="13" max="13" width="12.140625" style="285" hidden="1" customWidth="1"/>
    <col min="14" max="14" width="11.7109375" style="285" hidden="1" customWidth="1"/>
    <col min="15" max="15" width="14.42578125" style="285" hidden="1" customWidth="1"/>
    <col min="16" max="16" width="23" style="285" customWidth="1"/>
    <col min="17" max="17" width="23.140625" style="285" customWidth="1"/>
    <col min="18" max="18" width="12.140625" style="285" hidden="1" customWidth="1"/>
    <col min="19" max="19" width="13.140625" style="285" hidden="1" customWidth="1"/>
    <col min="20" max="20" width="10.5703125" style="285" hidden="1" customWidth="1"/>
    <col min="21" max="21" width="12.42578125" style="285" hidden="1" customWidth="1"/>
    <col min="22" max="22" width="11.42578125" style="285" hidden="1" customWidth="1"/>
    <col min="23" max="23" width="10.42578125" style="285" hidden="1" customWidth="1"/>
    <col min="24" max="24" width="12.140625" style="266" hidden="1" customWidth="1"/>
    <col min="25" max="25" width="11.140625" style="266" hidden="1" customWidth="1"/>
    <col min="26" max="26" width="11.140625" style="635" hidden="1" customWidth="1"/>
    <col min="27" max="27" width="22.28515625" style="632" customWidth="1"/>
    <col min="28" max="29" width="11" style="632" hidden="1" customWidth="1"/>
    <col min="30" max="30" width="9.42578125" style="632" hidden="1" customWidth="1"/>
    <col min="31" max="32" width="11" style="632" hidden="1" customWidth="1"/>
    <col min="33" max="33" width="8" style="632" hidden="1" customWidth="1"/>
    <col min="34" max="34" width="10" style="632" hidden="1" customWidth="1"/>
    <col min="35" max="35" width="11.28515625" style="632" hidden="1" customWidth="1"/>
    <col min="36" max="36" width="10" style="632" hidden="1" customWidth="1"/>
    <col min="37" max="37" width="11.5703125" style="632" hidden="1" customWidth="1"/>
    <col min="38" max="38" width="11.140625" style="632" hidden="1" customWidth="1"/>
    <col min="39" max="39" width="8.5703125" style="632" hidden="1" customWidth="1"/>
    <col min="40" max="40" width="7.28515625" style="632" hidden="1" customWidth="1"/>
    <col min="41" max="41" width="6.28515625" style="632" hidden="1" customWidth="1"/>
    <col min="42" max="42" width="11.5703125" style="636" hidden="1" customWidth="1"/>
    <col min="43" max="43" width="11.140625" style="635" hidden="1" customWidth="1"/>
    <col min="44" max="44" width="10.28515625" style="285" bestFit="1" customWidth="1"/>
    <col min="45" max="16384" width="9.140625" style="285"/>
  </cols>
  <sheetData>
    <row r="1" spans="1:43" s="637" customFormat="1" ht="64.5" customHeight="1">
      <c r="A1" s="1256" t="s">
        <v>460</v>
      </c>
      <c r="B1" s="1256"/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1256"/>
      <c r="N1" s="1256"/>
      <c r="O1" s="1256"/>
      <c r="P1" s="1256"/>
      <c r="Q1" s="1257"/>
      <c r="R1" s="1257"/>
      <c r="S1" s="1257"/>
      <c r="T1" s="1257"/>
      <c r="U1" s="1257"/>
      <c r="V1" s="1257"/>
      <c r="W1" s="1257"/>
      <c r="X1" s="1257"/>
      <c r="Y1" s="1257"/>
      <c r="Z1" s="1257"/>
      <c r="AA1" s="1257"/>
      <c r="AB1" s="1257"/>
      <c r="AC1" s="1257"/>
      <c r="AD1" s="1257"/>
      <c r="AE1" s="1257"/>
      <c r="AF1" s="1257"/>
      <c r="AG1" s="1257"/>
      <c r="AH1" s="1257"/>
      <c r="AI1" s="1257"/>
      <c r="AJ1" s="1257"/>
      <c r="AK1" s="1257"/>
      <c r="AL1" s="1257"/>
      <c r="AM1" s="1257"/>
      <c r="AN1" s="1257"/>
      <c r="AO1" s="1257"/>
      <c r="AP1" s="1257"/>
      <c r="AQ1" s="688"/>
    </row>
    <row r="2" spans="1:43" s="602" customFormat="1" ht="20.25">
      <c r="A2" s="603"/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X2" s="604"/>
      <c r="Y2" s="604"/>
      <c r="Z2" s="689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05"/>
      <c r="AQ2" s="689"/>
    </row>
    <row r="3" spans="1:43" ht="50.25" customHeight="1">
      <c r="A3" s="966" t="s">
        <v>3</v>
      </c>
      <c r="B3" s="966" t="s">
        <v>4</v>
      </c>
      <c r="C3" s="948" t="s">
        <v>6</v>
      </c>
      <c r="D3" s="948" t="s">
        <v>14</v>
      </c>
      <c r="E3" s="1196" t="s">
        <v>5</v>
      </c>
      <c r="F3" s="1198"/>
      <c r="G3" s="948" t="s">
        <v>1</v>
      </c>
      <c r="H3" s="948" t="s">
        <v>2</v>
      </c>
      <c r="I3" s="948" t="s">
        <v>0</v>
      </c>
      <c r="J3" s="948" t="s">
        <v>51</v>
      </c>
      <c r="K3" s="948" t="s">
        <v>52</v>
      </c>
      <c r="L3" s="948" t="s">
        <v>275</v>
      </c>
      <c r="M3" s="1196" t="s">
        <v>8</v>
      </c>
      <c r="N3" s="1197"/>
      <c r="O3" s="1198"/>
      <c r="P3" s="946" t="s">
        <v>446</v>
      </c>
      <c r="Q3" s="946" t="s">
        <v>461</v>
      </c>
      <c r="R3" s="1168" t="s">
        <v>307</v>
      </c>
      <c r="S3" s="1169"/>
      <c r="T3" s="1172" t="s">
        <v>68</v>
      </c>
      <c r="U3" s="1255"/>
      <c r="V3" s="1172" t="s">
        <v>322</v>
      </c>
      <c r="W3" s="1255"/>
      <c r="X3" s="1168" t="s">
        <v>70</v>
      </c>
      <c r="Y3" s="1169"/>
      <c r="Z3" s="691" t="s">
        <v>348</v>
      </c>
      <c r="AA3" s="62" t="s">
        <v>462</v>
      </c>
      <c r="AB3" s="946"/>
      <c r="AC3" s="946"/>
      <c r="AD3" s="946"/>
      <c r="AE3" s="946"/>
      <c r="AF3" s="1172" t="s">
        <v>308</v>
      </c>
      <c r="AG3" s="1179"/>
      <c r="AH3" s="1179"/>
      <c r="AI3" s="1179"/>
      <c r="AJ3" s="1290"/>
      <c r="AK3" s="947" t="s">
        <v>73</v>
      </c>
      <c r="AL3" s="1252" t="s">
        <v>74</v>
      </c>
      <c r="AM3" s="1253"/>
      <c r="AN3" s="1253"/>
      <c r="AO3" s="1254"/>
      <c r="AP3" s="606" t="s">
        <v>75</v>
      </c>
      <c r="AQ3" s="691" t="s">
        <v>348</v>
      </c>
    </row>
    <row r="4" spans="1:43" ht="15.75">
      <c r="A4" s="607">
        <v>1</v>
      </c>
      <c r="B4" s="607">
        <v>2</v>
      </c>
      <c r="C4" s="607">
        <v>3</v>
      </c>
      <c r="D4" s="607">
        <v>4</v>
      </c>
      <c r="E4" s="607">
        <v>5</v>
      </c>
      <c r="F4" s="607">
        <v>6</v>
      </c>
      <c r="G4" s="607">
        <v>7</v>
      </c>
      <c r="H4" s="607">
        <v>8</v>
      </c>
      <c r="I4" s="607">
        <v>3</v>
      </c>
      <c r="J4" s="607"/>
      <c r="K4" s="607"/>
      <c r="L4" s="607">
        <v>4</v>
      </c>
      <c r="M4" s="607">
        <v>17</v>
      </c>
      <c r="N4" s="607">
        <v>18</v>
      </c>
      <c r="O4" s="607">
        <v>19</v>
      </c>
      <c r="P4" s="949">
        <v>3</v>
      </c>
      <c r="Q4" s="608">
        <v>4</v>
      </c>
      <c r="R4" s="949">
        <v>7</v>
      </c>
      <c r="S4" s="949">
        <v>8</v>
      </c>
      <c r="T4" s="608">
        <v>9</v>
      </c>
      <c r="U4" s="608">
        <v>10</v>
      </c>
      <c r="V4" s="608">
        <v>11</v>
      </c>
      <c r="W4" s="608">
        <v>12</v>
      </c>
      <c r="X4" s="949">
        <v>13</v>
      </c>
      <c r="Y4" s="949">
        <v>14</v>
      </c>
      <c r="Z4" s="167"/>
      <c r="AA4" s="608">
        <v>5</v>
      </c>
      <c r="AB4" s="608">
        <v>10</v>
      </c>
      <c r="AC4" s="608">
        <v>17</v>
      </c>
      <c r="AD4" s="608">
        <v>18</v>
      </c>
      <c r="AE4" s="608">
        <v>16</v>
      </c>
      <c r="AF4" s="608">
        <v>11</v>
      </c>
      <c r="AG4" s="608">
        <v>12</v>
      </c>
      <c r="AH4" s="608">
        <v>19</v>
      </c>
      <c r="AI4" s="608">
        <v>20</v>
      </c>
      <c r="AJ4" s="608">
        <v>18</v>
      </c>
      <c r="AK4" s="608">
        <v>13</v>
      </c>
      <c r="AL4" s="608">
        <v>14</v>
      </c>
      <c r="AM4" s="608">
        <v>15</v>
      </c>
      <c r="AN4" s="608">
        <v>16</v>
      </c>
      <c r="AO4" s="608">
        <v>17</v>
      </c>
      <c r="AP4" s="608">
        <v>18</v>
      </c>
      <c r="AQ4" s="167"/>
    </row>
    <row r="5" spans="1:43" s="327" customFormat="1" ht="15.75">
      <c r="A5" s="692"/>
      <c r="B5" s="1258" t="s">
        <v>330</v>
      </c>
      <c r="C5" s="1259"/>
      <c r="D5" s="1259"/>
      <c r="E5" s="1259"/>
      <c r="F5" s="1260"/>
      <c r="G5" s="955"/>
      <c r="H5" s="955"/>
      <c r="I5" s="693"/>
      <c r="J5" s="70">
        <f t="shared" ref="J5:O5" si="0">J6+J7+J8+J9</f>
        <v>2106395.81</v>
      </c>
      <c r="K5" s="70">
        <f t="shared" si="0"/>
        <v>979387.0199999999</v>
      </c>
      <c r="L5" s="70">
        <f t="shared" si="0"/>
        <v>2984552.38</v>
      </c>
      <c r="M5" s="70">
        <f t="shared" si="0"/>
        <v>1176698.6399999999</v>
      </c>
      <c r="N5" s="70">
        <f t="shared" si="0"/>
        <v>980121.65</v>
      </c>
      <c r="O5" s="70">
        <f t="shared" si="0"/>
        <v>497854.22000000003</v>
      </c>
      <c r="P5" s="70">
        <f t="shared" ref="P5:AE9" si="1">P11+P155</f>
        <v>519486.87000000011</v>
      </c>
      <c r="Q5" s="70">
        <f t="shared" si="1"/>
        <v>23172.799000000003</v>
      </c>
      <c r="R5" s="70">
        <f t="shared" si="1"/>
        <v>72807.138000000006</v>
      </c>
      <c r="S5" s="70">
        <f t="shared" si="1"/>
        <v>76223.804000000004</v>
      </c>
      <c r="T5" s="70">
        <f t="shared" si="1"/>
        <v>89733.138609999995</v>
      </c>
      <c r="U5" s="70">
        <f t="shared" si="1"/>
        <v>101548.51160999999</v>
      </c>
      <c r="V5" s="70">
        <f t="shared" si="1"/>
        <v>56723.825999999994</v>
      </c>
      <c r="W5" s="70">
        <f t="shared" si="1"/>
        <v>57702.595999999998</v>
      </c>
      <c r="X5" s="70">
        <f t="shared" si="1"/>
        <v>21707.924000000003</v>
      </c>
      <c r="Y5" s="70">
        <f t="shared" si="1"/>
        <v>21707.924000000003</v>
      </c>
      <c r="Z5" s="694">
        <f t="shared" si="1"/>
        <v>21707.924000000003</v>
      </c>
      <c r="AA5" s="70">
        <f t="shared" si="1"/>
        <v>23827.404000000006</v>
      </c>
      <c r="AB5" s="70">
        <f t="shared" ref="AB5:AO5" si="2">AB6+AB7+AB8+AB9</f>
        <v>20577.904999999999</v>
      </c>
      <c r="AC5" s="70">
        <f t="shared" si="2"/>
        <v>36255.689000000006</v>
      </c>
      <c r="AD5" s="70">
        <f t="shared" si="2"/>
        <v>72795.814890000009</v>
      </c>
      <c r="AE5" s="70">
        <f t="shared" si="2"/>
        <v>0</v>
      </c>
      <c r="AF5" s="70">
        <f t="shared" si="2"/>
        <v>0</v>
      </c>
      <c r="AG5" s="70">
        <f t="shared" si="2"/>
        <v>0</v>
      </c>
      <c r="AH5" s="70">
        <f t="shared" si="2"/>
        <v>0</v>
      </c>
      <c r="AI5" s="70">
        <f t="shared" si="2"/>
        <v>0</v>
      </c>
      <c r="AJ5" s="70">
        <f t="shared" si="2"/>
        <v>0</v>
      </c>
      <c r="AK5" s="70">
        <f t="shared" si="2"/>
        <v>317720.54000000004</v>
      </c>
      <c r="AL5" s="70">
        <f t="shared" si="2"/>
        <v>317720.54000000004</v>
      </c>
      <c r="AM5" s="70">
        <f>ROUND((Q5*100%/P5*100),2)</f>
        <v>4.46</v>
      </c>
      <c r="AN5" s="70">
        <f t="shared" si="2"/>
        <v>0</v>
      </c>
      <c r="AO5" s="70">
        <f t="shared" si="2"/>
        <v>0</v>
      </c>
      <c r="AP5" s="638"/>
      <c r="AQ5" s="694">
        <f>AQ11+AQ155</f>
        <v>4934.7240000000002</v>
      </c>
    </row>
    <row r="6" spans="1:43" s="327" customFormat="1" ht="27.75" hidden="1" customHeight="1">
      <c r="A6" s="1083"/>
      <c r="B6" s="1261"/>
      <c r="C6" s="1261"/>
      <c r="D6" s="1261"/>
      <c r="E6" s="1261"/>
      <c r="F6" s="1261"/>
      <c r="G6" s="1261"/>
      <c r="H6" s="1262"/>
      <c r="I6" s="611" t="s">
        <v>19</v>
      </c>
      <c r="J6" s="3">
        <f t="shared" ref="J6:O9" si="3">J12+J156</f>
        <v>1130844</v>
      </c>
      <c r="K6" s="3">
        <f t="shared" si="3"/>
        <v>277183.29999999993</v>
      </c>
      <c r="L6" s="3">
        <f t="shared" si="3"/>
        <v>943503.33999999985</v>
      </c>
      <c r="M6" s="3">
        <f t="shared" si="3"/>
        <v>139101.35</v>
      </c>
      <c r="N6" s="3">
        <f t="shared" si="3"/>
        <v>119048.09999999999</v>
      </c>
      <c r="O6" s="3">
        <f t="shared" si="3"/>
        <v>108418.62000000001</v>
      </c>
      <c r="P6" s="3">
        <f t="shared" si="1"/>
        <v>264162.01</v>
      </c>
      <c r="Q6" s="3">
        <f t="shared" si="1"/>
        <v>0</v>
      </c>
      <c r="R6" s="3">
        <f t="shared" si="1"/>
        <v>1128.182</v>
      </c>
      <c r="S6" s="3">
        <f t="shared" si="1"/>
        <v>4128.1819999999998</v>
      </c>
      <c r="T6" s="3">
        <f t="shared" si="1"/>
        <v>31.5</v>
      </c>
      <c r="U6" s="3">
        <f t="shared" si="1"/>
        <v>2236.8380000000002</v>
      </c>
      <c r="V6" s="3">
        <f t="shared" si="1"/>
        <v>0</v>
      </c>
      <c r="W6" s="3">
        <f t="shared" si="1"/>
        <v>0</v>
      </c>
      <c r="X6" s="3">
        <f t="shared" si="1"/>
        <v>0</v>
      </c>
      <c r="Y6" s="3">
        <f t="shared" si="1"/>
        <v>0</v>
      </c>
      <c r="Z6" s="95">
        <f t="shared" si="1"/>
        <v>0</v>
      </c>
      <c r="AA6" s="3">
        <f t="shared" si="1"/>
        <v>0</v>
      </c>
      <c r="AB6" s="3">
        <f t="shared" si="1"/>
        <v>3015.1369999999997</v>
      </c>
      <c r="AC6" s="3">
        <f t="shared" si="1"/>
        <v>0</v>
      </c>
      <c r="AD6" s="3">
        <f t="shared" si="1"/>
        <v>31.5</v>
      </c>
      <c r="AE6" s="3">
        <f t="shared" si="1"/>
        <v>0</v>
      </c>
      <c r="AF6" s="3">
        <f t="shared" ref="AF6:AP9" si="4">AF12+AF156</f>
        <v>0</v>
      </c>
      <c r="AG6" s="3">
        <f t="shared" si="4"/>
        <v>0</v>
      </c>
      <c r="AH6" s="3">
        <f t="shared" si="4"/>
        <v>0</v>
      </c>
      <c r="AI6" s="3">
        <f t="shared" si="4"/>
        <v>0</v>
      </c>
      <c r="AJ6" s="3">
        <f t="shared" si="4"/>
        <v>0</v>
      </c>
      <c r="AK6" s="3">
        <f t="shared" si="4"/>
        <v>192946.75</v>
      </c>
      <c r="AL6" s="3">
        <f t="shared" si="4"/>
        <v>192946.75</v>
      </c>
      <c r="AM6" s="385">
        <f>ROUND((Q6*100%/P6*100),2)</f>
        <v>0</v>
      </c>
      <c r="AN6" s="3">
        <f t="shared" ref="AN6:AO9" si="5">AN12+AN156</f>
        <v>0</v>
      </c>
      <c r="AO6" s="3">
        <f t="shared" si="5"/>
        <v>0</v>
      </c>
      <c r="AP6" s="638"/>
      <c r="AQ6" s="95">
        <f>AQ12+AQ156</f>
        <v>0</v>
      </c>
    </row>
    <row r="7" spans="1:43" s="327" customFormat="1" ht="39" hidden="1" customHeight="1">
      <c r="A7" s="1263"/>
      <c r="B7" s="1264"/>
      <c r="C7" s="1264"/>
      <c r="D7" s="1264"/>
      <c r="E7" s="1264"/>
      <c r="F7" s="1264"/>
      <c r="G7" s="1264"/>
      <c r="H7" s="1265"/>
      <c r="I7" s="611" t="s">
        <v>20</v>
      </c>
      <c r="J7" s="3">
        <f t="shared" si="3"/>
        <v>249930.72999999998</v>
      </c>
      <c r="K7" s="3">
        <f t="shared" si="3"/>
        <v>0</v>
      </c>
      <c r="L7" s="3">
        <f t="shared" si="3"/>
        <v>583894.28999999992</v>
      </c>
      <c r="M7" s="3">
        <f t="shared" si="3"/>
        <v>60774.350000000006</v>
      </c>
      <c r="N7" s="3">
        <f t="shared" si="3"/>
        <v>134872.99000000002</v>
      </c>
      <c r="O7" s="3">
        <f t="shared" si="3"/>
        <v>91691.959999999992</v>
      </c>
      <c r="P7" s="3">
        <f t="shared" si="1"/>
        <v>175498.53000000003</v>
      </c>
      <c r="Q7" s="3">
        <f t="shared" si="1"/>
        <v>1365.3950000000002</v>
      </c>
      <c r="R7" s="3">
        <f t="shared" si="1"/>
        <v>12156.708000000001</v>
      </c>
      <c r="S7" s="3">
        <f t="shared" si="1"/>
        <v>12573.374</v>
      </c>
      <c r="T7" s="3">
        <f t="shared" si="1"/>
        <v>22089.049000000003</v>
      </c>
      <c r="U7" s="3">
        <f t="shared" si="1"/>
        <v>21847.228999999999</v>
      </c>
      <c r="V7" s="3">
        <f t="shared" si="1"/>
        <v>6338.5969999999998</v>
      </c>
      <c r="W7" s="3">
        <f t="shared" si="1"/>
        <v>7317.3669999999993</v>
      </c>
      <c r="X7" s="3">
        <f t="shared" si="1"/>
        <v>0</v>
      </c>
      <c r="Y7" s="3">
        <f t="shared" si="1"/>
        <v>0</v>
      </c>
      <c r="Z7" s="95">
        <f t="shared" si="1"/>
        <v>0</v>
      </c>
      <c r="AA7" s="3">
        <f t="shared" si="1"/>
        <v>2020</v>
      </c>
      <c r="AB7" s="3">
        <f t="shared" si="1"/>
        <v>40.5</v>
      </c>
      <c r="AC7" s="3">
        <f t="shared" si="1"/>
        <v>4148.6930000000002</v>
      </c>
      <c r="AD7" s="3">
        <f t="shared" si="1"/>
        <v>72764.314890000009</v>
      </c>
      <c r="AE7" s="3">
        <f t="shared" si="1"/>
        <v>0</v>
      </c>
      <c r="AF7" s="3">
        <f t="shared" si="4"/>
        <v>0</v>
      </c>
      <c r="AG7" s="3">
        <f t="shared" si="4"/>
        <v>0</v>
      </c>
      <c r="AH7" s="3">
        <f t="shared" si="4"/>
        <v>0</v>
      </c>
      <c r="AI7" s="3">
        <f t="shared" si="4"/>
        <v>0</v>
      </c>
      <c r="AJ7" s="3">
        <f t="shared" si="4"/>
        <v>0</v>
      </c>
      <c r="AK7" s="3">
        <f t="shared" si="4"/>
        <v>124773.79000000001</v>
      </c>
      <c r="AL7" s="3">
        <f t="shared" si="4"/>
        <v>124773.79000000001</v>
      </c>
      <c r="AM7" s="385">
        <f>ROUND((Q7*100%/P7*100),2)</f>
        <v>0.78</v>
      </c>
      <c r="AN7" s="3">
        <f t="shared" si="5"/>
        <v>0</v>
      </c>
      <c r="AO7" s="3">
        <f t="shared" si="5"/>
        <v>0</v>
      </c>
      <c r="AP7" s="638"/>
      <c r="AQ7" s="95">
        <f>AQ13+AQ157</f>
        <v>0</v>
      </c>
    </row>
    <row r="8" spans="1:43" s="327" customFormat="1" ht="25.5" hidden="1" customHeight="1">
      <c r="A8" s="1263"/>
      <c r="B8" s="1264"/>
      <c r="C8" s="1264"/>
      <c r="D8" s="1264"/>
      <c r="E8" s="1264"/>
      <c r="F8" s="1264"/>
      <c r="G8" s="1264"/>
      <c r="H8" s="1265"/>
      <c r="I8" s="611" t="s">
        <v>10</v>
      </c>
      <c r="J8" s="3">
        <f t="shared" si="3"/>
        <v>23417.360000000001</v>
      </c>
      <c r="K8" s="3">
        <f t="shared" si="3"/>
        <v>0</v>
      </c>
      <c r="L8" s="3">
        <f t="shared" si="3"/>
        <v>667536.91</v>
      </c>
      <c r="M8" s="3">
        <f t="shared" si="3"/>
        <v>627881.75</v>
      </c>
      <c r="N8" s="3">
        <f t="shared" si="3"/>
        <v>529727.44999999995</v>
      </c>
      <c r="O8" s="3">
        <f t="shared" si="3"/>
        <v>297742.64</v>
      </c>
      <c r="P8" s="3">
        <f t="shared" si="1"/>
        <v>0</v>
      </c>
      <c r="Q8" s="3">
        <f t="shared" si="1"/>
        <v>21805.829000000005</v>
      </c>
      <c r="R8" s="3">
        <f t="shared" si="1"/>
        <v>21707.924000000003</v>
      </c>
      <c r="S8" s="3">
        <f t="shared" si="1"/>
        <v>21707.924000000003</v>
      </c>
      <c r="T8" s="3">
        <f t="shared" si="1"/>
        <v>67612.589609999995</v>
      </c>
      <c r="U8" s="3">
        <f t="shared" si="1"/>
        <v>77464.444610000006</v>
      </c>
      <c r="V8" s="3">
        <f t="shared" si="1"/>
        <v>50385.229000000007</v>
      </c>
      <c r="W8" s="3">
        <f t="shared" si="1"/>
        <v>50385.229000000007</v>
      </c>
      <c r="X8" s="3">
        <f t="shared" si="1"/>
        <v>21707.924000000003</v>
      </c>
      <c r="Y8" s="3">
        <f t="shared" si="1"/>
        <v>21707.924000000003</v>
      </c>
      <c r="Z8" s="95">
        <f t="shared" si="1"/>
        <v>0</v>
      </c>
      <c r="AA8" s="3">
        <f t="shared" si="1"/>
        <v>21805.829000000005</v>
      </c>
      <c r="AB8" s="3">
        <f t="shared" si="1"/>
        <v>17522.268</v>
      </c>
      <c r="AC8" s="3">
        <f t="shared" si="1"/>
        <v>32106.996000000003</v>
      </c>
      <c r="AD8" s="3">
        <f t="shared" si="1"/>
        <v>0</v>
      </c>
      <c r="AE8" s="3">
        <f t="shared" si="1"/>
        <v>0</v>
      </c>
      <c r="AF8" s="3">
        <f t="shared" si="4"/>
        <v>0</v>
      </c>
      <c r="AG8" s="3">
        <f t="shared" si="4"/>
        <v>0</v>
      </c>
      <c r="AH8" s="3">
        <f t="shared" si="4"/>
        <v>0</v>
      </c>
      <c r="AI8" s="3">
        <f t="shared" si="4"/>
        <v>0</v>
      </c>
      <c r="AJ8" s="3">
        <f t="shared" si="4"/>
        <v>0</v>
      </c>
      <c r="AK8" s="3">
        <f t="shared" si="4"/>
        <v>0</v>
      </c>
      <c r="AL8" s="3">
        <f t="shared" si="4"/>
        <v>0</v>
      </c>
      <c r="AM8" s="385">
        <v>0</v>
      </c>
      <c r="AN8" s="3">
        <f t="shared" si="5"/>
        <v>0</v>
      </c>
      <c r="AO8" s="3">
        <f t="shared" si="5"/>
        <v>0</v>
      </c>
      <c r="AP8" s="638"/>
      <c r="AQ8" s="95">
        <f>AQ14+AQ158</f>
        <v>0</v>
      </c>
    </row>
    <row r="9" spans="1:43" s="327" customFormat="1" ht="25.5" hidden="1">
      <c r="A9" s="1266"/>
      <c r="B9" s="1267"/>
      <c r="C9" s="1267"/>
      <c r="D9" s="1267"/>
      <c r="E9" s="1267"/>
      <c r="F9" s="1267"/>
      <c r="G9" s="1267"/>
      <c r="H9" s="1268"/>
      <c r="I9" s="611" t="s">
        <v>9</v>
      </c>
      <c r="J9" s="3">
        <f t="shared" si="3"/>
        <v>702203.72</v>
      </c>
      <c r="K9" s="3">
        <f t="shared" si="3"/>
        <v>702203.72</v>
      </c>
      <c r="L9" s="3">
        <f t="shared" si="3"/>
        <v>789617.84</v>
      </c>
      <c r="M9" s="3">
        <f t="shared" si="3"/>
        <v>348941.19</v>
      </c>
      <c r="N9" s="3">
        <f t="shared" si="3"/>
        <v>196473.11</v>
      </c>
      <c r="O9" s="3">
        <f t="shared" si="3"/>
        <v>1</v>
      </c>
      <c r="P9" s="3">
        <f t="shared" si="1"/>
        <v>0</v>
      </c>
      <c r="Q9" s="3">
        <f t="shared" si="1"/>
        <v>0</v>
      </c>
      <c r="R9" s="3">
        <f t="shared" si="1"/>
        <v>37814.324000000001</v>
      </c>
      <c r="S9" s="3">
        <f t="shared" si="1"/>
        <v>37814.324000000001</v>
      </c>
      <c r="T9" s="3">
        <f t="shared" si="1"/>
        <v>0</v>
      </c>
      <c r="U9" s="3">
        <f t="shared" si="1"/>
        <v>0</v>
      </c>
      <c r="V9" s="3">
        <f t="shared" si="1"/>
        <v>0</v>
      </c>
      <c r="W9" s="3">
        <f t="shared" si="1"/>
        <v>0</v>
      </c>
      <c r="X9" s="3">
        <f t="shared" si="1"/>
        <v>0</v>
      </c>
      <c r="Y9" s="3">
        <f t="shared" si="1"/>
        <v>0</v>
      </c>
      <c r="Z9" s="95">
        <f t="shared" si="1"/>
        <v>0</v>
      </c>
      <c r="AA9" s="3">
        <f t="shared" si="1"/>
        <v>0</v>
      </c>
      <c r="AB9" s="3">
        <f t="shared" si="1"/>
        <v>0</v>
      </c>
      <c r="AC9" s="3">
        <f t="shared" si="1"/>
        <v>0</v>
      </c>
      <c r="AD9" s="3">
        <f t="shared" si="1"/>
        <v>0</v>
      </c>
      <c r="AE9" s="3">
        <f t="shared" si="1"/>
        <v>0</v>
      </c>
      <c r="AF9" s="3">
        <f t="shared" si="4"/>
        <v>0</v>
      </c>
      <c r="AG9" s="3">
        <f t="shared" si="4"/>
        <v>0</v>
      </c>
      <c r="AH9" s="3">
        <f t="shared" si="4"/>
        <v>0</v>
      </c>
      <c r="AI9" s="3">
        <f t="shared" si="4"/>
        <v>0</v>
      </c>
      <c r="AJ9" s="3">
        <f t="shared" si="4"/>
        <v>0</v>
      </c>
      <c r="AK9" s="3">
        <f t="shared" si="4"/>
        <v>0</v>
      </c>
      <c r="AL9" s="3">
        <f t="shared" si="4"/>
        <v>0</v>
      </c>
      <c r="AM9" s="385">
        <v>0</v>
      </c>
      <c r="AN9" s="3">
        <f t="shared" si="5"/>
        <v>0</v>
      </c>
      <c r="AO9" s="3">
        <f t="shared" si="5"/>
        <v>0</v>
      </c>
      <c r="AP9" s="638"/>
      <c r="AQ9" s="95">
        <f>AQ15+AQ159</f>
        <v>0</v>
      </c>
    </row>
    <row r="10" spans="1:43" s="327" customFormat="1" ht="15.75">
      <c r="A10" s="930" t="s">
        <v>12</v>
      </c>
      <c r="B10" s="930"/>
      <c r="C10" s="930"/>
      <c r="D10" s="930"/>
      <c r="E10" s="930"/>
      <c r="F10" s="930"/>
      <c r="G10" s="930"/>
      <c r="H10" s="930"/>
      <c r="I10" s="19"/>
      <c r="J10" s="19"/>
      <c r="K10" s="19"/>
      <c r="L10" s="20"/>
      <c r="M10" s="20"/>
      <c r="N10" s="20"/>
      <c r="O10" s="20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86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639"/>
      <c r="AQ10" s="686"/>
    </row>
    <row r="11" spans="1:43" s="327" customFormat="1" ht="15.75">
      <c r="A11" s="1272" t="s">
        <v>328</v>
      </c>
      <c r="B11" s="1273"/>
      <c r="C11" s="1273"/>
      <c r="D11" s="1273"/>
      <c r="E11" s="1273"/>
      <c r="F11" s="1273"/>
      <c r="G11" s="1273"/>
      <c r="H11" s="1274"/>
      <c r="I11" s="19" t="s">
        <v>21</v>
      </c>
      <c r="J11" s="20">
        <f t="shared" ref="J11:O11" si="6">J12+J13+J14+J15</f>
        <v>1940430.69</v>
      </c>
      <c r="K11" s="20">
        <f t="shared" si="6"/>
        <v>954032.91999999993</v>
      </c>
      <c r="L11" s="20">
        <f>L12+L13+L14+L15</f>
        <v>1942433.19</v>
      </c>
      <c r="M11" s="20">
        <f>M12+M13+M14+M15</f>
        <v>605672.16</v>
      </c>
      <c r="N11" s="20">
        <f t="shared" si="6"/>
        <v>363282.47</v>
      </c>
      <c r="O11" s="20">
        <f t="shared" si="6"/>
        <v>116582.55</v>
      </c>
      <c r="P11" s="79">
        <f>P20+P34+P37+P48+P59+P69+P82+P86+P93+P96+P99+P102+P108+P113+P116+P120+P125+P138+P41+P63+P132+P135+P73+P76+P143+P148</f>
        <v>226744.67000000004</v>
      </c>
      <c r="Q11" s="79">
        <f>Q20+Q34+Q37+Q48+Q59+Q69+Q82+Q86+Q93+Q96+Q99+Q102+Q108+Q113+Q116+Q120+Q125+Q138+Q41+Q63+Q132+Q135+Q73+Q76</f>
        <v>76.575000000000003</v>
      </c>
      <c r="R11" s="79">
        <f t="shared" ref="R11:AA11" si="7">R20+R34+R37+R48+R59+R69+R82+R86+R93+R96+R99+R102+R108+R113+R116+R120+R125+R138+R41+R63+R132+R135+R73+R76</f>
        <v>49571.563999999998</v>
      </c>
      <c r="S11" s="79">
        <f t="shared" si="7"/>
        <v>49988.229999999996</v>
      </c>
      <c r="T11" s="79">
        <f t="shared" si="7"/>
        <v>63990.61860999999</v>
      </c>
      <c r="U11" s="79">
        <f t="shared" si="7"/>
        <v>63745.398609999989</v>
      </c>
      <c r="V11" s="79">
        <f t="shared" si="7"/>
        <v>2007.1869999999999</v>
      </c>
      <c r="W11" s="79">
        <f t="shared" si="7"/>
        <v>2047.0429999999999</v>
      </c>
      <c r="X11" s="79">
        <f t="shared" si="7"/>
        <v>0</v>
      </c>
      <c r="Y11" s="79">
        <f t="shared" si="7"/>
        <v>0</v>
      </c>
      <c r="Z11" s="79">
        <f t="shared" si="7"/>
        <v>0</v>
      </c>
      <c r="AA11" s="79">
        <f t="shared" si="7"/>
        <v>76.575000000000003</v>
      </c>
      <c r="AB11" s="3">
        <f t="shared" ref="AB11:AO11" si="8">AB12+AB13+AB14+AB15</f>
        <v>106.83</v>
      </c>
      <c r="AC11" s="3">
        <f t="shared" si="8"/>
        <v>914.28300000000002</v>
      </c>
      <c r="AD11" s="3">
        <f t="shared" si="8"/>
        <v>3005.3339999999998</v>
      </c>
      <c r="AE11" s="3">
        <f t="shared" si="8"/>
        <v>0</v>
      </c>
      <c r="AF11" s="3">
        <f t="shared" si="8"/>
        <v>0</v>
      </c>
      <c r="AG11" s="3">
        <f t="shared" si="8"/>
        <v>0</v>
      </c>
      <c r="AH11" s="3">
        <f t="shared" si="8"/>
        <v>0</v>
      </c>
      <c r="AI11" s="3">
        <f t="shared" si="8"/>
        <v>0</v>
      </c>
      <c r="AJ11" s="3">
        <f t="shared" si="8"/>
        <v>0</v>
      </c>
      <c r="AK11" s="3">
        <f t="shared" si="8"/>
        <v>170072.3</v>
      </c>
      <c r="AL11" s="3">
        <f t="shared" si="8"/>
        <v>170072.3</v>
      </c>
      <c r="AM11" s="3" t="e">
        <f t="shared" si="8"/>
        <v>#DIV/0!</v>
      </c>
      <c r="AN11" s="3">
        <f t="shared" si="8"/>
        <v>0</v>
      </c>
      <c r="AO11" s="3">
        <f t="shared" si="8"/>
        <v>0</v>
      </c>
      <c r="AP11" s="640"/>
      <c r="AQ11" s="95">
        <f>AQ20+AQ34+AQ37+AQ48+AQ59+AQ69+AQ82+AQ86+AQ93+AQ96+AQ99+AQ102+AQ108+AQ113+AQ116+AQ120+AQ125+AQ138</f>
        <v>40</v>
      </c>
    </row>
    <row r="12" spans="1:43" ht="28.5" hidden="1" customHeight="1">
      <c r="A12" s="1275"/>
      <c r="B12" s="1276"/>
      <c r="C12" s="1276"/>
      <c r="D12" s="1276"/>
      <c r="E12" s="1276"/>
      <c r="F12" s="1276"/>
      <c r="G12" s="1276"/>
      <c r="H12" s="1277"/>
      <c r="I12" s="23" t="s">
        <v>19</v>
      </c>
      <c r="J12" s="47">
        <f t="shared" ref="J12:Y12" si="9">J16+J128</f>
        <v>977955.46</v>
      </c>
      <c r="K12" s="47">
        <f t="shared" si="9"/>
        <v>251829.19999999995</v>
      </c>
      <c r="L12" s="47">
        <f t="shared" si="9"/>
        <v>750480.15999999992</v>
      </c>
      <c r="M12" s="47">
        <f t="shared" si="9"/>
        <v>96658.23</v>
      </c>
      <c r="N12" s="47">
        <f t="shared" si="9"/>
        <v>83716.939999999988</v>
      </c>
      <c r="O12" s="47">
        <f t="shared" si="9"/>
        <v>78886.680000000008</v>
      </c>
      <c r="P12" s="47">
        <f t="shared" si="9"/>
        <v>164000</v>
      </c>
      <c r="Q12" s="47">
        <f t="shared" si="9"/>
        <v>0</v>
      </c>
      <c r="R12" s="47">
        <f t="shared" si="9"/>
        <v>384.71</v>
      </c>
      <c r="S12" s="47">
        <f t="shared" si="9"/>
        <v>384.71</v>
      </c>
      <c r="T12" s="47">
        <f t="shared" si="9"/>
        <v>0</v>
      </c>
      <c r="U12" s="47">
        <f t="shared" si="9"/>
        <v>0</v>
      </c>
      <c r="V12" s="47">
        <f t="shared" si="9"/>
        <v>0</v>
      </c>
      <c r="W12" s="47">
        <f t="shared" si="9"/>
        <v>0</v>
      </c>
      <c r="X12" s="47">
        <f t="shared" si="9"/>
        <v>0</v>
      </c>
      <c r="Y12" s="47">
        <f t="shared" si="9"/>
        <v>0</v>
      </c>
      <c r="Z12" s="96"/>
      <c r="AA12" s="47">
        <f t="shared" ref="AA12:AO12" si="10">AA16+AA128</f>
        <v>0</v>
      </c>
      <c r="AB12" s="47">
        <f t="shared" si="10"/>
        <v>66.33</v>
      </c>
      <c r="AC12" s="47">
        <f t="shared" si="10"/>
        <v>0</v>
      </c>
      <c r="AD12" s="47">
        <f t="shared" si="10"/>
        <v>0</v>
      </c>
      <c r="AE12" s="47">
        <f t="shared" si="10"/>
        <v>0</v>
      </c>
      <c r="AF12" s="47">
        <f t="shared" si="10"/>
        <v>0</v>
      </c>
      <c r="AG12" s="47">
        <f t="shared" si="10"/>
        <v>0</v>
      </c>
      <c r="AH12" s="47">
        <f t="shared" si="10"/>
        <v>0</v>
      </c>
      <c r="AI12" s="47">
        <f t="shared" si="10"/>
        <v>0</v>
      </c>
      <c r="AJ12" s="47">
        <f t="shared" si="10"/>
        <v>0</v>
      </c>
      <c r="AK12" s="47">
        <f t="shared" si="10"/>
        <v>164000</v>
      </c>
      <c r="AL12" s="47">
        <f t="shared" si="10"/>
        <v>164000</v>
      </c>
      <c r="AM12" s="47">
        <f t="shared" si="10"/>
        <v>0</v>
      </c>
      <c r="AN12" s="47">
        <f t="shared" si="10"/>
        <v>0</v>
      </c>
      <c r="AO12" s="47">
        <f t="shared" si="10"/>
        <v>0</v>
      </c>
      <c r="AP12" s="397"/>
      <c r="AQ12" s="96"/>
    </row>
    <row r="13" spans="1:43" ht="38.25" hidden="1" customHeight="1">
      <c r="A13" s="1275"/>
      <c r="B13" s="1276"/>
      <c r="C13" s="1276"/>
      <c r="D13" s="1276"/>
      <c r="E13" s="1276"/>
      <c r="F13" s="1276"/>
      <c r="G13" s="1276"/>
      <c r="H13" s="1277"/>
      <c r="I13" s="23" t="s">
        <v>20</v>
      </c>
      <c r="J13" s="47">
        <f>J17+J45+J53+J66+J79+J129</f>
        <v>236854.15</v>
      </c>
      <c r="K13" s="47">
        <f>K17+K66+K129</f>
        <v>0</v>
      </c>
      <c r="L13" s="47">
        <f t="shared" ref="L13:Y13" si="11">L17+L45+L53+L66+L79+L129</f>
        <v>230331.37</v>
      </c>
      <c r="M13" s="47">
        <f t="shared" si="11"/>
        <v>24568.73</v>
      </c>
      <c r="N13" s="47">
        <f t="shared" si="11"/>
        <v>46592.61</v>
      </c>
      <c r="O13" s="47">
        <f t="shared" si="11"/>
        <v>37695.869999999995</v>
      </c>
      <c r="P13" s="47">
        <f t="shared" si="11"/>
        <v>43488.07</v>
      </c>
      <c r="Q13" s="47">
        <f t="shared" si="11"/>
        <v>75</v>
      </c>
      <c r="R13" s="47">
        <f t="shared" si="11"/>
        <v>11372.53</v>
      </c>
      <c r="S13" s="47">
        <f t="shared" si="11"/>
        <v>11789.196</v>
      </c>
      <c r="T13" s="47">
        <f t="shared" si="11"/>
        <v>18085.953000000001</v>
      </c>
      <c r="U13" s="47">
        <f t="shared" si="11"/>
        <v>17840.733</v>
      </c>
      <c r="V13" s="47">
        <f t="shared" si="11"/>
        <v>2007.1869999999999</v>
      </c>
      <c r="W13" s="47">
        <f t="shared" si="11"/>
        <v>2047.0429999999999</v>
      </c>
      <c r="X13" s="47">
        <f t="shared" si="11"/>
        <v>0</v>
      </c>
      <c r="Y13" s="47">
        <f t="shared" si="11"/>
        <v>0</v>
      </c>
      <c r="Z13" s="96"/>
      <c r="AA13" s="47">
        <f t="shared" ref="AA13:AO13" si="12">AA17+AA45+AA53+AA66+AA79+AA129</f>
        <v>75</v>
      </c>
      <c r="AB13" s="47">
        <f t="shared" si="12"/>
        <v>40.5</v>
      </c>
      <c r="AC13" s="47">
        <f t="shared" si="12"/>
        <v>907.08299999999997</v>
      </c>
      <c r="AD13" s="47">
        <f t="shared" si="12"/>
        <v>3005.3339999999998</v>
      </c>
      <c r="AE13" s="47">
        <f t="shared" si="12"/>
        <v>0</v>
      </c>
      <c r="AF13" s="47">
        <f t="shared" si="12"/>
        <v>0</v>
      </c>
      <c r="AG13" s="47">
        <f t="shared" si="12"/>
        <v>0</v>
      </c>
      <c r="AH13" s="47">
        <f t="shared" si="12"/>
        <v>0</v>
      </c>
      <c r="AI13" s="47">
        <f t="shared" si="12"/>
        <v>0</v>
      </c>
      <c r="AJ13" s="47">
        <f t="shared" si="12"/>
        <v>0</v>
      </c>
      <c r="AK13" s="47">
        <f t="shared" si="12"/>
        <v>6072.3000000000011</v>
      </c>
      <c r="AL13" s="47">
        <f t="shared" si="12"/>
        <v>6072.3000000000011</v>
      </c>
      <c r="AM13" s="47" t="e">
        <f t="shared" si="12"/>
        <v>#DIV/0!</v>
      </c>
      <c r="AN13" s="47">
        <f t="shared" si="12"/>
        <v>0</v>
      </c>
      <c r="AO13" s="47">
        <f t="shared" si="12"/>
        <v>0</v>
      </c>
      <c r="AP13" s="397"/>
      <c r="AQ13" s="96"/>
    </row>
    <row r="14" spans="1:43" ht="25.5" hidden="1" customHeight="1">
      <c r="A14" s="1275"/>
      <c r="B14" s="1276"/>
      <c r="C14" s="1276"/>
      <c r="D14" s="1276"/>
      <c r="E14" s="1276"/>
      <c r="F14" s="1276"/>
      <c r="G14" s="1276"/>
      <c r="H14" s="1277"/>
      <c r="I14" s="23" t="s">
        <v>10</v>
      </c>
      <c r="J14" s="47">
        <f t="shared" ref="J14:Y14" si="13">J18+J67+J130+J46</f>
        <v>23417.360000000001</v>
      </c>
      <c r="K14" s="47">
        <f t="shared" si="13"/>
        <v>0</v>
      </c>
      <c r="L14" s="47">
        <f t="shared" si="13"/>
        <v>172003.82</v>
      </c>
      <c r="M14" s="47">
        <f t="shared" si="13"/>
        <v>135504.01</v>
      </c>
      <c r="N14" s="47">
        <f t="shared" si="13"/>
        <v>36499.81</v>
      </c>
      <c r="O14" s="47">
        <f t="shared" si="13"/>
        <v>0</v>
      </c>
      <c r="P14" s="47">
        <f t="shared" si="13"/>
        <v>0</v>
      </c>
      <c r="Q14" s="47">
        <f t="shared" si="13"/>
        <v>0</v>
      </c>
      <c r="R14" s="47">
        <f t="shared" si="13"/>
        <v>0</v>
      </c>
      <c r="S14" s="47">
        <f t="shared" si="13"/>
        <v>0</v>
      </c>
      <c r="T14" s="47">
        <f t="shared" si="13"/>
        <v>45904.665609999996</v>
      </c>
      <c r="U14" s="47">
        <f t="shared" si="13"/>
        <v>45904.665609999996</v>
      </c>
      <c r="V14" s="47">
        <f t="shared" si="13"/>
        <v>0</v>
      </c>
      <c r="W14" s="47">
        <f t="shared" si="13"/>
        <v>0</v>
      </c>
      <c r="X14" s="47">
        <f t="shared" si="13"/>
        <v>0</v>
      </c>
      <c r="Y14" s="47">
        <f t="shared" si="13"/>
        <v>0</v>
      </c>
      <c r="Z14" s="96"/>
      <c r="AA14" s="47">
        <f t="shared" ref="AA14:AO14" si="14">AA18+AA67+AA130+AA46</f>
        <v>0</v>
      </c>
      <c r="AB14" s="47">
        <f t="shared" si="14"/>
        <v>0</v>
      </c>
      <c r="AC14" s="47">
        <f t="shared" si="14"/>
        <v>7.2</v>
      </c>
      <c r="AD14" s="47">
        <f t="shared" si="14"/>
        <v>0</v>
      </c>
      <c r="AE14" s="47">
        <f t="shared" si="14"/>
        <v>0</v>
      </c>
      <c r="AF14" s="47">
        <f t="shared" si="14"/>
        <v>0</v>
      </c>
      <c r="AG14" s="47">
        <f t="shared" si="14"/>
        <v>0</v>
      </c>
      <c r="AH14" s="47">
        <f t="shared" si="14"/>
        <v>0</v>
      </c>
      <c r="AI14" s="47">
        <f t="shared" si="14"/>
        <v>0</v>
      </c>
      <c r="AJ14" s="47">
        <f t="shared" si="14"/>
        <v>0</v>
      </c>
      <c r="AK14" s="47">
        <f t="shared" si="14"/>
        <v>0</v>
      </c>
      <c r="AL14" s="47">
        <f t="shared" si="14"/>
        <v>0</v>
      </c>
      <c r="AM14" s="47">
        <f t="shared" si="14"/>
        <v>0</v>
      </c>
      <c r="AN14" s="47">
        <f t="shared" si="14"/>
        <v>0</v>
      </c>
      <c r="AO14" s="47">
        <f t="shared" si="14"/>
        <v>0</v>
      </c>
      <c r="AP14" s="397"/>
      <c r="AQ14" s="96"/>
    </row>
    <row r="15" spans="1:43" ht="25.5" hidden="1" customHeight="1">
      <c r="A15" s="1278"/>
      <c r="B15" s="1279"/>
      <c r="C15" s="1279"/>
      <c r="D15" s="1279"/>
      <c r="E15" s="1279"/>
      <c r="F15" s="1279"/>
      <c r="G15" s="1279"/>
      <c r="H15" s="1280"/>
      <c r="I15" s="23" t="s">
        <v>9</v>
      </c>
      <c r="J15" s="609">
        <f t="shared" ref="J15:Y15" si="15">J19+J68+J131</f>
        <v>702203.72</v>
      </c>
      <c r="K15" s="609">
        <f t="shared" si="15"/>
        <v>702203.72</v>
      </c>
      <c r="L15" s="609">
        <f t="shared" si="15"/>
        <v>789617.84</v>
      </c>
      <c r="M15" s="609">
        <f t="shared" si="15"/>
        <v>348941.19</v>
      </c>
      <c r="N15" s="609">
        <f t="shared" si="15"/>
        <v>196473.11</v>
      </c>
      <c r="O15" s="609">
        <f t="shared" si="15"/>
        <v>0</v>
      </c>
      <c r="P15" s="609">
        <f t="shared" si="15"/>
        <v>0</v>
      </c>
      <c r="Q15" s="609">
        <f t="shared" si="15"/>
        <v>0</v>
      </c>
      <c r="R15" s="609">
        <f t="shared" si="15"/>
        <v>37814.324000000001</v>
      </c>
      <c r="S15" s="609">
        <f t="shared" si="15"/>
        <v>37814.324000000001</v>
      </c>
      <c r="T15" s="609">
        <f t="shared" si="15"/>
        <v>0</v>
      </c>
      <c r="U15" s="609">
        <f t="shared" si="15"/>
        <v>0</v>
      </c>
      <c r="V15" s="609">
        <f t="shared" si="15"/>
        <v>0</v>
      </c>
      <c r="W15" s="609">
        <f t="shared" si="15"/>
        <v>0</v>
      </c>
      <c r="X15" s="609">
        <f t="shared" si="15"/>
        <v>0</v>
      </c>
      <c r="Y15" s="609">
        <f t="shared" si="15"/>
        <v>0</v>
      </c>
      <c r="Z15" s="687"/>
      <c r="AA15" s="609">
        <f t="shared" ref="AA15:AO15" si="16">AA19+AA68+AA131</f>
        <v>0</v>
      </c>
      <c r="AB15" s="609">
        <f t="shared" si="16"/>
        <v>0</v>
      </c>
      <c r="AC15" s="609">
        <f t="shared" si="16"/>
        <v>0</v>
      </c>
      <c r="AD15" s="609">
        <f t="shared" si="16"/>
        <v>0</v>
      </c>
      <c r="AE15" s="609">
        <f t="shared" si="16"/>
        <v>0</v>
      </c>
      <c r="AF15" s="609">
        <f t="shared" si="16"/>
        <v>0</v>
      </c>
      <c r="AG15" s="609">
        <f t="shared" si="16"/>
        <v>0</v>
      </c>
      <c r="AH15" s="609">
        <f t="shared" si="16"/>
        <v>0</v>
      </c>
      <c r="AI15" s="609">
        <f t="shared" si="16"/>
        <v>0</v>
      </c>
      <c r="AJ15" s="609">
        <f t="shared" si="16"/>
        <v>0</v>
      </c>
      <c r="AK15" s="609">
        <f t="shared" si="16"/>
        <v>0</v>
      </c>
      <c r="AL15" s="609">
        <f t="shared" si="16"/>
        <v>0</v>
      </c>
      <c r="AM15" s="609">
        <f t="shared" si="16"/>
        <v>0</v>
      </c>
      <c r="AN15" s="609">
        <f t="shared" si="16"/>
        <v>0</v>
      </c>
      <c r="AO15" s="609">
        <f t="shared" si="16"/>
        <v>0</v>
      </c>
      <c r="AP15" s="610"/>
      <c r="AQ15" s="687"/>
    </row>
    <row r="16" spans="1:43" ht="28.5" hidden="1" customHeight="1">
      <c r="A16" s="996" t="s">
        <v>25</v>
      </c>
      <c r="B16" s="1281" t="s">
        <v>40</v>
      </c>
      <c r="C16" s="1282"/>
      <c r="D16" s="1282"/>
      <c r="E16" s="1282"/>
      <c r="F16" s="1282"/>
      <c r="G16" s="1282"/>
      <c r="H16" s="1283"/>
      <c r="I16" s="23" t="s">
        <v>19</v>
      </c>
      <c r="J16" s="47">
        <f t="shared" ref="J16:Y16" si="17">J21+J34+J37</f>
        <v>977955.46</v>
      </c>
      <c r="K16" s="47">
        <f t="shared" si="17"/>
        <v>251829.19999999995</v>
      </c>
      <c r="L16" s="47">
        <f t="shared" si="17"/>
        <v>750480.15999999992</v>
      </c>
      <c r="M16" s="47">
        <f t="shared" si="17"/>
        <v>96658.23</v>
      </c>
      <c r="N16" s="47">
        <f t="shared" si="17"/>
        <v>83716.939999999988</v>
      </c>
      <c r="O16" s="47">
        <f t="shared" si="17"/>
        <v>78886.680000000008</v>
      </c>
      <c r="P16" s="47">
        <f t="shared" si="17"/>
        <v>164000</v>
      </c>
      <c r="Q16" s="47">
        <f t="shared" si="17"/>
        <v>0</v>
      </c>
      <c r="R16" s="47">
        <f t="shared" si="17"/>
        <v>384.71</v>
      </c>
      <c r="S16" s="47">
        <f t="shared" si="17"/>
        <v>384.71</v>
      </c>
      <c r="T16" s="47">
        <f t="shared" si="17"/>
        <v>0</v>
      </c>
      <c r="U16" s="47">
        <f t="shared" si="17"/>
        <v>0</v>
      </c>
      <c r="V16" s="47">
        <f t="shared" si="17"/>
        <v>0</v>
      </c>
      <c r="W16" s="47">
        <f t="shared" si="17"/>
        <v>0</v>
      </c>
      <c r="X16" s="47">
        <f t="shared" si="17"/>
        <v>0</v>
      </c>
      <c r="Y16" s="47">
        <f t="shared" si="17"/>
        <v>0</v>
      </c>
      <c r="Z16" s="96"/>
      <c r="AA16" s="47">
        <f t="shared" ref="AA16:AO16" si="18">AA21+AA34+AA37</f>
        <v>0</v>
      </c>
      <c r="AB16" s="47">
        <f t="shared" si="18"/>
        <v>66.33</v>
      </c>
      <c r="AC16" s="47">
        <f t="shared" si="18"/>
        <v>0</v>
      </c>
      <c r="AD16" s="47">
        <f t="shared" si="18"/>
        <v>0</v>
      </c>
      <c r="AE16" s="47">
        <f t="shared" si="18"/>
        <v>0</v>
      </c>
      <c r="AF16" s="47">
        <f t="shared" si="18"/>
        <v>0</v>
      </c>
      <c r="AG16" s="47">
        <f t="shared" si="18"/>
        <v>0</v>
      </c>
      <c r="AH16" s="47">
        <f t="shared" si="18"/>
        <v>0</v>
      </c>
      <c r="AI16" s="47">
        <f t="shared" si="18"/>
        <v>0</v>
      </c>
      <c r="AJ16" s="47">
        <f t="shared" si="18"/>
        <v>0</v>
      </c>
      <c r="AK16" s="47">
        <f t="shared" si="18"/>
        <v>164000</v>
      </c>
      <c r="AL16" s="47">
        <f t="shared" si="18"/>
        <v>164000</v>
      </c>
      <c r="AM16" s="47">
        <f t="shared" si="18"/>
        <v>0</v>
      </c>
      <c r="AN16" s="47">
        <f t="shared" si="18"/>
        <v>0</v>
      </c>
      <c r="AO16" s="47">
        <f t="shared" si="18"/>
        <v>0</v>
      </c>
      <c r="AP16" s="397"/>
      <c r="AQ16" s="96"/>
    </row>
    <row r="17" spans="1:43" ht="26.25" hidden="1" customHeight="1">
      <c r="A17" s="997"/>
      <c r="B17" s="1284"/>
      <c r="C17" s="1285"/>
      <c r="D17" s="1285"/>
      <c r="E17" s="1285"/>
      <c r="F17" s="1285"/>
      <c r="G17" s="1285"/>
      <c r="H17" s="1286"/>
      <c r="I17" s="23" t="s">
        <v>20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2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96"/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397"/>
      <c r="AQ17" s="96"/>
    </row>
    <row r="18" spans="1:43" ht="25.5" hidden="1">
      <c r="A18" s="997"/>
      <c r="B18" s="1284"/>
      <c r="C18" s="1285"/>
      <c r="D18" s="1285"/>
      <c r="E18" s="1285"/>
      <c r="F18" s="1285"/>
      <c r="G18" s="1285"/>
      <c r="H18" s="1286"/>
      <c r="I18" s="23" t="s">
        <v>10</v>
      </c>
      <c r="J18" s="47">
        <v>0</v>
      </c>
      <c r="K18" s="47">
        <v>0</v>
      </c>
      <c r="L18" s="47">
        <f>M18+N18+O18</f>
        <v>172003.82</v>
      </c>
      <c r="M18" s="47">
        <f>M31</f>
        <v>135504.01</v>
      </c>
      <c r="N18" s="47">
        <f>N31</f>
        <v>36499.81</v>
      </c>
      <c r="O18" s="47">
        <f>O31</f>
        <v>0</v>
      </c>
      <c r="P18" s="47">
        <f>P31</f>
        <v>0</v>
      </c>
      <c r="Q18" s="47">
        <f>Q31</f>
        <v>0</v>
      </c>
      <c r="R18" s="47">
        <f t="shared" ref="R18:AJ18" si="19">R31</f>
        <v>0</v>
      </c>
      <c r="S18" s="47">
        <f t="shared" si="19"/>
        <v>0</v>
      </c>
      <c r="T18" s="47">
        <f t="shared" si="19"/>
        <v>45904.665609999996</v>
      </c>
      <c r="U18" s="47">
        <f>U31</f>
        <v>45904.665609999996</v>
      </c>
      <c r="V18" s="47">
        <f t="shared" si="19"/>
        <v>0</v>
      </c>
      <c r="W18" s="47">
        <f t="shared" si="19"/>
        <v>0</v>
      </c>
      <c r="X18" s="47">
        <f t="shared" si="19"/>
        <v>0</v>
      </c>
      <c r="Y18" s="47">
        <f t="shared" si="19"/>
        <v>0</v>
      </c>
      <c r="Z18" s="96"/>
      <c r="AA18" s="47">
        <f t="shared" si="19"/>
        <v>0</v>
      </c>
      <c r="AB18" s="47">
        <f t="shared" si="19"/>
        <v>0</v>
      </c>
      <c r="AC18" s="47">
        <f t="shared" si="19"/>
        <v>0</v>
      </c>
      <c r="AD18" s="47">
        <f t="shared" si="19"/>
        <v>0</v>
      </c>
      <c r="AE18" s="47">
        <f t="shared" si="19"/>
        <v>0</v>
      </c>
      <c r="AF18" s="47">
        <f t="shared" si="19"/>
        <v>0</v>
      </c>
      <c r="AG18" s="47">
        <f t="shared" si="19"/>
        <v>0</v>
      </c>
      <c r="AH18" s="47">
        <f t="shared" si="19"/>
        <v>0</v>
      </c>
      <c r="AI18" s="47">
        <f t="shared" si="19"/>
        <v>0</v>
      </c>
      <c r="AJ18" s="47">
        <f t="shared" si="19"/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397"/>
      <c r="AQ18" s="96"/>
    </row>
    <row r="19" spans="1:43" ht="25.5" hidden="1">
      <c r="A19" s="998"/>
      <c r="B19" s="1287"/>
      <c r="C19" s="1288"/>
      <c r="D19" s="1288"/>
      <c r="E19" s="1288"/>
      <c r="F19" s="1288"/>
      <c r="G19" s="1288"/>
      <c r="H19" s="1289"/>
      <c r="I19" s="23" t="s">
        <v>9</v>
      </c>
      <c r="J19" s="47">
        <f t="shared" ref="J19:AO19" si="20">J29</f>
        <v>702203.72</v>
      </c>
      <c r="K19" s="47">
        <f t="shared" si="20"/>
        <v>702203.72</v>
      </c>
      <c r="L19" s="47">
        <f t="shared" si="20"/>
        <v>789617.84</v>
      </c>
      <c r="M19" s="47">
        <f t="shared" si="20"/>
        <v>348941.19</v>
      </c>
      <c r="N19" s="47">
        <f t="shared" si="20"/>
        <v>196473.11</v>
      </c>
      <c r="O19" s="47">
        <f t="shared" si="20"/>
        <v>0</v>
      </c>
      <c r="P19" s="47">
        <f t="shared" si="20"/>
        <v>0</v>
      </c>
      <c r="Q19" s="47">
        <f t="shared" si="20"/>
        <v>0</v>
      </c>
      <c r="R19" s="47">
        <f t="shared" si="20"/>
        <v>37814.324000000001</v>
      </c>
      <c r="S19" s="47">
        <f t="shared" si="20"/>
        <v>37814.324000000001</v>
      </c>
      <c r="T19" s="47">
        <f t="shared" si="20"/>
        <v>0</v>
      </c>
      <c r="U19" s="47">
        <f t="shared" si="20"/>
        <v>0</v>
      </c>
      <c r="V19" s="47">
        <f t="shared" si="20"/>
        <v>0</v>
      </c>
      <c r="W19" s="47">
        <f t="shared" si="20"/>
        <v>0</v>
      </c>
      <c r="X19" s="47">
        <f t="shared" si="20"/>
        <v>0</v>
      </c>
      <c r="Y19" s="47">
        <f t="shared" si="20"/>
        <v>0</v>
      </c>
      <c r="Z19" s="96"/>
      <c r="AA19" s="47">
        <f t="shared" si="20"/>
        <v>0</v>
      </c>
      <c r="AB19" s="47">
        <f t="shared" si="20"/>
        <v>0</v>
      </c>
      <c r="AC19" s="47">
        <f t="shared" si="20"/>
        <v>0</v>
      </c>
      <c r="AD19" s="47">
        <f t="shared" si="20"/>
        <v>0</v>
      </c>
      <c r="AE19" s="47">
        <f t="shared" si="20"/>
        <v>0</v>
      </c>
      <c r="AF19" s="47">
        <f t="shared" si="20"/>
        <v>0</v>
      </c>
      <c r="AG19" s="47">
        <f t="shared" si="20"/>
        <v>0</v>
      </c>
      <c r="AH19" s="47">
        <f t="shared" si="20"/>
        <v>0</v>
      </c>
      <c r="AI19" s="47">
        <f t="shared" si="20"/>
        <v>0</v>
      </c>
      <c r="AJ19" s="47">
        <f t="shared" si="20"/>
        <v>0</v>
      </c>
      <c r="AK19" s="47">
        <f t="shared" si="20"/>
        <v>0</v>
      </c>
      <c r="AL19" s="47">
        <f t="shared" si="20"/>
        <v>0</v>
      </c>
      <c r="AM19" s="47">
        <f t="shared" si="20"/>
        <v>0</v>
      </c>
      <c r="AN19" s="47">
        <f t="shared" si="20"/>
        <v>0</v>
      </c>
      <c r="AO19" s="47">
        <f t="shared" si="20"/>
        <v>0</v>
      </c>
      <c r="AP19" s="397"/>
      <c r="AQ19" s="96"/>
    </row>
    <row r="20" spans="1:43" s="327" customFormat="1" ht="14.25" customHeight="1">
      <c r="A20" s="1294" t="s">
        <v>26</v>
      </c>
      <c r="B20" s="611" t="s">
        <v>18</v>
      </c>
      <c r="C20" s="990"/>
      <c r="D20" s="990"/>
      <c r="E20" s="990"/>
      <c r="F20" s="1302" t="s">
        <v>44</v>
      </c>
      <c r="G20" s="990">
        <v>2018</v>
      </c>
      <c r="H20" s="990">
        <v>2020</v>
      </c>
      <c r="I20" s="795"/>
      <c r="J20" s="25">
        <v>1075576.6499999999</v>
      </c>
      <c r="K20" s="25">
        <f>K21+K29</f>
        <v>954032.91999999993</v>
      </c>
      <c r="L20" s="318">
        <f t="shared" ref="L20:P20" si="21">L21+L29+L31</f>
        <v>1083165.3899999999</v>
      </c>
      <c r="M20" s="318">
        <f t="shared" si="21"/>
        <v>560860.31000000006</v>
      </c>
      <c r="N20" s="318">
        <f t="shared" si="21"/>
        <v>232972.91999999998</v>
      </c>
      <c r="O20" s="318">
        <f t="shared" si="21"/>
        <v>0</v>
      </c>
      <c r="P20" s="318">
        <f t="shared" si="21"/>
        <v>0</v>
      </c>
      <c r="Q20" s="318">
        <f>Q21+Q29+Q31</f>
        <v>0</v>
      </c>
      <c r="R20" s="318">
        <f t="shared" ref="R20:X20" si="22">R21+R29</f>
        <v>38199.034</v>
      </c>
      <c r="S20" s="318">
        <f>S21+S29</f>
        <v>38199.034</v>
      </c>
      <c r="T20" s="318">
        <f>T21+T29+T31</f>
        <v>45904.665609999996</v>
      </c>
      <c r="U20" s="318">
        <f>U21+U29+U31</f>
        <v>45904.665609999996</v>
      </c>
      <c r="V20" s="318">
        <f t="shared" si="22"/>
        <v>0</v>
      </c>
      <c r="W20" s="318">
        <f t="shared" si="22"/>
        <v>0</v>
      </c>
      <c r="X20" s="318">
        <f t="shared" si="22"/>
        <v>0</v>
      </c>
      <c r="Y20" s="318">
        <f>Y21+Y29+Y31</f>
        <v>0</v>
      </c>
      <c r="Z20" s="372">
        <v>0</v>
      </c>
      <c r="AA20" s="318">
        <f>AA21+AA29+AA31</f>
        <v>0</v>
      </c>
      <c r="AB20" s="318">
        <f t="shared" ref="AB20:AJ20" si="23">AB21+AB29</f>
        <v>66.33</v>
      </c>
      <c r="AC20" s="318">
        <f t="shared" si="23"/>
        <v>0</v>
      </c>
      <c r="AD20" s="318">
        <f t="shared" si="23"/>
        <v>0</v>
      </c>
      <c r="AE20" s="318">
        <f t="shared" si="23"/>
        <v>0</v>
      </c>
      <c r="AF20" s="318">
        <f t="shared" si="23"/>
        <v>0</v>
      </c>
      <c r="AG20" s="318">
        <f t="shared" si="23"/>
        <v>0</v>
      </c>
      <c r="AH20" s="318">
        <f t="shared" si="23"/>
        <v>0</v>
      </c>
      <c r="AI20" s="318">
        <f t="shared" si="23"/>
        <v>0</v>
      </c>
      <c r="AJ20" s="318">
        <f t="shared" si="23"/>
        <v>0</v>
      </c>
      <c r="AK20" s="318">
        <f>P20-Q20</f>
        <v>0</v>
      </c>
      <c r="AL20" s="318">
        <f>AK20</f>
        <v>0</v>
      </c>
      <c r="AM20" s="318">
        <v>0</v>
      </c>
      <c r="AN20" s="318">
        <f>AN21+AN29</f>
        <v>0</v>
      </c>
      <c r="AO20" s="318">
        <f>AO21+AO29</f>
        <v>0</v>
      </c>
      <c r="AP20" s="796"/>
      <c r="AQ20" s="372">
        <v>0</v>
      </c>
    </row>
    <row r="21" spans="1:43" ht="13.5" customHeight="1">
      <c r="A21" s="1295"/>
      <c r="B21" s="816" t="s">
        <v>16</v>
      </c>
      <c r="C21" s="991"/>
      <c r="D21" s="991"/>
      <c r="E21" s="991"/>
      <c r="F21" s="1303"/>
      <c r="G21" s="991"/>
      <c r="H21" s="991"/>
      <c r="I21" s="935" t="s">
        <v>19</v>
      </c>
      <c r="J21" s="644">
        <v>373372.92999999993</v>
      </c>
      <c r="K21" s="644">
        <f>J21-L21</f>
        <v>251829.19999999995</v>
      </c>
      <c r="L21" s="47">
        <v>121543.73</v>
      </c>
      <c r="M21" s="47">
        <v>76415.11</v>
      </c>
      <c r="N21" s="47">
        <v>0</v>
      </c>
      <c r="O21" s="47">
        <v>0</v>
      </c>
      <c r="P21" s="47">
        <v>0</v>
      </c>
      <c r="Q21" s="47">
        <v>0</v>
      </c>
      <c r="R21" s="47">
        <f t="shared" ref="R21:Y21" si="24">SUM(R22:R28)</f>
        <v>384.71</v>
      </c>
      <c r="S21" s="47">
        <f t="shared" si="24"/>
        <v>384.71</v>
      </c>
      <c r="T21" s="47">
        <f t="shared" si="24"/>
        <v>0</v>
      </c>
      <c r="U21" s="47">
        <f t="shared" si="24"/>
        <v>0</v>
      </c>
      <c r="V21" s="47">
        <f t="shared" si="24"/>
        <v>0</v>
      </c>
      <c r="W21" s="47">
        <f>SUM(W22:W28)</f>
        <v>0</v>
      </c>
      <c r="X21" s="47">
        <f t="shared" si="24"/>
        <v>0</v>
      </c>
      <c r="Y21" s="47">
        <f t="shared" si="24"/>
        <v>0</v>
      </c>
      <c r="Z21" s="96"/>
      <c r="AA21" s="47">
        <v>0</v>
      </c>
      <c r="AB21" s="47">
        <f t="shared" ref="AB21:AJ21" si="25">SUM(AB22:AB28)</f>
        <v>66.33</v>
      </c>
      <c r="AC21" s="47">
        <f t="shared" si="25"/>
        <v>0</v>
      </c>
      <c r="AD21" s="47">
        <f t="shared" si="25"/>
        <v>0</v>
      </c>
      <c r="AE21" s="47">
        <f t="shared" si="25"/>
        <v>0</v>
      </c>
      <c r="AF21" s="47">
        <f t="shared" si="25"/>
        <v>0</v>
      </c>
      <c r="AG21" s="47">
        <f t="shared" si="25"/>
        <v>0</v>
      </c>
      <c r="AH21" s="47">
        <f t="shared" si="25"/>
        <v>0</v>
      </c>
      <c r="AI21" s="47">
        <f t="shared" si="25"/>
        <v>0</v>
      </c>
      <c r="AJ21" s="47">
        <f t="shared" si="25"/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1028"/>
      <c r="AQ21" s="96"/>
    </row>
    <row r="22" spans="1:43" s="266" customFormat="1" ht="13.5" hidden="1" customHeight="1">
      <c r="A22" s="1295"/>
      <c r="B22" s="817" t="s">
        <v>215</v>
      </c>
      <c r="C22" s="367"/>
      <c r="D22" s="367"/>
      <c r="E22" s="367"/>
      <c r="F22" s="645"/>
      <c r="G22" s="367"/>
      <c r="H22" s="367"/>
      <c r="I22" s="269">
        <f>R21+T21+V21</f>
        <v>384.71</v>
      </c>
      <c r="J22" s="646"/>
      <c r="K22" s="646"/>
      <c r="L22" s="96"/>
      <c r="M22" s="96"/>
      <c r="N22" s="96"/>
      <c r="O22" s="96"/>
      <c r="P22" s="96">
        <f>R22+T22+V22+X22</f>
        <v>66.332999999999998</v>
      </c>
      <c r="Q22" s="96">
        <f>S22+U22+W22+Y22</f>
        <v>66.332999999999998</v>
      </c>
      <c r="R22" s="96">
        <f>S22</f>
        <v>66.332999999999998</v>
      </c>
      <c r="S22" s="96">
        <v>66.332999999999998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/>
      <c r="AA22" s="96">
        <f>AB22+AC22+AD22+AE22</f>
        <v>66.33</v>
      </c>
      <c r="AB22" s="96">
        <v>66.33</v>
      </c>
      <c r="AC22" s="96">
        <v>0</v>
      </c>
      <c r="AD22" s="96">
        <v>0</v>
      </c>
      <c r="AE22" s="96">
        <v>0</v>
      </c>
      <c r="AF22" s="96">
        <f t="shared" ref="AF22:AF28" si="26">SUM(AG22:AG22)</f>
        <v>0</v>
      </c>
      <c r="AG22" s="96"/>
      <c r="AH22" s="96"/>
      <c r="AI22" s="96"/>
      <c r="AJ22" s="96"/>
      <c r="AK22" s="96"/>
      <c r="AL22" s="96"/>
      <c r="AM22" s="96"/>
      <c r="AN22" s="96"/>
      <c r="AO22" s="96"/>
      <c r="AP22" s="1299"/>
      <c r="AQ22" s="96"/>
    </row>
    <row r="23" spans="1:43" s="266" customFormat="1" ht="13.5" hidden="1" customHeight="1">
      <c r="A23" s="1295"/>
      <c r="B23" s="817" t="s">
        <v>216</v>
      </c>
      <c r="C23" s="367"/>
      <c r="D23" s="367"/>
      <c r="E23" s="367"/>
      <c r="F23" s="645"/>
      <c r="G23" s="367"/>
      <c r="H23" s="367"/>
      <c r="I23" s="269">
        <f>S21+U21+W21</f>
        <v>384.71</v>
      </c>
      <c r="J23" s="646"/>
      <c r="K23" s="646"/>
      <c r="L23" s="96"/>
      <c r="M23" s="96"/>
      <c r="N23" s="96"/>
      <c r="O23" s="96"/>
      <c r="P23" s="96">
        <f>Q23</f>
        <v>204.934</v>
      </c>
      <c r="Q23" s="96">
        <f t="shared" ref="Q23:Q28" si="27">S23+U23+W23+Y23</f>
        <v>204.934</v>
      </c>
      <c r="R23" s="96">
        <f>S23</f>
        <v>204.934</v>
      </c>
      <c r="S23" s="96">
        <v>204.934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/>
      <c r="AA23" s="96">
        <f>AB23+AC23+AD23+AE23</f>
        <v>0</v>
      </c>
      <c r="AB23" s="96">
        <v>0</v>
      </c>
      <c r="AC23" s="96"/>
      <c r="AD23" s="96">
        <v>0</v>
      </c>
      <c r="AE23" s="96">
        <v>0</v>
      </c>
      <c r="AF23" s="96">
        <f t="shared" si="26"/>
        <v>0</v>
      </c>
      <c r="AG23" s="96"/>
      <c r="AH23" s="96"/>
      <c r="AI23" s="96"/>
      <c r="AJ23" s="96"/>
      <c r="AK23" s="96"/>
      <c r="AL23" s="96"/>
      <c r="AM23" s="96"/>
      <c r="AN23" s="96"/>
      <c r="AO23" s="96"/>
      <c r="AP23" s="1299"/>
      <c r="AQ23" s="96"/>
    </row>
    <row r="24" spans="1:43" s="266" customFormat="1" ht="13.5" hidden="1" customHeight="1">
      <c r="A24" s="1295"/>
      <c r="B24" s="817" t="s">
        <v>217</v>
      </c>
      <c r="C24" s="367"/>
      <c r="D24" s="367"/>
      <c r="E24" s="367"/>
      <c r="F24" s="645"/>
      <c r="G24" s="367"/>
      <c r="H24" s="367"/>
      <c r="I24" s="92"/>
      <c r="J24" s="646"/>
      <c r="K24" s="646"/>
      <c r="L24" s="96"/>
      <c r="M24" s="96"/>
      <c r="N24" s="96"/>
      <c r="O24" s="96"/>
      <c r="P24" s="96">
        <f>R24</f>
        <v>113.443</v>
      </c>
      <c r="Q24" s="96">
        <f t="shared" si="27"/>
        <v>113.443</v>
      </c>
      <c r="R24" s="96">
        <f>S24</f>
        <v>113.443</v>
      </c>
      <c r="S24" s="96">
        <v>113.443</v>
      </c>
      <c r="T24" s="96">
        <f>U24</f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/>
      <c r="AA24" s="96">
        <f>AB24+AC24+AD24+AE24</f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f t="shared" si="26"/>
        <v>0</v>
      </c>
      <c r="AG24" s="96"/>
      <c r="AH24" s="96"/>
      <c r="AI24" s="96"/>
      <c r="AJ24" s="96"/>
      <c r="AK24" s="96"/>
      <c r="AL24" s="96"/>
      <c r="AM24" s="96"/>
      <c r="AN24" s="96"/>
      <c r="AO24" s="96"/>
      <c r="AP24" s="1299"/>
      <c r="AQ24" s="96"/>
    </row>
    <row r="25" spans="1:43" s="266" customFormat="1" ht="13.5" hidden="1" customHeight="1">
      <c r="A25" s="1295"/>
      <c r="B25" s="817" t="s">
        <v>218</v>
      </c>
      <c r="C25" s="367"/>
      <c r="D25" s="367"/>
      <c r="E25" s="367"/>
      <c r="F25" s="645"/>
      <c r="G25" s="367"/>
      <c r="H25" s="367"/>
      <c r="I25" s="92"/>
      <c r="J25" s="646"/>
      <c r="K25" s="646"/>
      <c r="L25" s="96"/>
      <c r="M25" s="96"/>
      <c r="N25" s="96"/>
      <c r="O25" s="96"/>
      <c r="P25" s="96">
        <f>R25</f>
        <v>0</v>
      </c>
      <c r="Q25" s="96">
        <f t="shared" si="27"/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/>
      <c r="AA25" s="96">
        <f>AB25+AC25+AD25</f>
        <v>0</v>
      </c>
      <c r="AB25" s="96">
        <v>0</v>
      </c>
      <c r="AC25" s="96"/>
      <c r="AD25" s="96"/>
      <c r="AE25" s="96"/>
      <c r="AF25" s="96">
        <f t="shared" si="26"/>
        <v>0</v>
      </c>
      <c r="AG25" s="96"/>
      <c r="AH25" s="96"/>
      <c r="AI25" s="96"/>
      <c r="AJ25" s="96"/>
      <c r="AK25" s="96"/>
      <c r="AL25" s="96"/>
      <c r="AM25" s="96"/>
      <c r="AN25" s="96"/>
      <c r="AO25" s="96"/>
      <c r="AP25" s="1299"/>
      <c r="AQ25" s="96"/>
    </row>
    <row r="26" spans="1:43" s="266" customFormat="1" ht="13.5" hidden="1" customHeight="1">
      <c r="A26" s="1295"/>
      <c r="B26" s="817" t="s">
        <v>261</v>
      </c>
      <c r="C26" s="367"/>
      <c r="D26" s="367"/>
      <c r="E26" s="367"/>
      <c r="F26" s="645"/>
      <c r="G26" s="367"/>
      <c r="H26" s="367"/>
      <c r="I26" s="92"/>
      <c r="J26" s="646"/>
      <c r="K26" s="646"/>
      <c r="L26" s="96"/>
      <c r="M26" s="96"/>
      <c r="N26" s="96"/>
      <c r="O26" s="96"/>
      <c r="P26" s="96">
        <v>0</v>
      </c>
      <c r="Q26" s="96">
        <f t="shared" si="27"/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/>
      <c r="AA26" s="96">
        <f>AB26+AC26+AD26</f>
        <v>0</v>
      </c>
      <c r="AB26" s="96">
        <v>0</v>
      </c>
      <c r="AC26" s="96"/>
      <c r="AD26" s="96"/>
      <c r="AE26" s="96"/>
      <c r="AF26" s="96">
        <f t="shared" si="26"/>
        <v>0</v>
      </c>
      <c r="AG26" s="96"/>
      <c r="AH26" s="96"/>
      <c r="AI26" s="96"/>
      <c r="AJ26" s="96"/>
      <c r="AK26" s="96"/>
      <c r="AL26" s="96"/>
      <c r="AM26" s="96"/>
      <c r="AN26" s="96"/>
      <c r="AO26" s="96"/>
      <c r="AP26" s="1299"/>
      <c r="AQ26" s="96"/>
    </row>
    <row r="27" spans="1:43" s="266" customFormat="1" ht="13.5" hidden="1" customHeight="1">
      <c r="A27" s="1295"/>
      <c r="B27" s="817" t="s">
        <v>223</v>
      </c>
      <c r="C27" s="367"/>
      <c r="D27" s="367"/>
      <c r="E27" s="367"/>
      <c r="F27" s="645"/>
      <c r="G27" s="367"/>
      <c r="H27" s="367"/>
      <c r="I27" s="92"/>
      <c r="J27" s="646"/>
      <c r="K27" s="646"/>
      <c r="L27" s="96"/>
      <c r="M27" s="96"/>
      <c r="N27" s="96"/>
      <c r="O27" s="96"/>
      <c r="P27" s="96">
        <v>0</v>
      </c>
      <c r="Q27" s="96">
        <f t="shared" si="27"/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/>
      <c r="AA27" s="96">
        <f>AB27+AC27+AD27</f>
        <v>0</v>
      </c>
      <c r="AB27" s="96">
        <v>0</v>
      </c>
      <c r="AC27" s="96"/>
      <c r="AD27" s="96"/>
      <c r="AE27" s="96"/>
      <c r="AF27" s="96">
        <f t="shared" si="26"/>
        <v>0</v>
      </c>
      <c r="AG27" s="96"/>
      <c r="AH27" s="96"/>
      <c r="AI27" s="96"/>
      <c r="AJ27" s="96"/>
      <c r="AK27" s="96"/>
      <c r="AL27" s="96"/>
      <c r="AM27" s="96"/>
      <c r="AN27" s="96"/>
      <c r="AO27" s="96"/>
      <c r="AP27" s="1299"/>
      <c r="AQ27" s="96"/>
    </row>
    <row r="28" spans="1:43" s="266" customFormat="1" ht="13.5" hidden="1" customHeight="1">
      <c r="A28" s="1295"/>
      <c r="B28" s="817" t="s">
        <v>221</v>
      </c>
      <c r="C28" s="367"/>
      <c r="D28" s="367"/>
      <c r="E28" s="367"/>
      <c r="F28" s="645"/>
      <c r="G28" s="367"/>
      <c r="H28" s="367"/>
      <c r="I28" s="92"/>
      <c r="J28" s="646"/>
      <c r="K28" s="646"/>
      <c r="L28" s="96"/>
      <c r="M28" s="96"/>
      <c r="N28" s="96"/>
      <c r="O28" s="96"/>
      <c r="P28" s="96">
        <f>R28</f>
        <v>0</v>
      </c>
      <c r="Q28" s="96">
        <f t="shared" si="27"/>
        <v>0</v>
      </c>
      <c r="R28" s="96">
        <f>S28</f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/>
      <c r="AA28" s="96">
        <f>SUM(AB28:AE28)</f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f t="shared" si="26"/>
        <v>0</v>
      </c>
      <c r="AG28" s="96"/>
      <c r="AH28" s="96"/>
      <c r="AI28" s="96"/>
      <c r="AJ28" s="96"/>
      <c r="AK28" s="96"/>
      <c r="AL28" s="96"/>
      <c r="AM28" s="96"/>
      <c r="AN28" s="96"/>
      <c r="AO28" s="96"/>
      <c r="AP28" s="1299"/>
      <c r="AQ28" s="96"/>
    </row>
    <row r="29" spans="1:43" ht="13.5" hidden="1" customHeight="1">
      <c r="A29" s="1295"/>
      <c r="B29" s="818"/>
      <c r="C29" s="943"/>
      <c r="D29" s="943"/>
      <c r="E29" s="943"/>
      <c r="F29" s="988"/>
      <c r="G29" s="943"/>
      <c r="H29" s="943"/>
      <c r="I29" s="23" t="s">
        <v>9</v>
      </c>
      <c r="J29" s="981">
        <f>K29</f>
        <v>702203.72</v>
      </c>
      <c r="K29" s="981">
        <v>702203.72</v>
      </c>
      <c r="L29" s="71">
        <v>789617.84</v>
      </c>
      <c r="M29" s="71">
        <v>348941.19</v>
      </c>
      <c r="N29" s="71">
        <v>196473.11</v>
      </c>
      <c r="O29" s="71">
        <v>0</v>
      </c>
      <c r="P29" s="71">
        <v>0</v>
      </c>
      <c r="Q29" s="71">
        <f>SUM(Q30:Q30)</f>
        <v>0</v>
      </c>
      <c r="R29" s="71">
        <f>SUM(R30:R30)</f>
        <v>37814.324000000001</v>
      </c>
      <c r="S29" s="71">
        <f>SUM(S30:S30)</f>
        <v>37814.324000000001</v>
      </c>
      <c r="T29" s="71">
        <f t="shared" ref="T29:AJ29" si="28">SUM(T30:T30)</f>
        <v>0</v>
      </c>
      <c r="U29" s="71">
        <f t="shared" si="28"/>
        <v>0</v>
      </c>
      <c r="V29" s="71">
        <f t="shared" si="28"/>
        <v>0</v>
      </c>
      <c r="W29" s="71">
        <f t="shared" si="28"/>
        <v>0</v>
      </c>
      <c r="X29" s="71">
        <v>0</v>
      </c>
      <c r="Y29" s="71">
        <f t="shared" si="28"/>
        <v>0</v>
      </c>
      <c r="Z29" s="100"/>
      <c r="AA29" s="71">
        <f t="shared" si="28"/>
        <v>0</v>
      </c>
      <c r="AB29" s="71">
        <f>SUM(AB30:AB30)</f>
        <v>0</v>
      </c>
      <c r="AC29" s="71">
        <f>SUM(AC30:AC30)</f>
        <v>0</v>
      </c>
      <c r="AD29" s="71">
        <f>SUM(AD30:AD30)</f>
        <v>0</v>
      </c>
      <c r="AE29" s="71">
        <f>SUM(AE30:AE30)</f>
        <v>0</v>
      </c>
      <c r="AF29" s="71">
        <f t="shared" si="28"/>
        <v>0</v>
      </c>
      <c r="AG29" s="71">
        <f t="shared" si="28"/>
        <v>0</v>
      </c>
      <c r="AH29" s="71">
        <f t="shared" si="28"/>
        <v>0</v>
      </c>
      <c r="AI29" s="71">
        <f t="shared" si="28"/>
        <v>0</v>
      </c>
      <c r="AJ29" s="71">
        <f t="shared" si="28"/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1299"/>
      <c r="AQ29" s="100"/>
    </row>
    <row r="30" spans="1:43" s="266" customFormat="1" ht="13.5" hidden="1" customHeight="1">
      <c r="A30" s="612"/>
      <c r="B30" s="819" t="s">
        <v>246</v>
      </c>
      <c r="C30" s="367"/>
      <c r="D30" s="367"/>
      <c r="E30" s="367"/>
      <c r="F30" s="645"/>
      <c r="G30" s="367"/>
      <c r="H30" s="367"/>
      <c r="I30" s="613"/>
      <c r="J30" s="535"/>
      <c r="K30" s="535"/>
      <c r="L30" s="100"/>
      <c r="M30" s="100"/>
      <c r="N30" s="100"/>
      <c r="O30" s="100"/>
      <c r="P30" s="96">
        <f>Q30</f>
        <v>0</v>
      </c>
      <c r="Q30" s="96">
        <v>0</v>
      </c>
      <c r="R30" s="96">
        <f>S30</f>
        <v>37814.324000000001</v>
      </c>
      <c r="S30" s="100">
        <v>37814.324000000001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/>
      <c r="AA30" s="96">
        <f>SUM(AB30:AE30)</f>
        <v>0</v>
      </c>
      <c r="AB30" s="100">
        <v>0</v>
      </c>
      <c r="AC30" s="100">
        <v>0</v>
      </c>
      <c r="AD30" s="100">
        <v>0</v>
      </c>
      <c r="AE30" s="100">
        <v>0</v>
      </c>
      <c r="AF30" s="96">
        <f>SUM(AG30:AG30)</f>
        <v>0</v>
      </c>
      <c r="AG30" s="100"/>
      <c r="AH30" s="100"/>
      <c r="AI30" s="100"/>
      <c r="AJ30" s="100"/>
      <c r="AK30" s="100"/>
      <c r="AL30" s="100"/>
      <c r="AM30" s="100"/>
      <c r="AN30" s="100"/>
      <c r="AO30" s="100"/>
      <c r="AP30" s="1299"/>
      <c r="AQ30" s="100"/>
    </row>
    <row r="31" spans="1:43" ht="13.5" hidden="1" customHeight="1">
      <c r="A31" s="987"/>
      <c r="B31" s="818"/>
      <c r="C31" s="943"/>
      <c r="D31" s="943"/>
      <c r="E31" s="943"/>
      <c r="F31" s="988"/>
      <c r="G31" s="943"/>
      <c r="H31" s="943"/>
      <c r="I31" s="939" t="s">
        <v>10</v>
      </c>
      <c r="J31" s="982"/>
      <c r="K31" s="982"/>
      <c r="L31" s="71">
        <f>SUM(L32:L33)</f>
        <v>172003.82</v>
      </c>
      <c r="M31" s="71">
        <v>135504.01</v>
      </c>
      <c r="N31" s="71">
        <f>SUM(N32:N33)</f>
        <v>36499.81</v>
      </c>
      <c r="O31" s="71">
        <v>0</v>
      </c>
      <c r="P31" s="71">
        <v>0</v>
      </c>
      <c r="Q31" s="47">
        <f>SUM(Q32:Q33)</f>
        <v>0</v>
      </c>
      <c r="R31" s="47">
        <f t="shared" ref="R31:AJ31" si="29">SUM(R32:R33)</f>
        <v>0</v>
      </c>
      <c r="S31" s="47">
        <f t="shared" si="29"/>
        <v>0</v>
      </c>
      <c r="T31" s="47">
        <f t="shared" si="29"/>
        <v>45904.665609999996</v>
      </c>
      <c r="U31" s="47">
        <f t="shared" si="29"/>
        <v>45904.665609999996</v>
      </c>
      <c r="V31" s="47">
        <f t="shared" si="29"/>
        <v>0</v>
      </c>
      <c r="W31" s="47">
        <f t="shared" si="29"/>
        <v>0</v>
      </c>
      <c r="X31" s="47">
        <v>0</v>
      </c>
      <c r="Y31" s="47">
        <f t="shared" si="29"/>
        <v>0</v>
      </c>
      <c r="Z31" s="96"/>
      <c r="AA31" s="47">
        <f t="shared" si="29"/>
        <v>0</v>
      </c>
      <c r="AB31" s="47">
        <f t="shared" si="29"/>
        <v>0</v>
      </c>
      <c r="AC31" s="47">
        <f t="shared" si="29"/>
        <v>0</v>
      </c>
      <c r="AD31" s="47">
        <f t="shared" si="29"/>
        <v>0</v>
      </c>
      <c r="AE31" s="47">
        <f t="shared" si="29"/>
        <v>0</v>
      </c>
      <c r="AF31" s="47">
        <f t="shared" si="29"/>
        <v>0</v>
      </c>
      <c r="AG31" s="47">
        <f t="shared" si="29"/>
        <v>0</v>
      </c>
      <c r="AH31" s="47">
        <f t="shared" si="29"/>
        <v>0</v>
      </c>
      <c r="AI31" s="47">
        <f t="shared" si="29"/>
        <v>0</v>
      </c>
      <c r="AJ31" s="47">
        <f t="shared" si="29"/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1300"/>
      <c r="AQ31" s="96"/>
    </row>
    <row r="32" spans="1:43" ht="13.5" customHeight="1">
      <c r="A32" s="987"/>
      <c r="B32" s="37" t="s">
        <v>219</v>
      </c>
      <c r="C32" s="943"/>
      <c r="D32" s="943"/>
      <c r="E32" s="943"/>
      <c r="F32" s="988"/>
      <c r="G32" s="943"/>
      <c r="H32" s="943"/>
      <c r="I32" s="939"/>
      <c r="J32" s="982"/>
      <c r="K32" s="982"/>
      <c r="L32" s="71">
        <v>90003.82</v>
      </c>
      <c r="M32" s="71"/>
      <c r="N32" s="71">
        <v>62531.64</v>
      </c>
      <c r="O32" s="71"/>
      <c r="P32" s="47">
        <v>0</v>
      </c>
      <c r="Q32" s="47">
        <v>0</v>
      </c>
      <c r="R32" s="71">
        <v>0</v>
      </c>
      <c r="S32" s="71">
        <v>0</v>
      </c>
      <c r="T32" s="71">
        <f>U32</f>
        <v>45904.665609999996</v>
      </c>
      <c r="U32" s="71">
        <f>26889.416+19015.24961</f>
        <v>45904.665609999996</v>
      </c>
      <c r="V32" s="71">
        <v>0</v>
      </c>
      <c r="W32" s="71">
        <v>0</v>
      </c>
      <c r="X32" s="71">
        <v>0</v>
      </c>
      <c r="Y32" s="71">
        <v>0</v>
      </c>
      <c r="Z32" s="100"/>
      <c r="AA32" s="71">
        <v>0</v>
      </c>
      <c r="AB32" s="71">
        <v>0</v>
      </c>
      <c r="AC32" s="71"/>
      <c r="AD32" s="71"/>
      <c r="AE32" s="71"/>
      <c r="AF32" s="47">
        <f>SUM(AG32:AG32)</f>
        <v>0</v>
      </c>
      <c r="AG32" s="47">
        <f>SUM(AG33:AG34)</f>
        <v>0</v>
      </c>
      <c r="AH32" s="71"/>
      <c r="AI32" s="71"/>
      <c r="AJ32" s="71"/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481"/>
      <c r="AQ32" s="100"/>
    </row>
    <row r="33" spans="1:43" ht="15.75">
      <c r="A33" s="987"/>
      <c r="B33" s="37" t="s">
        <v>220</v>
      </c>
      <c r="C33" s="943"/>
      <c r="D33" s="943"/>
      <c r="E33" s="943"/>
      <c r="F33" s="988"/>
      <c r="G33" s="943"/>
      <c r="H33" s="943"/>
      <c r="I33" s="939"/>
      <c r="J33" s="982"/>
      <c r="K33" s="982"/>
      <c r="L33" s="71">
        <v>82000</v>
      </c>
      <c r="M33" s="71"/>
      <c r="N33" s="71">
        <v>-26031.83</v>
      </c>
      <c r="O33" s="71"/>
      <c r="P33" s="47">
        <f>Q33</f>
        <v>0</v>
      </c>
      <c r="Q33" s="47">
        <f>S33+U33+W33</f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100"/>
      <c r="AA33" s="71">
        <v>0</v>
      </c>
      <c r="AB33" s="71">
        <v>0</v>
      </c>
      <c r="AC33" s="71"/>
      <c r="AD33" s="71"/>
      <c r="AE33" s="71"/>
      <c r="AF33" s="47">
        <f>SUM(AG33:AG33)</f>
        <v>0</v>
      </c>
      <c r="AG33" s="47">
        <f>SUM(AG34:AG35)</f>
        <v>0</v>
      </c>
      <c r="AH33" s="71"/>
      <c r="AI33" s="71"/>
      <c r="AJ33" s="71"/>
      <c r="AK33" s="71">
        <v>0</v>
      </c>
      <c r="AL33" s="71">
        <v>0</v>
      </c>
      <c r="AM33" s="71">
        <v>0</v>
      </c>
      <c r="AN33" s="71">
        <v>0</v>
      </c>
      <c r="AO33" s="71">
        <v>0</v>
      </c>
      <c r="AP33" s="481"/>
      <c r="AQ33" s="100"/>
    </row>
    <row r="34" spans="1:43" s="327" customFormat="1" ht="27.75" customHeight="1">
      <c r="A34" s="1294" t="s">
        <v>33</v>
      </c>
      <c r="B34" s="797" t="s">
        <v>28</v>
      </c>
      <c r="C34" s="30"/>
      <c r="D34" s="30"/>
      <c r="E34" s="30"/>
      <c r="F34" s="31">
        <v>30000</v>
      </c>
      <c r="G34" s="798"/>
      <c r="H34" s="798"/>
      <c r="I34" s="990" t="s">
        <v>19</v>
      </c>
      <c r="J34" s="1296">
        <f>K34+L34</f>
        <v>260501.25</v>
      </c>
      <c r="K34" s="1296">
        <v>0</v>
      </c>
      <c r="L34" s="70">
        <f>L36+L35</f>
        <v>260501.25</v>
      </c>
      <c r="M34" s="70">
        <f>M36+M35</f>
        <v>0</v>
      </c>
      <c r="N34" s="70">
        <f>N36+N35</f>
        <v>69943.709999999992</v>
      </c>
      <c r="O34" s="70">
        <f>O36+O35</f>
        <v>69943.710000000006</v>
      </c>
      <c r="P34" s="70">
        <f>P36+P35</f>
        <v>74000</v>
      </c>
      <c r="Q34" s="70">
        <f t="shared" ref="Q34:AO34" si="30">Q36</f>
        <v>0</v>
      </c>
      <c r="R34" s="70">
        <f t="shared" si="30"/>
        <v>0</v>
      </c>
      <c r="S34" s="70">
        <f t="shared" si="30"/>
        <v>0</v>
      </c>
      <c r="T34" s="70">
        <f t="shared" si="30"/>
        <v>0</v>
      </c>
      <c r="U34" s="70">
        <f t="shared" si="30"/>
        <v>0</v>
      </c>
      <c r="V34" s="70">
        <f t="shared" si="30"/>
        <v>0</v>
      </c>
      <c r="W34" s="70">
        <f t="shared" si="30"/>
        <v>0</v>
      </c>
      <c r="X34" s="70">
        <f t="shared" si="30"/>
        <v>0</v>
      </c>
      <c r="Y34" s="70">
        <f t="shared" si="30"/>
        <v>0</v>
      </c>
      <c r="Z34" s="694">
        <v>0</v>
      </c>
      <c r="AA34" s="70">
        <f t="shared" si="30"/>
        <v>0</v>
      </c>
      <c r="AB34" s="70">
        <f t="shared" si="30"/>
        <v>0</v>
      </c>
      <c r="AC34" s="70">
        <f t="shared" si="30"/>
        <v>0</v>
      </c>
      <c r="AD34" s="70">
        <f t="shared" si="30"/>
        <v>0</v>
      </c>
      <c r="AE34" s="70">
        <f t="shared" si="30"/>
        <v>0</v>
      </c>
      <c r="AF34" s="70">
        <f t="shared" si="30"/>
        <v>0</v>
      </c>
      <c r="AG34" s="70">
        <f t="shared" si="30"/>
        <v>0</v>
      </c>
      <c r="AH34" s="70">
        <f t="shared" si="30"/>
        <v>0</v>
      </c>
      <c r="AI34" s="70">
        <f t="shared" si="30"/>
        <v>0</v>
      </c>
      <c r="AJ34" s="70">
        <f t="shared" si="30"/>
        <v>0</v>
      </c>
      <c r="AK34" s="3">
        <f>P34-Q34</f>
        <v>74000</v>
      </c>
      <c r="AL34" s="3">
        <f>AK34</f>
        <v>74000</v>
      </c>
      <c r="AM34" s="70">
        <f t="shared" si="30"/>
        <v>0</v>
      </c>
      <c r="AN34" s="70">
        <f t="shared" si="30"/>
        <v>0</v>
      </c>
      <c r="AO34" s="70">
        <f t="shared" si="30"/>
        <v>0</v>
      </c>
      <c r="AP34" s="799"/>
      <c r="AQ34" s="694">
        <v>0</v>
      </c>
    </row>
    <row r="35" spans="1:43" ht="15" customHeight="1">
      <c r="A35" s="1295"/>
      <c r="B35" s="1" t="s">
        <v>15</v>
      </c>
      <c r="C35" s="286"/>
      <c r="D35" s="286"/>
      <c r="E35" s="286"/>
      <c r="F35" s="287"/>
      <c r="G35" s="950"/>
      <c r="H35" s="950"/>
      <c r="I35" s="991"/>
      <c r="J35" s="1297"/>
      <c r="K35" s="1297"/>
      <c r="L35" s="968">
        <v>10164.5</v>
      </c>
      <c r="M35" s="968">
        <v>0</v>
      </c>
      <c r="N35" s="968">
        <v>4946.26</v>
      </c>
      <c r="O35" s="968">
        <v>0</v>
      </c>
      <c r="P35" s="968">
        <v>0</v>
      </c>
      <c r="Q35" s="968">
        <v>0</v>
      </c>
      <c r="R35" s="968">
        <v>0</v>
      </c>
      <c r="S35" s="968">
        <v>0</v>
      </c>
      <c r="T35" s="968">
        <v>0</v>
      </c>
      <c r="U35" s="968">
        <v>0</v>
      </c>
      <c r="V35" s="968">
        <v>0</v>
      </c>
      <c r="W35" s="968">
        <v>0</v>
      </c>
      <c r="X35" s="968">
        <v>0</v>
      </c>
      <c r="Y35" s="968">
        <v>0</v>
      </c>
      <c r="Z35" s="258"/>
      <c r="AA35" s="968">
        <v>0</v>
      </c>
      <c r="AB35" s="968">
        <v>0</v>
      </c>
      <c r="AC35" s="968">
        <v>0</v>
      </c>
      <c r="AD35" s="968">
        <v>0</v>
      </c>
      <c r="AE35" s="968">
        <v>0</v>
      </c>
      <c r="AF35" s="968">
        <v>0</v>
      </c>
      <c r="AG35" s="968">
        <v>0</v>
      </c>
      <c r="AH35" s="968">
        <v>0</v>
      </c>
      <c r="AI35" s="968">
        <v>0</v>
      </c>
      <c r="AJ35" s="968">
        <v>0</v>
      </c>
      <c r="AK35" s="288">
        <v>0</v>
      </c>
      <c r="AL35" s="288">
        <v>0</v>
      </c>
      <c r="AM35" s="968">
        <v>0</v>
      </c>
      <c r="AN35" s="968">
        <v>0</v>
      </c>
      <c r="AO35" s="968">
        <v>0</v>
      </c>
      <c r="AP35" s="1031"/>
      <c r="AQ35" s="258"/>
    </row>
    <row r="36" spans="1:43" ht="15" customHeight="1">
      <c r="A36" s="1301"/>
      <c r="B36" s="1" t="s">
        <v>32</v>
      </c>
      <c r="C36" s="286"/>
      <c r="D36" s="286"/>
      <c r="E36" s="286"/>
      <c r="F36" s="650"/>
      <c r="G36" s="950">
        <v>2020</v>
      </c>
      <c r="H36" s="950">
        <v>2021</v>
      </c>
      <c r="I36" s="992"/>
      <c r="J36" s="1298"/>
      <c r="K36" s="1298"/>
      <c r="L36" s="968">
        <v>250336.75</v>
      </c>
      <c r="M36" s="968">
        <v>0</v>
      </c>
      <c r="N36" s="968">
        <v>64997.45</v>
      </c>
      <c r="O36" s="968">
        <v>69943.710000000006</v>
      </c>
      <c r="P36" s="968">
        <v>74000</v>
      </c>
      <c r="Q36" s="968">
        <v>0</v>
      </c>
      <c r="R36" s="968">
        <v>0</v>
      </c>
      <c r="S36" s="968">
        <v>0</v>
      </c>
      <c r="T36" s="968">
        <v>0</v>
      </c>
      <c r="U36" s="968">
        <v>0</v>
      </c>
      <c r="V36" s="968">
        <v>0</v>
      </c>
      <c r="W36" s="968">
        <v>0</v>
      </c>
      <c r="X36" s="968">
        <v>0</v>
      </c>
      <c r="Y36" s="968">
        <v>0</v>
      </c>
      <c r="Z36" s="258"/>
      <c r="AA36" s="968">
        <v>0</v>
      </c>
      <c r="AB36" s="968">
        <v>0</v>
      </c>
      <c r="AC36" s="968">
        <v>0</v>
      </c>
      <c r="AD36" s="968">
        <v>0</v>
      </c>
      <c r="AE36" s="968">
        <v>0</v>
      </c>
      <c r="AF36" s="968">
        <v>0</v>
      </c>
      <c r="AG36" s="968">
        <v>0</v>
      </c>
      <c r="AH36" s="968">
        <v>0</v>
      </c>
      <c r="AI36" s="968">
        <v>0</v>
      </c>
      <c r="AJ36" s="968">
        <v>0</v>
      </c>
      <c r="AK36" s="968">
        <v>0</v>
      </c>
      <c r="AL36" s="968">
        <v>0</v>
      </c>
      <c r="AM36" s="968">
        <v>0</v>
      </c>
      <c r="AN36" s="968">
        <v>0</v>
      </c>
      <c r="AO36" s="968">
        <v>0</v>
      </c>
      <c r="AP36" s="1032"/>
      <c r="AQ36" s="258"/>
    </row>
    <row r="37" spans="1:43" s="327" customFormat="1" ht="30" customHeight="1">
      <c r="A37" s="1294" t="s">
        <v>37</v>
      </c>
      <c r="B37" s="797" t="s">
        <v>36</v>
      </c>
      <c r="C37" s="30"/>
      <c r="D37" s="30"/>
      <c r="E37" s="30"/>
      <c r="F37" s="32"/>
      <c r="G37" s="798"/>
      <c r="H37" s="798"/>
      <c r="I37" s="990" t="s">
        <v>19</v>
      </c>
      <c r="J37" s="318">
        <v>344081.28</v>
      </c>
      <c r="K37" s="1291">
        <v>0</v>
      </c>
      <c r="L37" s="318">
        <f>L38+L40</f>
        <v>368435.18</v>
      </c>
      <c r="M37" s="318">
        <f t="shared" ref="M37:AO37" si="31">M38+M40</f>
        <v>20243.12</v>
      </c>
      <c r="N37" s="318">
        <f t="shared" si="31"/>
        <v>13773.23</v>
      </c>
      <c r="O37" s="318">
        <f t="shared" si="31"/>
        <v>8942.9699999999993</v>
      </c>
      <c r="P37" s="318">
        <f t="shared" si="31"/>
        <v>90000</v>
      </c>
      <c r="Q37" s="318">
        <f t="shared" si="31"/>
        <v>0</v>
      </c>
      <c r="R37" s="318">
        <f t="shared" si="31"/>
        <v>0</v>
      </c>
      <c r="S37" s="318">
        <f t="shared" si="31"/>
        <v>0</v>
      </c>
      <c r="T37" s="318">
        <f t="shared" si="31"/>
        <v>0</v>
      </c>
      <c r="U37" s="318">
        <f t="shared" si="31"/>
        <v>0</v>
      </c>
      <c r="V37" s="318">
        <f t="shared" si="31"/>
        <v>0</v>
      </c>
      <c r="W37" s="318">
        <f t="shared" si="31"/>
        <v>0</v>
      </c>
      <c r="X37" s="318">
        <f t="shared" si="31"/>
        <v>0</v>
      </c>
      <c r="Y37" s="318">
        <f t="shared" si="31"/>
        <v>0</v>
      </c>
      <c r="Z37" s="372">
        <v>0</v>
      </c>
      <c r="AA37" s="318">
        <f t="shared" si="31"/>
        <v>0</v>
      </c>
      <c r="AB37" s="318">
        <f t="shared" si="31"/>
        <v>0</v>
      </c>
      <c r="AC37" s="318">
        <f t="shared" si="31"/>
        <v>0</v>
      </c>
      <c r="AD37" s="318">
        <f t="shared" si="31"/>
        <v>0</v>
      </c>
      <c r="AE37" s="318">
        <f t="shared" si="31"/>
        <v>0</v>
      </c>
      <c r="AF37" s="318">
        <f t="shared" si="31"/>
        <v>0</v>
      </c>
      <c r="AG37" s="318">
        <f t="shared" si="31"/>
        <v>0</v>
      </c>
      <c r="AH37" s="318">
        <f t="shared" si="31"/>
        <v>0</v>
      </c>
      <c r="AI37" s="318">
        <f t="shared" si="31"/>
        <v>0</v>
      </c>
      <c r="AJ37" s="318">
        <f t="shared" si="31"/>
        <v>0</v>
      </c>
      <c r="AK37" s="318">
        <f>P37-Q37</f>
        <v>90000</v>
      </c>
      <c r="AL37" s="318">
        <f>AK37</f>
        <v>90000</v>
      </c>
      <c r="AM37" s="318">
        <f>ROUND((Q37*100%/P37*100),2)</f>
        <v>0</v>
      </c>
      <c r="AN37" s="318">
        <f t="shared" si="31"/>
        <v>0</v>
      </c>
      <c r="AO37" s="318">
        <f t="shared" si="31"/>
        <v>0</v>
      </c>
      <c r="AP37" s="800"/>
      <c r="AQ37" s="372">
        <v>0</v>
      </c>
    </row>
    <row r="38" spans="1:43" ht="15" customHeight="1">
      <c r="A38" s="1295"/>
      <c r="B38" s="1" t="s">
        <v>15</v>
      </c>
      <c r="C38" s="286"/>
      <c r="D38" s="286"/>
      <c r="E38" s="286"/>
      <c r="F38" s="650"/>
      <c r="G38" s="950">
        <v>2019</v>
      </c>
      <c r="H38" s="950">
        <v>2019</v>
      </c>
      <c r="I38" s="991"/>
      <c r="J38" s="47">
        <v>31543.64</v>
      </c>
      <c r="K38" s="1292"/>
      <c r="L38" s="47">
        <f>SUM(M38:O38)</f>
        <v>31543.64</v>
      </c>
      <c r="M38" s="4">
        <v>20243.12</v>
      </c>
      <c r="N38" s="4">
        <v>11300.52</v>
      </c>
      <c r="O38" s="4">
        <v>0</v>
      </c>
      <c r="P38" s="4">
        <v>0</v>
      </c>
      <c r="Q38" s="4">
        <f>Q39</f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f>X39</f>
        <v>0</v>
      </c>
      <c r="Y38" s="4">
        <f>Y39</f>
        <v>0</v>
      </c>
      <c r="Z38" s="268"/>
      <c r="AA38" s="4">
        <f>AA39</f>
        <v>0</v>
      </c>
      <c r="AB38" s="4">
        <v>0</v>
      </c>
      <c r="AC38" s="4">
        <v>0</v>
      </c>
      <c r="AD38" s="4">
        <v>0</v>
      </c>
      <c r="AE38" s="4">
        <f>AE39</f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964"/>
      <c r="AQ38" s="268"/>
    </row>
    <row r="39" spans="1:43" s="266" customFormat="1" ht="15" hidden="1" customHeight="1">
      <c r="A39" s="1295"/>
      <c r="B39" s="102" t="s">
        <v>291</v>
      </c>
      <c r="C39" s="651"/>
      <c r="D39" s="651"/>
      <c r="E39" s="651"/>
      <c r="F39" s="652"/>
      <c r="G39" s="489"/>
      <c r="H39" s="489"/>
      <c r="I39" s="991"/>
      <c r="J39" s="96"/>
      <c r="K39" s="1292"/>
      <c r="L39" s="96"/>
      <c r="M39" s="268"/>
      <c r="N39" s="268"/>
      <c r="O39" s="268"/>
      <c r="P39" s="268"/>
      <c r="Q39" s="268">
        <f>Y39</f>
        <v>0</v>
      </c>
      <c r="R39" s="268"/>
      <c r="S39" s="268"/>
      <c r="T39" s="268"/>
      <c r="U39" s="268"/>
      <c r="V39" s="268"/>
      <c r="W39" s="268"/>
      <c r="X39" s="268">
        <v>0</v>
      </c>
      <c r="Y39" s="268">
        <v>0</v>
      </c>
      <c r="Z39" s="268"/>
      <c r="AA39" s="268">
        <f>AE39</f>
        <v>0</v>
      </c>
      <c r="AB39" s="268"/>
      <c r="AC39" s="268"/>
      <c r="AD39" s="268"/>
      <c r="AE39" s="268">
        <v>0</v>
      </c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490"/>
      <c r="AQ39" s="268"/>
    </row>
    <row r="40" spans="1:43" ht="15" customHeight="1">
      <c r="A40" s="1301"/>
      <c r="B40" s="1" t="s">
        <v>16</v>
      </c>
      <c r="C40" s="286"/>
      <c r="D40" s="286"/>
      <c r="E40" s="286"/>
      <c r="F40" s="650"/>
      <c r="G40" s="950">
        <v>2020</v>
      </c>
      <c r="H40" s="950">
        <v>2021</v>
      </c>
      <c r="I40" s="992"/>
      <c r="J40" s="47">
        <v>312537.64</v>
      </c>
      <c r="K40" s="1293"/>
      <c r="L40" s="47">
        <v>336891.54</v>
      </c>
      <c r="M40" s="4">
        <v>0</v>
      </c>
      <c r="N40" s="4">
        <v>2472.71</v>
      </c>
      <c r="O40" s="4">
        <v>8942.9699999999993</v>
      </c>
      <c r="P40" s="4">
        <v>90000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96"/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397"/>
      <c r="AQ40" s="96"/>
    </row>
    <row r="41" spans="1:43" s="327" customFormat="1" ht="31.5" customHeight="1">
      <c r="A41" s="790"/>
      <c r="B41" s="789" t="s">
        <v>405</v>
      </c>
      <c r="C41" s="801"/>
      <c r="D41" s="801"/>
      <c r="E41" s="801"/>
      <c r="F41" s="802"/>
      <c r="G41" s="792"/>
      <c r="H41" s="793"/>
      <c r="I41" s="957"/>
      <c r="J41" s="3"/>
      <c r="K41" s="960"/>
      <c r="L41" s="3"/>
      <c r="M41" s="318"/>
      <c r="N41" s="318"/>
      <c r="O41" s="318"/>
      <c r="P41" s="318">
        <f>SUM(P42:P43)</f>
        <v>8215.9</v>
      </c>
      <c r="Q41" s="318">
        <f>SUM(Q42:Q43)</f>
        <v>0</v>
      </c>
      <c r="R41" s="318">
        <f t="shared" ref="R41:AA41" si="32">SUM(R42:R43)</f>
        <v>0</v>
      </c>
      <c r="S41" s="318">
        <f t="shared" si="32"/>
        <v>0</v>
      </c>
      <c r="T41" s="318">
        <f t="shared" si="32"/>
        <v>0</v>
      </c>
      <c r="U41" s="318">
        <f t="shared" si="32"/>
        <v>0</v>
      </c>
      <c r="V41" s="318">
        <f t="shared" si="32"/>
        <v>0</v>
      </c>
      <c r="W41" s="318">
        <f t="shared" si="32"/>
        <v>0</v>
      </c>
      <c r="X41" s="318">
        <f t="shared" si="32"/>
        <v>0</v>
      </c>
      <c r="Y41" s="318">
        <f t="shared" si="32"/>
        <v>0</v>
      </c>
      <c r="Z41" s="318">
        <f t="shared" si="32"/>
        <v>0</v>
      </c>
      <c r="AA41" s="318">
        <f t="shared" si="32"/>
        <v>0</v>
      </c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800"/>
      <c r="AQ41" s="372"/>
    </row>
    <row r="42" spans="1:43" ht="15" customHeight="1">
      <c r="A42" s="987"/>
      <c r="B42" s="42" t="s">
        <v>15</v>
      </c>
      <c r="C42" s="785"/>
      <c r="D42" s="785"/>
      <c r="E42" s="785"/>
      <c r="F42" s="786"/>
      <c r="G42" s="335"/>
      <c r="H42" s="787"/>
      <c r="I42" s="942"/>
      <c r="J42" s="47"/>
      <c r="K42" s="968"/>
      <c r="L42" s="47"/>
      <c r="M42" s="4"/>
      <c r="N42" s="4"/>
      <c r="O42" s="4"/>
      <c r="P42" s="4">
        <v>1519.43</v>
      </c>
      <c r="Q42" s="4">
        <v>0</v>
      </c>
      <c r="R42" s="4"/>
      <c r="S42" s="4"/>
      <c r="T42" s="4"/>
      <c r="U42" s="4"/>
      <c r="V42" s="4"/>
      <c r="W42" s="4"/>
      <c r="X42" s="4"/>
      <c r="Y42" s="4"/>
      <c r="Z42" s="268"/>
      <c r="AA42" s="4">
        <v>0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964"/>
      <c r="AQ42" s="268"/>
    </row>
    <row r="43" spans="1:43" ht="15" customHeight="1">
      <c r="A43" s="987"/>
      <c r="B43" s="42" t="s">
        <v>16</v>
      </c>
      <c r="C43" s="785"/>
      <c r="D43" s="785"/>
      <c r="E43" s="785"/>
      <c r="F43" s="786"/>
      <c r="G43" s="335"/>
      <c r="H43" s="787"/>
      <c r="I43" s="942"/>
      <c r="J43" s="47"/>
      <c r="K43" s="968"/>
      <c r="L43" s="47"/>
      <c r="M43" s="4"/>
      <c r="N43" s="4"/>
      <c r="O43" s="4"/>
      <c r="P43" s="4">
        <v>6696.47</v>
      </c>
      <c r="Q43" s="4">
        <v>0</v>
      </c>
      <c r="R43" s="4"/>
      <c r="S43" s="4"/>
      <c r="T43" s="4"/>
      <c r="U43" s="4"/>
      <c r="V43" s="4"/>
      <c r="W43" s="4"/>
      <c r="X43" s="4"/>
      <c r="Y43" s="4"/>
      <c r="Z43" s="268"/>
      <c r="AA43" s="4">
        <v>0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964"/>
      <c r="AQ43" s="268"/>
    </row>
    <row r="44" spans="1:43" ht="38.25" hidden="1" customHeight="1">
      <c r="A44" s="1294" t="s">
        <v>22</v>
      </c>
      <c r="B44" s="1281" t="s">
        <v>49</v>
      </c>
      <c r="C44" s="1282"/>
      <c r="D44" s="1282"/>
      <c r="E44" s="1282"/>
      <c r="F44" s="1282"/>
      <c r="G44" s="1282"/>
      <c r="H44" s="1283"/>
      <c r="I44" s="23" t="s">
        <v>19</v>
      </c>
      <c r="J44" s="47">
        <v>0</v>
      </c>
      <c r="K44" s="47">
        <v>0</v>
      </c>
      <c r="L44" s="47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268"/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964"/>
      <c r="AQ44" s="268"/>
    </row>
    <row r="45" spans="1:43" ht="38.25" hidden="1" customHeight="1">
      <c r="A45" s="1295"/>
      <c r="B45" s="1284"/>
      <c r="C45" s="1285"/>
      <c r="D45" s="1285"/>
      <c r="E45" s="1285"/>
      <c r="F45" s="1285"/>
      <c r="G45" s="1285"/>
      <c r="H45" s="1286"/>
      <c r="I45" s="23" t="s">
        <v>20</v>
      </c>
      <c r="J45" s="47">
        <v>0</v>
      </c>
      <c r="K45" s="47">
        <v>0</v>
      </c>
      <c r="L45" s="47">
        <f>L48</f>
        <v>4674.0700000000006</v>
      </c>
      <c r="M45" s="47">
        <f t="shared" ref="M45:V45" si="33">M48</f>
        <v>0</v>
      </c>
      <c r="N45" s="47">
        <f t="shared" si="33"/>
        <v>0</v>
      </c>
      <c r="O45" s="47">
        <f t="shared" si="33"/>
        <v>0</v>
      </c>
      <c r="P45" s="47">
        <f t="shared" si="33"/>
        <v>0</v>
      </c>
      <c r="Q45" s="47">
        <f t="shared" si="33"/>
        <v>0</v>
      </c>
      <c r="R45" s="47">
        <f t="shared" si="33"/>
        <v>0</v>
      </c>
      <c r="S45" s="47">
        <f t="shared" si="33"/>
        <v>0</v>
      </c>
      <c r="T45" s="47">
        <f t="shared" si="33"/>
        <v>0</v>
      </c>
      <c r="U45" s="47">
        <f t="shared" si="33"/>
        <v>7.2</v>
      </c>
      <c r="V45" s="47">
        <f t="shared" si="33"/>
        <v>0</v>
      </c>
      <c r="W45" s="4">
        <v>0</v>
      </c>
      <c r="X45" s="4">
        <v>0</v>
      </c>
      <c r="Y45" s="4">
        <v>0</v>
      </c>
      <c r="Z45" s="268"/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964"/>
      <c r="AQ45" s="268"/>
    </row>
    <row r="46" spans="1:43" ht="25.5" hidden="1" customHeight="1">
      <c r="A46" s="1295"/>
      <c r="B46" s="1284"/>
      <c r="C46" s="1285"/>
      <c r="D46" s="1285"/>
      <c r="E46" s="1285"/>
      <c r="F46" s="1285"/>
      <c r="G46" s="1285"/>
      <c r="H46" s="1286"/>
      <c r="I46" s="23" t="s">
        <v>10</v>
      </c>
      <c r="J46" s="47">
        <f t="shared" ref="J46:AO46" si="34">J48</f>
        <v>23417.360000000001</v>
      </c>
      <c r="K46" s="47">
        <f t="shared" si="34"/>
        <v>0</v>
      </c>
      <c r="L46" s="47">
        <v>0</v>
      </c>
      <c r="M46" s="4">
        <f t="shared" si="34"/>
        <v>0</v>
      </c>
      <c r="N46" s="4">
        <f t="shared" si="34"/>
        <v>0</v>
      </c>
      <c r="O46" s="4">
        <f t="shared" si="34"/>
        <v>0</v>
      </c>
      <c r="P46" s="4">
        <v>0</v>
      </c>
      <c r="Q46" s="4">
        <v>0</v>
      </c>
      <c r="R46" s="4">
        <f t="shared" si="34"/>
        <v>0</v>
      </c>
      <c r="S46" s="4">
        <f t="shared" si="34"/>
        <v>0</v>
      </c>
      <c r="T46" s="4">
        <f t="shared" si="34"/>
        <v>0</v>
      </c>
      <c r="U46" s="4">
        <v>0</v>
      </c>
      <c r="V46" s="4">
        <f t="shared" si="34"/>
        <v>0</v>
      </c>
      <c r="W46" s="4">
        <f t="shared" si="34"/>
        <v>0</v>
      </c>
      <c r="X46" s="4">
        <f t="shared" si="34"/>
        <v>0</v>
      </c>
      <c r="Y46" s="4">
        <f t="shared" si="34"/>
        <v>0</v>
      </c>
      <c r="Z46" s="268"/>
      <c r="AA46" s="4">
        <f t="shared" si="34"/>
        <v>0</v>
      </c>
      <c r="AB46" s="4">
        <f t="shared" si="34"/>
        <v>0</v>
      </c>
      <c r="AC46" s="4">
        <f t="shared" si="34"/>
        <v>7.2</v>
      </c>
      <c r="AD46" s="4">
        <f t="shared" si="34"/>
        <v>0</v>
      </c>
      <c r="AE46" s="4">
        <f t="shared" si="34"/>
        <v>0</v>
      </c>
      <c r="AF46" s="4">
        <f t="shared" si="34"/>
        <v>0</v>
      </c>
      <c r="AG46" s="4">
        <f t="shared" si="34"/>
        <v>0</v>
      </c>
      <c r="AH46" s="4">
        <f t="shared" si="34"/>
        <v>0</v>
      </c>
      <c r="AI46" s="4">
        <f t="shared" si="34"/>
        <v>0</v>
      </c>
      <c r="AJ46" s="4">
        <f t="shared" si="34"/>
        <v>0</v>
      </c>
      <c r="AK46" s="4">
        <f t="shared" si="34"/>
        <v>0</v>
      </c>
      <c r="AL46" s="4">
        <f t="shared" si="34"/>
        <v>0</v>
      </c>
      <c r="AM46" s="4">
        <f t="shared" si="34"/>
        <v>0</v>
      </c>
      <c r="AN46" s="4">
        <f t="shared" si="34"/>
        <v>0</v>
      </c>
      <c r="AO46" s="4">
        <f t="shared" si="34"/>
        <v>0</v>
      </c>
      <c r="AP46" s="964"/>
      <c r="AQ46" s="268"/>
    </row>
    <row r="47" spans="1:43" ht="25.5" hidden="1" customHeight="1">
      <c r="A47" s="1295"/>
      <c r="B47" s="1287"/>
      <c r="C47" s="1288"/>
      <c r="D47" s="1288"/>
      <c r="E47" s="1288"/>
      <c r="F47" s="1288"/>
      <c r="G47" s="1288"/>
      <c r="H47" s="1289"/>
      <c r="I47" s="23" t="s">
        <v>9</v>
      </c>
      <c r="J47" s="47">
        <v>0</v>
      </c>
      <c r="K47" s="47">
        <v>0</v>
      </c>
      <c r="L47" s="47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268"/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964"/>
      <c r="AQ47" s="268"/>
    </row>
    <row r="48" spans="1:43" s="327" customFormat="1" ht="29.25" customHeight="1">
      <c r="A48" s="1033" t="s">
        <v>23</v>
      </c>
      <c r="B48" s="797" t="s">
        <v>276</v>
      </c>
      <c r="C48" s="952">
        <v>900</v>
      </c>
      <c r="D48" s="35">
        <v>28000</v>
      </c>
      <c r="E48" s="952"/>
      <c r="F48" s="963"/>
      <c r="G48" s="955"/>
      <c r="H48" s="955"/>
      <c r="I48" s="1111" t="s">
        <v>20</v>
      </c>
      <c r="J48" s="1296">
        <v>23417.360000000001</v>
      </c>
      <c r="K48" s="1296">
        <v>0</v>
      </c>
      <c r="L48" s="70">
        <f>SUM(L49:L52)</f>
        <v>4674.0700000000006</v>
      </c>
      <c r="M48" s="70">
        <f>SUM(M49:M52)</f>
        <v>0</v>
      </c>
      <c r="N48" s="70">
        <f>SUM(N49:N52)</f>
        <v>0</v>
      </c>
      <c r="O48" s="70">
        <f>SUM(O49:O52)</f>
        <v>0</v>
      </c>
      <c r="P48" s="70">
        <f>SUM(P49:P52)</f>
        <v>0</v>
      </c>
      <c r="Q48" s="70">
        <f>Q49+Q52</f>
        <v>0</v>
      </c>
      <c r="R48" s="70">
        <f t="shared" ref="R48:AC48" si="35">R49+R52</f>
        <v>0</v>
      </c>
      <c r="S48" s="70">
        <f t="shared" si="35"/>
        <v>0</v>
      </c>
      <c r="T48" s="70">
        <f t="shared" si="35"/>
        <v>0</v>
      </c>
      <c r="U48" s="70">
        <f t="shared" si="35"/>
        <v>7.2</v>
      </c>
      <c r="V48" s="70">
        <f t="shared" si="35"/>
        <v>0</v>
      </c>
      <c r="W48" s="70">
        <f t="shared" si="35"/>
        <v>0</v>
      </c>
      <c r="X48" s="70">
        <f t="shared" si="35"/>
        <v>0</v>
      </c>
      <c r="Y48" s="70">
        <f t="shared" si="35"/>
        <v>0</v>
      </c>
      <c r="Z48" s="70">
        <f t="shared" si="35"/>
        <v>0</v>
      </c>
      <c r="AA48" s="70">
        <f t="shared" si="35"/>
        <v>0</v>
      </c>
      <c r="AB48" s="70">
        <f t="shared" si="35"/>
        <v>0</v>
      </c>
      <c r="AC48" s="70">
        <f t="shared" si="35"/>
        <v>7.2</v>
      </c>
      <c r="AD48" s="70">
        <v>0</v>
      </c>
      <c r="AE48" s="70">
        <v>0</v>
      </c>
      <c r="AF48" s="70">
        <v>0</v>
      </c>
      <c r="AG48" s="70">
        <v>0</v>
      </c>
      <c r="AH48" s="70">
        <v>0</v>
      </c>
      <c r="AI48" s="70">
        <v>0</v>
      </c>
      <c r="AJ48" s="70">
        <v>0</v>
      </c>
      <c r="AK48" s="3">
        <f>P48-Q48</f>
        <v>0</v>
      </c>
      <c r="AL48" s="3">
        <f>AK48</f>
        <v>0</v>
      </c>
      <c r="AM48" s="70">
        <v>0</v>
      </c>
      <c r="AN48" s="70">
        <v>0</v>
      </c>
      <c r="AO48" s="70">
        <v>0</v>
      </c>
      <c r="AP48" s="803"/>
      <c r="AQ48" s="694">
        <v>0</v>
      </c>
    </row>
    <row r="49" spans="1:43" ht="15" customHeight="1">
      <c r="A49" s="1034"/>
      <c r="B49" s="935" t="s">
        <v>15</v>
      </c>
      <c r="C49" s="958"/>
      <c r="D49" s="579"/>
      <c r="E49" s="958"/>
      <c r="F49" s="966"/>
      <c r="G49" s="941"/>
      <c r="H49" s="941"/>
      <c r="I49" s="1112"/>
      <c r="J49" s="1297"/>
      <c r="K49" s="1297"/>
      <c r="L49" s="968">
        <v>521.89</v>
      </c>
      <c r="M49" s="968"/>
      <c r="N49" s="968">
        <v>0</v>
      </c>
      <c r="O49" s="986"/>
      <c r="P49" s="968">
        <v>0</v>
      </c>
      <c r="Q49" s="968">
        <v>0</v>
      </c>
      <c r="R49" s="968">
        <f t="shared" ref="R49:Z49" si="36">R50+R51</f>
        <v>0</v>
      </c>
      <c r="S49" s="968">
        <f t="shared" si="36"/>
        <v>0</v>
      </c>
      <c r="T49" s="968">
        <f t="shared" si="36"/>
        <v>0</v>
      </c>
      <c r="U49" s="968">
        <f t="shared" si="36"/>
        <v>7.2</v>
      </c>
      <c r="V49" s="968">
        <f t="shared" si="36"/>
        <v>0</v>
      </c>
      <c r="W49" s="968">
        <f t="shared" si="36"/>
        <v>0</v>
      </c>
      <c r="X49" s="968">
        <f t="shared" si="36"/>
        <v>0</v>
      </c>
      <c r="Y49" s="968">
        <f t="shared" si="36"/>
        <v>0</v>
      </c>
      <c r="Z49" s="968">
        <f t="shared" si="36"/>
        <v>0</v>
      </c>
      <c r="AA49" s="968">
        <v>0</v>
      </c>
      <c r="AB49" s="968">
        <f t="shared" ref="AB49:AC49" si="37">AB50</f>
        <v>0</v>
      </c>
      <c r="AC49" s="968">
        <f t="shared" si="37"/>
        <v>7.2</v>
      </c>
      <c r="AD49" s="968"/>
      <c r="AE49" s="968"/>
      <c r="AF49" s="968"/>
      <c r="AG49" s="968"/>
      <c r="AH49" s="968"/>
      <c r="AI49" s="968"/>
      <c r="AJ49" s="968"/>
      <c r="AK49" s="288"/>
      <c r="AL49" s="288"/>
      <c r="AM49" s="968"/>
      <c r="AN49" s="968"/>
      <c r="AO49" s="968"/>
      <c r="AP49" s="580"/>
      <c r="AQ49" s="258"/>
    </row>
    <row r="50" spans="1:43" s="266" customFormat="1" ht="15" hidden="1" customHeight="1">
      <c r="A50" s="1034"/>
      <c r="B50" s="92" t="s">
        <v>316</v>
      </c>
      <c r="C50" s="104"/>
      <c r="D50" s="581"/>
      <c r="E50" s="104"/>
      <c r="F50" s="578"/>
      <c r="G50" s="262"/>
      <c r="H50" s="262"/>
      <c r="I50" s="1112"/>
      <c r="J50" s="1297"/>
      <c r="K50" s="1297"/>
      <c r="L50" s="258"/>
      <c r="M50" s="258"/>
      <c r="N50" s="258"/>
      <c r="O50" s="582"/>
      <c r="P50" s="258"/>
      <c r="Q50" s="258">
        <f>S50+U50</f>
        <v>7.2</v>
      </c>
      <c r="R50" s="258"/>
      <c r="S50" s="258"/>
      <c r="T50" s="258"/>
      <c r="U50" s="258">
        <v>7.2</v>
      </c>
      <c r="V50" s="258"/>
      <c r="W50" s="258"/>
      <c r="X50" s="258"/>
      <c r="Y50" s="258"/>
      <c r="Z50" s="258"/>
      <c r="AA50" s="258">
        <f>AC50</f>
        <v>7.2</v>
      </c>
      <c r="AB50" s="258"/>
      <c r="AC50" s="258">
        <v>7.2</v>
      </c>
      <c r="AD50" s="258"/>
      <c r="AE50" s="258"/>
      <c r="AF50" s="258"/>
      <c r="AG50" s="258"/>
      <c r="AH50" s="258"/>
      <c r="AI50" s="258"/>
      <c r="AJ50" s="258"/>
      <c r="AK50" s="583"/>
      <c r="AL50" s="583"/>
      <c r="AM50" s="258"/>
      <c r="AN50" s="258"/>
      <c r="AO50" s="258"/>
      <c r="AP50" s="584"/>
      <c r="AQ50" s="258"/>
    </row>
    <row r="51" spans="1:43" s="266" customFormat="1" ht="15" hidden="1" customHeight="1">
      <c r="A51" s="1034"/>
      <c r="B51" s="92" t="s">
        <v>351</v>
      </c>
      <c r="C51" s="104"/>
      <c r="D51" s="581"/>
      <c r="E51" s="104"/>
      <c r="F51" s="578"/>
      <c r="G51" s="262"/>
      <c r="H51" s="262"/>
      <c r="I51" s="1112"/>
      <c r="J51" s="1297"/>
      <c r="K51" s="1297"/>
      <c r="L51" s="258"/>
      <c r="M51" s="258"/>
      <c r="N51" s="258"/>
      <c r="O51" s="582"/>
      <c r="P51" s="258"/>
      <c r="Q51" s="258">
        <v>48</v>
      </c>
      <c r="R51" s="258"/>
      <c r="S51" s="258"/>
      <c r="T51" s="258"/>
      <c r="U51" s="258"/>
      <c r="V51" s="258"/>
      <c r="W51" s="258"/>
      <c r="X51" s="258"/>
      <c r="Y51" s="258"/>
      <c r="Z51" s="258"/>
      <c r="AA51" s="258">
        <v>48</v>
      </c>
      <c r="AB51" s="258"/>
      <c r="AC51" s="258"/>
      <c r="AD51" s="258"/>
      <c r="AE51" s="258"/>
      <c r="AF51" s="258"/>
      <c r="AG51" s="258"/>
      <c r="AH51" s="258"/>
      <c r="AI51" s="258"/>
      <c r="AJ51" s="258"/>
      <c r="AK51" s="583"/>
      <c r="AL51" s="583"/>
      <c r="AM51" s="258"/>
      <c r="AN51" s="258"/>
      <c r="AO51" s="258"/>
      <c r="AP51" s="584"/>
      <c r="AQ51" s="258"/>
    </row>
    <row r="52" spans="1:43" ht="15" customHeight="1">
      <c r="A52" s="1035"/>
      <c r="B52" s="935" t="s">
        <v>16</v>
      </c>
      <c r="C52" s="958"/>
      <c r="D52" s="958"/>
      <c r="E52" s="958"/>
      <c r="F52" s="966"/>
      <c r="G52" s="941">
        <v>2020</v>
      </c>
      <c r="H52" s="941">
        <v>2020</v>
      </c>
      <c r="I52" s="1113"/>
      <c r="J52" s="1298"/>
      <c r="K52" s="1298"/>
      <c r="L52" s="968">
        <v>4152.18</v>
      </c>
      <c r="M52" s="968">
        <v>0</v>
      </c>
      <c r="N52" s="968">
        <v>0</v>
      </c>
      <c r="O52" s="968">
        <v>0</v>
      </c>
      <c r="P52" s="968">
        <v>0</v>
      </c>
      <c r="Q52" s="968">
        <v>0</v>
      </c>
      <c r="R52" s="968">
        <v>0</v>
      </c>
      <c r="S52" s="968">
        <v>0</v>
      </c>
      <c r="T52" s="968">
        <v>0</v>
      </c>
      <c r="U52" s="968">
        <v>0</v>
      </c>
      <c r="V52" s="968">
        <v>0</v>
      </c>
      <c r="W52" s="968">
        <v>0</v>
      </c>
      <c r="X52" s="968">
        <v>0</v>
      </c>
      <c r="Y52" s="968">
        <v>0</v>
      </c>
      <c r="Z52" s="258"/>
      <c r="AA52" s="968">
        <v>0</v>
      </c>
      <c r="AB52" s="968">
        <v>0</v>
      </c>
      <c r="AC52" s="968">
        <v>0</v>
      </c>
      <c r="AD52" s="968">
        <v>0</v>
      </c>
      <c r="AE52" s="968">
        <v>0</v>
      </c>
      <c r="AF52" s="968">
        <v>0</v>
      </c>
      <c r="AG52" s="968">
        <f t="shared" ref="AG52:AJ53" si="38">AG55+AG58</f>
        <v>0</v>
      </c>
      <c r="AH52" s="968">
        <f t="shared" si="38"/>
        <v>0</v>
      </c>
      <c r="AI52" s="968">
        <f t="shared" si="38"/>
        <v>0</v>
      </c>
      <c r="AJ52" s="968">
        <f t="shared" si="38"/>
        <v>0</v>
      </c>
      <c r="AK52" s="968">
        <v>0</v>
      </c>
      <c r="AL52" s="968">
        <v>0</v>
      </c>
      <c r="AM52" s="968">
        <v>0</v>
      </c>
      <c r="AN52" s="968">
        <v>0</v>
      </c>
      <c r="AO52" s="968">
        <v>0</v>
      </c>
      <c r="AP52" s="401"/>
      <c r="AQ52" s="258"/>
    </row>
    <row r="53" spans="1:43" ht="38.25" hidden="1" customHeight="1">
      <c r="A53" s="996" t="s">
        <v>29</v>
      </c>
      <c r="B53" s="1281" t="s">
        <v>62</v>
      </c>
      <c r="C53" s="1282"/>
      <c r="D53" s="1282"/>
      <c r="E53" s="1282"/>
      <c r="F53" s="1282"/>
      <c r="G53" s="1282"/>
      <c r="H53" s="1283"/>
      <c r="I53" s="37" t="s">
        <v>20</v>
      </c>
      <c r="J53" s="983">
        <f>L53</f>
        <v>924.64</v>
      </c>
      <c r="K53" s="983">
        <v>0</v>
      </c>
      <c r="L53" s="968">
        <f>L59</f>
        <v>924.64</v>
      </c>
      <c r="M53" s="968">
        <f t="shared" ref="M53:AO53" si="39">M56+M59</f>
        <v>0</v>
      </c>
      <c r="N53" s="968">
        <f t="shared" si="39"/>
        <v>0</v>
      </c>
      <c r="O53" s="968">
        <f t="shared" si="39"/>
        <v>0</v>
      </c>
      <c r="P53" s="968">
        <f t="shared" si="39"/>
        <v>725.37</v>
      </c>
      <c r="Q53" s="968">
        <f t="shared" si="39"/>
        <v>0</v>
      </c>
      <c r="R53" s="968">
        <f t="shared" si="39"/>
        <v>0</v>
      </c>
      <c r="S53" s="968">
        <f t="shared" si="39"/>
        <v>0</v>
      </c>
      <c r="T53" s="968">
        <f t="shared" si="39"/>
        <v>0</v>
      </c>
      <c r="U53" s="968">
        <f t="shared" si="39"/>
        <v>0</v>
      </c>
      <c r="V53" s="968">
        <f t="shared" si="39"/>
        <v>131</v>
      </c>
      <c r="W53" s="968">
        <f t="shared" si="39"/>
        <v>131</v>
      </c>
      <c r="X53" s="968">
        <f t="shared" si="39"/>
        <v>0</v>
      </c>
      <c r="Y53" s="968">
        <f t="shared" si="39"/>
        <v>0</v>
      </c>
      <c r="Z53" s="258"/>
      <c r="AA53" s="968">
        <f t="shared" si="39"/>
        <v>0</v>
      </c>
      <c r="AB53" s="968">
        <f t="shared" si="39"/>
        <v>0</v>
      </c>
      <c r="AC53" s="968">
        <f t="shared" si="39"/>
        <v>0</v>
      </c>
      <c r="AD53" s="968">
        <f t="shared" si="39"/>
        <v>200</v>
      </c>
      <c r="AE53" s="968">
        <f t="shared" si="39"/>
        <v>0</v>
      </c>
      <c r="AF53" s="968">
        <f t="shared" si="39"/>
        <v>0</v>
      </c>
      <c r="AG53" s="968">
        <f t="shared" si="38"/>
        <v>0</v>
      </c>
      <c r="AH53" s="968">
        <f t="shared" si="38"/>
        <v>0</v>
      </c>
      <c r="AI53" s="968">
        <f t="shared" si="38"/>
        <v>0</v>
      </c>
      <c r="AJ53" s="968">
        <f t="shared" si="38"/>
        <v>0</v>
      </c>
      <c r="AK53" s="968">
        <f t="shared" si="39"/>
        <v>725.37</v>
      </c>
      <c r="AL53" s="968">
        <f t="shared" si="39"/>
        <v>725.37</v>
      </c>
      <c r="AM53" s="968">
        <f t="shared" si="39"/>
        <v>0</v>
      </c>
      <c r="AN53" s="968">
        <f t="shared" si="39"/>
        <v>0</v>
      </c>
      <c r="AO53" s="968">
        <f t="shared" si="39"/>
        <v>0</v>
      </c>
      <c r="AP53" s="401"/>
      <c r="AQ53" s="258"/>
    </row>
    <row r="54" spans="1:43" ht="25.5" hidden="1" customHeight="1">
      <c r="A54" s="997"/>
      <c r="B54" s="1284"/>
      <c r="C54" s="1285"/>
      <c r="D54" s="1285"/>
      <c r="E54" s="1285"/>
      <c r="F54" s="1285"/>
      <c r="G54" s="1285"/>
      <c r="H54" s="1286"/>
      <c r="I54" s="37" t="s">
        <v>10</v>
      </c>
      <c r="J54" s="983">
        <f>L54</f>
        <v>0</v>
      </c>
      <c r="K54" s="983">
        <v>0</v>
      </c>
      <c r="L54" s="968">
        <v>0</v>
      </c>
      <c r="M54" s="968">
        <v>0</v>
      </c>
      <c r="N54" s="968">
        <v>0</v>
      </c>
      <c r="O54" s="986">
        <v>0</v>
      </c>
      <c r="P54" s="968">
        <v>0</v>
      </c>
      <c r="Q54" s="968">
        <v>0</v>
      </c>
      <c r="R54" s="968">
        <v>0</v>
      </c>
      <c r="S54" s="968">
        <v>0</v>
      </c>
      <c r="T54" s="968">
        <v>0</v>
      </c>
      <c r="U54" s="968">
        <v>0</v>
      </c>
      <c r="V54" s="968">
        <v>0</v>
      </c>
      <c r="W54" s="968">
        <v>0</v>
      </c>
      <c r="X54" s="968">
        <v>0</v>
      </c>
      <c r="Y54" s="968">
        <v>0</v>
      </c>
      <c r="Z54" s="258"/>
      <c r="AA54" s="968">
        <v>0</v>
      </c>
      <c r="AB54" s="968">
        <v>0</v>
      </c>
      <c r="AC54" s="968">
        <v>0</v>
      </c>
      <c r="AD54" s="968">
        <v>0</v>
      </c>
      <c r="AE54" s="968">
        <v>0</v>
      </c>
      <c r="AF54" s="968">
        <v>0</v>
      </c>
      <c r="AG54" s="968">
        <v>0</v>
      </c>
      <c r="AH54" s="968">
        <v>0</v>
      </c>
      <c r="AI54" s="968">
        <v>0</v>
      </c>
      <c r="AJ54" s="968">
        <v>0</v>
      </c>
      <c r="AK54" s="968">
        <v>0</v>
      </c>
      <c r="AL54" s="968">
        <v>0</v>
      </c>
      <c r="AM54" s="968">
        <v>0</v>
      </c>
      <c r="AN54" s="968">
        <v>0</v>
      </c>
      <c r="AO54" s="968">
        <v>0</v>
      </c>
      <c r="AP54" s="401"/>
      <c r="AQ54" s="258"/>
    </row>
    <row r="55" spans="1:43" ht="25.5" hidden="1" customHeight="1">
      <c r="A55" s="998"/>
      <c r="B55" s="1287"/>
      <c r="C55" s="1288"/>
      <c r="D55" s="1288"/>
      <c r="E55" s="1288"/>
      <c r="F55" s="1288"/>
      <c r="G55" s="1288"/>
      <c r="H55" s="1289"/>
      <c r="I55" s="37" t="s">
        <v>9</v>
      </c>
      <c r="J55" s="983">
        <f>L55</f>
        <v>0</v>
      </c>
      <c r="K55" s="983">
        <v>0</v>
      </c>
      <c r="L55" s="968">
        <v>0</v>
      </c>
      <c r="M55" s="968">
        <v>0</v>
      </c>
      <c r="N55" s="968">
        <v>0</v>
      </c>
      <c r="O55" s="986">
        <v>0</v>
      </c>
      <c r="P55" s="968">
        <v>0</v>
      </c>
      <c r="Q55" s="968">
        <v>0</v>
      </c>
      <c r="R55" s="968">
        <v>0</v>
      </c>
      <c r="S55" s="968">
        <v>0</v>
      </c>
      <c r="T55" s="968">
        <v>0</v>
      </c>
      <c r="U55" s="968">
        <v>0</v>
      </c>
      <c r="V55" s="968">
        <v>0</v>
      </c>
      <c r="W55" s="968">
        <v>0</v>
      </c>
      <c r="X55" s="968">
        <v>0</v>
      </c>
      <c r="Y55" s="968">
        <v>0</v>
      </c>
      <c r="Z55" s="258"/>
      <c r="AA55" s="968">
        <v>0</v>
      </c>
      <c r="AB55" s="968">
        <v>0</v>
      </c>
      <c r="AC55" s="968">
        <v>0</v>
      </c>
      <c r="AD55" s="968">
        <v>0</v>
      </c>
      <c r="AE55" s="968">
        <v>0</v>
      </c>
      <c r="AF55" s="968">
        <v>0</v>
      </c>
      <c r="AG55" s="968">
        <v>0</v>
      </c>
      <c r="AH55" s="968">
        <v>0</v>
      </c>
      <c r="AI55" s="968">
        <v>0</v>
      </c>
      <c r="AJ55" s="968">
        <v>0</v>
      </c>
      <c r="AK55" s="968">
        <v>0</v>
      </c>
      <c r="AL55" s="968">
        <v>0</v>
      </c>
      <c r="AM55" s="968">
        <v>0</v>
      </c>
      <c r="AN55" s="968">
        <v>0</v>
      </c>
      <c r="AO55" s="968">
        <v>0</v>
      </c>
      <c r="AP55" s="401"/>
      <c r="AQ55" s="258"/>
    </row>
    <row r="56" spans="1:43" ht="25.5" hidden="1" customHeight="1">
      <c r="A56" s="1033" t="s">
        <v>46</v>
      </c>
      <c r="B56" s="1" t="s">
        <v>53</v>
      </c>
      <c r="C56" s="990">
        <v>300</v>
      </c>
      <c r="D56" s="990">
        <v>17</v>
      </c>
      <c r="E56" s="990"/>
      <c r="F56" s="1054"/>
      <c r="G56" s="958"/>
      <c r="H56" s="958"/>
      <c r="I56" s="1038" t="s">
        <v>20</v>
      </c>
      <c r="J56" s="983">
        <f>L56</f>
        <v>0</v>
      </c>
      <c r="K56" s="983"/>
      <c r="L56" s="968">
        <f>M56+N56+O56</f>
        <v>0</v>
      </c>
      <c r="M56" s="71">
        <f>M57+M58</f>
        <v>0</v>
      </c>
      <c r="N56" s="71">
        <f>N57+N58</f>
        <v>0</v>
      </c>
      <c r="O56" s="71">
        <f>O57+O58</f>
        <v>0</v>
      </c>
      <c r="P56" s="71">
        <f>P57+P58</f>
        <v>0</v>
      </c>
      <c r="Q56" s="71">
        <f>Q57+Q58</f>
        <v>0</v>
      </c>
      <c r="R56" s="71">
        <f t="shared" ref="R56:AO56" si="40">R57+R58</f>
        <v>0</v>
      </c>
      <c r="S56" s="71">
        <f t="shared" si="40"/>
        <v>0</v>
      </c>
      <c r="T56" s="71">
        <f t="shared" si="40"/>
        <v>0</v>
      </c>
      <c r="U56" s="71">
        <f t="shared" si="40"/>
        <v>0</v>
      </c>
      <c r="V56" s="71">
        <f t="shared" si="40"/>
        <v>0</v>
      </c>
      <c r="W56" s="71">
        <f t="shared" si="40"/>
        <v>0</v>
      </c>
      <c r="X56" s="71">
        <f t="shared" si="40"/>
        <v>0</v>
      </c>
      <c r="Y56" s="71">
        <f t="shared" si="40"/>
        <v>0</v>
      </c>
      <c r="Z56" s="100"/>
      <c r="AA56" s="71">
        <f t="shared" si="40"/>
        <v>0</v>
      </c>
      <c r="AB56" s="71">
        <f t="shared" si="40"/>
        <v>0</v>
      </c>
      <c r="AC56" s="71">
        <f t="shared" si="40"/>
        <v>0</v>
      </c>
      <c r="AD56" s="71">
        <f t="shared" si="40"/>
        <v>0</v>
      </c>
      <c r="AE56" s="71">
        <f t="shared" si="40"/>
        <v>0</v>
      </c>
      <c r="AF56" s="71">
        <f t="shared" si="40"/>
        <v>0</v>
      </c>
      <c r="AG56" s="71">
        <f t="shared" si="40"/>
        <v>0</v>
      </c>
      <c r="AH56" s="71">
        <f t="shared" si="40"/>
        <v>0</v>
      </c>
      <c r="AI56" s="71">
        <f t="shared" si="40"/>
        <v>0</v>
      </c>
      <c r="AJ56" s="71"/>
      <c r="AK56" s="47">
        <f>P56-Q56</f>
        <v>0</v>
      </c>
      <c r="AL56" s="47">
        <f>AK56</f>
        <v>0</v>
      </c>
      <c r="AM56" s="4">
        <v>0</v>
      </c>
      <c r="AN56" s="71">
        <f t="shared" si="40"/>
        <v>0</v>
      </c>
      <c r="AO56" s="71">
        <f t="shared" si="40"/>
        <v>0</v>
      </c>
      <c r="AP56" s="402" t="s">
        <v>158</v>
      </c>
      <c r="AQ56" s="100"/>
    </row>
    <row r="57" spans="1:43" ht="15" hidden="1" customHeight="1">
      <c r="A57" s="1034"/>
      <c r="B57" s="40" t="s">
        <v>15</v>
      </c>
      <c r="C57" s="991"/>
      <c r="D57" s="991"/>
      <c r="E57" s="991"/>
      <c r="F57" s="1020"/>
      <c r="G57" s="958">
        <v>2019</v>
      </c>
      <c r="H57" s="958">
        <v>2019</v>
      </c>
      <c r="I57" s="1055"/>
      <c r="J57" s="983">
        <f t="shared" ref="J57:J62" si="41">L57</f>
        <v>0</v>
      </c>
      <c r="K57" s="983"/>
      <c r="L57" s="968">
        <f>M57+N57+O57</f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100"/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1">
        <v>0</v>
      </c>
      <c r="AH57" s="71">
        <v>0</v>
      </c>
      <c r="AI57" s="71">
        <v>0</v>
      </c>
      <c r="AJ57" s="71"/>
      <c r="AK57" s="71">
        <v>0</v>
      </c>
      <c r="AL57" s="71">
        <v>0</v>
      </c>
      <c r="AM57" s="71">
        <v>0</v>
      </c>
      <c r="AN57" s="71">
        <v>0</v>
      </c>
      <c r="AO57" s="71">
        <v>0</v>
      </c>
      <c r="AP57" s="402"/>
      <c r="AQ57" s="100"/>
    </row>
    <row r="58" spans="1:43" ht="15" hidden="1" customHeight="1">
      <c r="A58" s="1035"/>
      <c r="B58" s="40" t="s">
        <v>16</v>
      </c>
      <c r="C58" s="992"/>
      <c r="D58" s="992"/>
      <c r="E58" s="992"/>
      <c r="F58" s="1013"/>
      <c r="G58" s="950">
        <v>2019</v>
      </c>
      <c r="H58" s="950">
        <v>2019</v>
      </c>
      <c r="I58" s="1039"/>
      <c r="J58" s="983">
        <f t="shared" si="41"/>
        <v>0</v>
      </c>
      <c r="K58" s="942"/>
      <c r="L58" s="968">
        <f>M58+N58+O58</f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268"/>
      <c r="AA58" s="71">
        <v>0</v>
      </c>
      <c r="AB58" s="71">
        <v>0</v>
      </c>
      <c r="AC58" s="71">
        <v>0</v>
      </c>
      <c r="AD58" s="71">
        <v>0</v>
      </c>
      <c r="AE58" s="71">
        <v>0</v>
      </c>
      <c r="AF58" s="71">
        <v>0</v>
      </c>
      <c r="AG58" s="71">
        <v>0</v>
      </c>
      <c r="AH58" s="71">
        <v>0</v>
      </c>
      <c r="AI58" s="71">
        <v>0</v>
      </c>
      <c r="AJ58" s="71"/>
      <c r="AK58" s="71">
        <v>0</v>
      </c>
      <c r="AL58" s="71">
        <v>0</v>
      </c>
      <c r="AM58" s="71">
        <v>0</v>
      </c>
      <c r="AN58" s="71">
        <v>0</v>
      </c>
      <c r="AO58" s="71">
        <v>0</v>
      </c>
      <c r="AP58" s="403"/>
      <c r="AQ58" s="268"/>
    </row>
    <row r="59" spans="1:43" ht="27" customHeight="1">
      <c r="A59" s="1294" t="s">
        <v>46</v>
      </c>
      <c r="B59" s="789" t="s">
        <v>54</v>
      </c>
      <c r="C59" s="990">
        <v>200</v>
      </c>
      <c r="D59" s="990">
        <v>10</v>
      </c>
      <c r="E59" s="1304"/>
      <c r="F59" s="1059"/>
      <c r="G59" s="950"/>
      <c r="H59" s="950"/>
      <c r="I59" s="1038" t="s">
        <v>20</v>
      </c>
      <c r="J59" s="983">
        <f t="shared" si="41"/>
        <v>924.64</v>
      </c>
      <c r="K59" s="942"/>
      <c r="L59" s="968">
        <f>SUM(L60:L62)</f>
        <v>924.64</v>
      </c>
      <c r="M59" s="4">
        <f>M60+M62</f>
        <v>0</v>
      </c>
      <c r="N59" s="4">
        <f>N60+N62</f>
        <v>0</v>
      </c>
      <c r="O59" s="4">
        <f>O60+O62</f>
        <v>0</v>
      </c>
      <c r="P59" s="318">
        <f>P60+P62</f>
        <v>725.37</v>
      </c>
      <c r="Q59" s="318">
        <f t="shared" ref="Q59:AO59" si="42">Q60+Q62</f>
        <v>0</v>
      </c>
      <c r="R59" s="318">
        <f t="shared" si="42"/>
        <v>0</v>
      </c>
      <c r="S59" s="318">
        <f t="shared" si="42"/>
        <v>0</v>
      </c>
      <c r="T59" s="318">
        <f t="shared" si="42"/>
        <v>0</v>
      </c>
      <c r="U59" s="318">
        <f t="shared" si="42"/>
        <v>0</v>
      </c>
      <c r="V59" s="318">
        <f t="shared" si="42"/>
        <v>131</v>
      </c>
      <c r="W59" s="318">
        <f t="shared" si="42"/>
        <v>131</v>
      </c>
      <c r="X59" s="318">
        <f t="shared" si="42"/>
        <v>0</v>
      </c>
      <c r="Y59" s="318">
        <f t="shared" si="42"/>
        <v>0</v>
      </c>
      <c r="Z59" s="318">
        <f t="shared" si="42"/>
        <v>0</v>
      </c>
      <c r="AA59" s="318">
        <f t="shared" si="42"/>
        <v>0</v>
      </c>
      <c r="AB59" s="4">
        <f t="shared" si="42"/>
        <v>0</v>
      </c>
      <c r="AC59" s="4">
        <f t="shared" si="42"/>
        <v>0</v>
      </c>
      <c r="AD59" s="4">
        <f t="shared" si="42"/>
        <v>200</v>
      </c>
      <c r="AE59" s="4">
        <f t="shared" si="42"/>
        <v>0</v>
      </c>
      <c r="AF59" s="4">
        <f t="shared" si="42"/>
        <v>0</v>
      </c>
      <c r="AG59" s="4">
        <f t="shared" si="42"/>
        <v>0</v>
      </c>
      <c r="AH59" s="4">
        <f t="shared" si="42"/>
        <v>0</v>
      </c>
      <c r="AI59" s="4">
        <f t="shared" si="42"/>
        <v>0</v>
      </c>
      <c r="AJ59" s="4">
        <f t="shared" si="42"/>
        <v>0</v>
      </c>
      <c r="AK59" s="47">
        <f>P59-Q59</f>
        <v>725.37</v>
      </c>
      <c r="AL59" s="47">
        <f>AK59</f>
        <v>725.37</v>
      </c>
      <c r="AM59" s="4">
        <v>0</v>
      </c>
      <c r="AN59" s="4">
        <f t="shared" si="42"/>
        <v>0</v>
      </c>
      <c r="AO59" s="4">
        <f t="shared" si="42"/>
        <v>0</v>
      </c>
      <c r="AP59" s="402"/>
      <c r="AQ59" s="268">
        <v>0</v>
      </c>
    </row>
    <row r="60" spans="1:43" ht="14.25" customHeight="1">
      <c r="A60" s="1295"/>
      <c r="B60" s="42" t="s">
        <v>15</v>
      </c>
      <c r="C60" s="991"/>
      <c r="D60" s="991"/>
      <c r="E60" s="1305"/>
      <c r="F60" s="1060"/>
      <c r="G60" s="950">
        <v>2019</v>
      </c>
      <c r="H60" s="950">
        <v>2019</v>
      </c>
      <c r="I60" s="1055"/>
      <c r="J60" s="983">
        <f t="shared" si="41"/>
        <v>250</v>
      </c>
      <c r="K60" s="942"/>
      <c r="L60" s="968">
        <v>250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f t="shared" ref="R60:AD60" si="43">R61</f>
        <v>0</v>
      </c>
      <c r="S60" s="4">
        <f t="shared" si="43"/>
        <v>0</v>
      </c>
      <c r="T60" s="4">
        <f t="shared" si="43"/>
        <v>0</v>
      </c>
      <c r="U60" s="4">
        <f t="shared" si="43"/>
        <v>0</v>
      </c>
      <c r="V60" s="4">
        <f t="shared" si="43"/>
        <v>131</v>
      </c>
      <c r="W60" s="4">
        <f t="shared" si="43"/>
        <v>131</v>
      </c>
      <c r="X60" s="4">
        <f t="shared" si="43"/>
        <v>0</v>
      </c>
      <c r="Y60" s="4">
        <f t="shared" si="43"/>
        <v>0</v>
      </c>
      <c r="Z60" s="268"/>
      <c r="AA60" s="4">
        <v>0</v>
      </c>
      <c r="AB60" s="4">
        <f t="shared" si="43"/>
        <v>0</v>
      </c>
      <c r="AC60" s="4">
        <f t="shared" si="43"/>
        <v>0</v>
      </c>
      <c r="AD60" s="4">
        <f t="shared" si="43"/>
        <v>200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964"/>
      <c r="AQ60" s="268"/>
    </row>
    <row r="61" spans="1:43" s="266" customFormat="1" ht="14.25" hidden="1" customHeight="1">
      <c r="A61" s="1295"/>
      <c r="B61" s="252" t="s">
        <v>321</v>
      </c>
      <c r="C61" s="991"/>
      <c r="D61" s="991"/>
      <c r="E61" s="1305"/>
      <c r="F61" s="1060"/>
      <c r="G61" s="489"/>
      <c r="H61" s="489"/>
      <c r="I61" s="1055"/>
      <c r="J61" s="654"/>
      <c r="K61" s="368"/>
      <c r="L61" s="258"/>
      <c r="M61" s="268"/>
      <c r="N61" s="268"/>
      <c r="O61" s="268"/>
      <c r="P61" s="268"/>
      <c r="Q61" s="268">
        <f>W61</f>
        <v>131</v>
      </c>
      <c r="R61" s="268"/>
      <c r="S61" s="268"/>
      <c r="T61" s="268"/>
      <c r="U61" s="268"/>
      <c r="V61" s="268">
        <f>W61</f>
        <v>131</v>
      </c>
      <c r="W61" s="268">
        <v>131</v>
      </c>
      <c r="X61" s="268"/>
      <c r="Y61" s="268"/>
      <c r="Z61" s="268"/>
      <c r="AA61" s="268">
        <f>AD61</f>
        <v>200</v>
      </c>
      <c r="AB61" s="268"/>
      <c r="AC61" s="268"/>
      <c r="AD61" s="268">
        <v>200</v>
      </c>
      <c r="AE61" s="268"/>
      <c r="AF61" s="268"/>
      <c r="AG61" s="268"/>
      <c r="AH61" s="268"/>
      <c r="AI61" s="268"/>
      <c r="AJ61" s="268"/>
      <c r="AK61" s="268"/>
      <c r="AL61" s="268"/>
      <c r="AM61" s="268"/>
      <c r="AN61" s="268"/>
      <c r="AO61" s="268"/>
      <c r="AP61" s="490"/>
      <c r="AQ61" s="268"/>
    </row>
    <row r="62" spans="1:43" ht="14.25" customHeight="1">
      <c r="A62" s="1301"/>
      <c r="B62" s="42" t="s">
        <v>16</v>
      </c>
      <c r="C62" s="992"/>
      <c r="D62" s="992"/>
      <c r="E62" s="1306"/>
      <c r="F62" s="1061"/>
      <c r="G62" s="950">
        <v>2019</v>
      </c>
      <c r="H62" s="950">
        <v>2019</v>
      </c>
      <c r="I62" s="1039"/>
      <c r="J62" s="983">
        <f t="shared" si="41"/>
        <v>674.64</v>
      </c>
      <c r="K62" s="942"/>
      <c r="L62" s="968">
        <v>674.64</v>
      </c>
      <c r="M62" s="4">
        <v>0</v>
      </c>
      <c r="N62" s="4">
        <v>0</v>
      </c>
      <c r="O62" s="4">
        <v>0</v>
      </c>
      <c r="P62" s="4">
        <v>725.37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96"/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397"/>
      <c r="AQ62" s="96"/>
    </row>
    <row r="63" spans="1:43" s="327" customFormat="1" ht="28.5" customHeight="1">
      <c r="A63" s="790"/>
      <c r="B63" s="789" t="s">
        <v>406</v>
      </c>
      <c r="C63" s="133"/>
      <c r="D63" s="133"/>
      <c r="E63" s="707"/>
      <c r="F63" s="791"/>
      <c r="G63" s="792"/>
      <c r="H63" s="793"/>
      <c r="I63" s="794"/>
      <c r="J63" s="68"/>
      <c r="K63" s="957"/>
      <c r="L63" s="960"/>
      <c r="M63" s="318"/>
      <c r="N63" s="318"/>
      <c r="O63" s="318"/>
      <c r="P63" s="318">
        <f>SUM(P64:P65)</f>
        <v>2234.2800000000002</v>
      </c>
      <c r="Q63" s="318">
        <f>SUM(Q64:Q65)</f>
        <v>0</v>
      </c>
      <c r="R63" s="318">
        <f t="shared" ref="R63:AA63" si="44">SUM(R64:R65)</f>
        <v>0</v>
      </c>
      <c r="S63" s="318">
        <f t="shared" si="44"/>
        <v>0</v>
      </c>
      <c r="T63" s="318">
        <f t="shared" si="44"/>
        <v>0</v>
      </c>
      <c r="U63" s="318">
        <f t="shared" si="44"/>
        <v>0</v>
      </c>
      <c r="V63" s="318">
        <f t="shared" si="44"/>
        <v>0</v>
      </c>
      <c r="W63" s="318">
        <f t="shared" si="44"/>
        <v>0</v>
      </c>
      <c r="X63" s="318">
        <f t="shared" si="44"/>
        <v>0</v>
      </c>
      <c r="Y63" s="318">
        <f t="shared" si="44"/>
        <v>0</v>
      </c>
      <c r="Z63" s="318">
        <f t="shared" si="44"/>
        <v>0</v>
      </c>
      <c r="AA63" s="318">
        <f t="shared" si="44"/>
        <v>0</v>
      </c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640"/>
      <c r="AQ63" s="95"/>
    </row>
    <row r="64" spans="1:43" ht="14.25" customHeight="1">
      <c r="A64" s="987"/>
      <c r="B64" s="42" t="s">
        <v>15</v>
      </c>
      <c r="C64" s="341"/>
      <c r="D64" s="341"/>
      <c r="E64" s="788"/>
      <c r="F64" s="708"/>
      <c r="G64" s="335"/>
      <c r="H64" s="787"/>
      <c r="I64" s="961"/>
      <c r="J64" s="983"/>
      <c r="K64" s="942"/>
      <c r="L64" s="968"/>
      <c r="M64" s="4"/>
      <c r="N64" s="4"/>
      <c r="O64" s="4"/>
      <c r="P64" s="4">
        <v>2234.2800000000002</v>
      </c>
      <c r="Q64" s="47">
        <v>0</v>
      </c>
      <c r="R64" s="47"/>
      <c r="S64" s="47"/>
      <c r="T64" s="47"/>
      <c r="U64" s="47"/>
      <c r="V64" s="47"/>
      <c r="W64" s="47"/>
      <c r="X64" s="47"/>
      <c r="Y64" s="47"/>
      <c r="Z64" s="96"/>
      <c r="AA64" s="47">
        <v>0</v>
      </c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397"/>
      <c r="AQ64" s="96"/>
    </row>
    <row r="65" spans="1:43" ht="14.25" customHeight="1">
      <c r="A65" s="987"/>
      <c r="B65" s="42" t="s">
        <v>32</v>
      </c>
      <c r="C65" s="341"/>
      <c r="D65" s="341"/>
      <c r="E65" s="788"/>
      <c r="F65" s="708"/>
      <c r="G65" s="335"/>
      <c r="H65" s="787"/>
      <c r="I65" s="961"/>
      <c r="J65" s="983"/>
      <c r="K65" s="942"/>
      <c r="L65" s="968"/>
      <c r="M65" s="4"/>
      <c r="N65" s="4"/>
      <c r="O65" s="4"/>
      <c r="P65" s="4">
        <v>0</v>
      </c>
      <c r="Q65" s="47">
        <v>0</v>
      </c>
      <c r="R65" s="47"/>
      <c r="S65" s="47"/>
      <c r="T65" s="47"/>
      <c r="U65" s="47"/>
      <c r="V65" s="47"/>
      <c r="W65" s="47"/>
      <c r="X65" s="47"/>
      <c r="Y65" s="47"/>
      <c r="Z65" s="96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397"/>
      <c r="AQ65" s="96"/>
    </row>
    <row r="66" spans="1:43" ht="38.25" hidden="1">
      <c r="A66" s="996" t="s">
        <v>47</v>
      </c>
      <c r="B66" s="1281" t="s">
        <v>17</v>
      </c>
      <c r="C66" s="1282"/>
      <c r="D66" s="1282"/>
      <c r="E66" s="1282"/>
      <c r="F66" s="1282"/>
      <c r="G66" s="1282"/>
      <c r="H66" s="1283"/>
      <c r="I66" s="23" t="s">
        <v>20</v>
      </c>
      <c r="J66" s="47">
        <f t="shared" ref="J66:AO66" si="45">J69</f>
        <v>18824.2</v>
      </c>
      <c r="K66" s="47">
        <f t="shared" si="45"/>
        <v>0</v>
      </c>
      <c r="L66" s="47">
        <f t="shared" si="45"/>
        <v>5710.74</v>
      </c>
      <c r="M66" s="47">
        <f t="shared" si="45"/>
        <v>893.45</v>
      </c>
      <c r="N66" s="47">
        <f t="shared" si="45"/>
        <v>1051.49</v>
      </c>
      <c r="O66" s="47">
        <f t="shared" si="45"/>
        <v>11206.2</v>
      </c>
      <c r="P66" s="47">
        <f t="shared" si="45"/>
        <v>192.06</v>
      </c>
      <c r="Q66" s="47">
        <f t="shared" si="45"/>
        <v>75</v>
      </c>
      <c r="R66" s="47">
        <f t="shared" si="45"/>
        <v>0</v>
      </c>
      <c r="S66" s="47">
        <f t="shared" si="45"/>
        <v>0</v>
      </c>
      <c r="T66" s="47">
        <f t="shared" si="45"/>
        <v>0</v>
      </c>
      <c r="U66" s="47">
        <f t="shared" si="45"/>
        <v>0</v>
      </c>
      <c r="V66" s="47">
        <f t="shared" si="45"/>
        <v>0</v>
      </c>
      <c r="W66" s="47">
        <f t="shared" si="45"/>
        <v>0</v>
      </c>
      <c r="X66" s="47">
        <f t="shared" si="45"/>
        <v>0</v>
      </c>
      <c r="Y66" s="47">
        <f t="shared" si="45"/>
        <v>0</v>
      </c>
      <c r="Z66" s="96"/>
      <c r="AA66" s="47">
        <f t="shared" si="45"/>
        <v>75</v>
      </c>
      <c r="AB66" s="47">
        <f t="shared" si="45"/>
        <v>0</v>
      </c>
      <c r="AC66" s="47">
        <f t="shared" si="45"/>
        <v>0</v>
      </c>
      <c r="AD66" s="47">
        <f t="shared" si="45"/>
        <v>0</v>
      </c>
      <c r="AE66" s="47">
        <f t="shared" si="45"/>
        <v>0</v>
      </c>
      <c r="AF66" s="47">
        <f t="shared" si="45"/>
        <v>0</v>
      </c>
      <c r="AG66" s="47">
        <f t="shared" si="45"/>
        <v>0</v>
      </c>
      <c r="AH66" s="47">
        <f t="shared" si="45"/>
        <v>0</v>
      </c>
      <c r="AI66" s="47">
        <f t="shared" si="45"/>
        <v>0</v>
      </c>
      <c r="AJ66" s="47">
        <f t="shared" si="45"/>
        <v>0</v>
      </c>
      <c r="AK66" s="47">
        <f t="shared" si="45"/>
        <v>117.06</v>
      </c>
      <c r="AL66" s="47">
        <f t="shared" si="45"/>
        <v>117.06</v>
      </c>
      <c r="AM66" s="47">
        <f t="shared" si="45"/>
        <v>39.049999999999997</v>
      </c>
      <c r="AN66" s="47">
        <f t="shared" si="45"/>
        <v>0</v>
      </c>
      <c r="AO66" s="47">
        <f t="shared" si="45"/>
        <v>0</v>
      </c>
      <c r="AP66" s="397"/>
      <c r="AQ66" s="96"/>
    </row>
    <row r="67" spans="1:43" ht="25.5" hidden="1" customHeight="1">
      <c r="A67" s="997"/>
      <c r="B67" s="1284"/>
      <c r="C67" s="1285"/>
      <c r="D67" s="1285"/>
      <c r="E67" s="1285"/>
      <c r="F67" s="1285"/>
      <c r="G67" s="1285"/>
      <c r="H67" s="1286"/>
      <c r="I67" s="23" t="s">
        <v>10</v>
      </c>
      <c r="J67" s="47">
        <v>0</v>
      </c>
      <c r="K67" s="47">
        <v>0</v>
      </c>
      <c r="L67" s="47">
        <f>M67+N67+O67</f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96"/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397"/>
      <c r="AQ67" s="96"/>
    </row>
    <row r="68" spans="1:43" ht="25.5" hidden="1" customHeight="1">
      <c r="A68" s="998"/>
      <c r="B68" s="1287"/>
      <c r="C68" s="1288"/>
      <c r="D68" s="1288"/>
      <c r="E68" s="1288"/>
      <c r="F68" s="1288"/>
      <c r="G68" s="1288"/>
      <c r="H68" s="1289"/>
      <c r="I68" s="23" t="s">
        <v>9</v>
      </c>
      <c r="J68" s="47">
        <v>0</v>
      </c>
      <c r="K68" s="47">
        <v>0</v>
      </c>
      <c r="L68" s="47">
        <f>M68+N68+O68</f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96"/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397"/>
      <c r="AQ68" s="96"/>
    </row>
    <row r="69" spans="1:43" s="327" customFormat="1" ht="28.5" customHeight="1">
      <c r="A69" s="1036" t="s">
        <v>48</v>
      </c>
      <c r="B69" s="611" t="s">
        <v>277</v>
      </c>
      <c r="C69" s="990">
        <v>200</v>
      </c>
      <c r="D69" s="990">
        <v>180</v>
      </c>
      <c r="E69" s="990"/>
      <c r="F69" s="990"/>
      <c r="G69" s="955"/>
      <c r="H69" s="955"/>
      <c r="I69" s="990" t="s">
        <v>20</v>
      </c>
      <c r="J69" s="1309">
        <v>18824.2</v>
      </c>
      <c r="K69" s="3">
        <v>0</v>
      </c>
      <c r="L69" s="3">
        <f t="shared" ref="L69:P69" si="46">L70+L72</f>
        <v>5710.74</v>
      </c>
      <c r="M69" s="3">
        <f t="shared" si="46"/>
        <v>893.45</v>
      </c>
      <c r="N69" s="3">
        <f t="shared" si="46"/>
        <v>1051.49</v>
      </c>
      <c r="O69" s="3">
        <f t="shared" si="46"/>
        <v>11206.2</v>
      </c>
      <c r="P69" s="3">
        <f t="shared" si="46"/>
        <v>192.06</v>
      </c>
      <c r="Q69" s="3">
        <f>SUM(Q70:Q72)</f>
        <v>75</v>
      </c>
      <c r="R69" s="3">
        <f t="shared" ref="R69:AA69" si="47">SUM(R70:R72)</f>
        <v>0</v>
      </c>
      <c r="S69" s="3">
        <f t="shared" si="47"/>
        <v>0</v>
      </c>
      <c r="T69" s="3">
        <f t="shared" si="47"/>
        <v>0</v>
      </c>
      <c r="U69" s="3">
        <f t="shared" si="47"/>
        <v>0</v>
      </c>
      <c r="V69" s="3">
        <f t="shared" si="47"/>
        <v>0</v>
      </c>
      <c r="W69" s="3">
        <f t="shared" si="47"/>
        <v>0</v>
      </c>
      <c r="X69" s="3">
        <f t="shared" si="47"/>
        <v>0</v>
      </c>
      <c r="Y69" s="3">
        <f t="shared" si="47"/>
        <v>0</v>
      </c>
      <c r="Z69" s="3">
        <f t="shared" si="47"/>
        <v>0</v>
      </c>
      <c r="AA69" s="3">
        <f t="shared" si="47"/>
        <v>75</v>
      </c>
      <c r="AB69" s="3">
        <f t="shared" ref="AB69:AO69" si="48">AB70+AB72</f>
        <v>0</v>
      </c>
      <c r="AC69" s="3">
        <f t="shared" si="48"/>
        <v>0</v>
      </c>
      <c r="AD69" s="3">
        <f t="shared" si="48"/>
        <v>0</v>
      </c>
      <c r="AE69" s="3">
        <f t="shared" si="48"/>
        <v>0</v>
      </c>
      <c r="AF69" s="3">
        <f t="shared" si="48"/>
        <v>0</v>
      </c>
      <c r="AG69" s="3">
        <f t="shared" si="48"/>
        <v>0</v>
      </c>
      <c r="AH69" s="3">
        <f t="shared" si="48"/>
        <v>0</v>
      </c>
      <c r="AI69" s="3">
        <f t="shared" si="48"/>
        <v>0</v>
      </c>
      <c r="AJ69" s="3">
        <f t="shared" si="48"/>
        <v>0</v>
      </c>
      <c r="AK69" s="3">
        <f>P69-Q69</f>
        <v>117.06</v>
      </c>
      <c r="AL69" s="3">
        <f>AK69</f>
        <v>117.06</v>
      </c>
      <c r="AM69" s="318">
        <f>ROUND((Q69*100%/P69*100),2)</f>
        <v>39.049999999999997</v>
      </c>
      <c r="AN69" s="3">
        <f t="shared" si="48"/>
        <v>0</v>
      </c>
      <c r="AO69" s="3">
        <f t="shared" si="48"/>
        <v>0</v>
      </c>
      <c r="AP69" s="640" t="s">
        <v>272</v>
      </c>
      <c r="AQ69" s="95">
        <v>40</v>
      </c>
    </row>
    <row r="70" spans="1:43" ht="15.75" customHeight="1">
      <c r="A70" s="1046"/>
      <c r="B70" s="935" t="s">
        <v>15</v>
      </c>
      <c r="C70" s="991"/>
      <c r="D70" s="991"/>
      <c r="E70" s="991"/>
      <c r="F70" s="991"/>
      <c r="G70" s="941">
        <v>2019</v>
      </c>
      <c r="H70" s="941">
        <v>2019</v>
      </c>
      <c r="I70" s="991"/>
      <c r="J70" s="1310"/>
      <c r="K70" s="47"/>
      <c r="L70" s="47">
        <v>1944.94</v>
      </c>
      <c r="M70" s="47">
        <v>893.45</v>
      </c>
      <c r="N70" s="47">
        <v>1051.49</v>
      </c>
      <c r="O70" s="47">
        <v>0</v>
      </c>
      <c r="P70" s="47">
        <v>0</v>
      </c>
      <c r="Q70" s="47">
        <v>0</v>
      </c>
      <c r="R70" s="47">
        <f t="shared" ref="R70:AG70" si="49">SUM(R71)</f>
        <v>0</v>
      </c>
      <c r="S70" s="47">
        <f t="shared" si="49"/>
        <v>0</v>
      </c>
      <c r="T70" s="47">
        <f t="shared" si="49"/>
        <v>0</v>
      </c>
      <c r="U70" s="47">
        <f t="shared" si="49"/>
        <v>0</v>
      </c>
      <c r="V70" s="47">
        <f t="shared" si="49"/>
        <v>0</v>
      </c>
      <c r="W70" s="47">
        <f t="shared" si="49"/>
        <v>0</v>
      </c>
      <c r="X70" s="47">
        <v>0</v>
      </c>
      <c r="Y70" s="47">
        <f t="shared" si="49"/>
        <v>0</v>
      </c>
      <c r="Z70" s="96"/>
      <c r="AA70" s="47">
        <v>0</v>
      </c>
      <c r="AB70" s="47">
        <f t="shared" si="49"/>
        <v>0</v>
      </c>
      <c r="AC70" s="47">
        <v>0</v>
      </c>
      <c r="AD70" s="47">
        <v>0</v>
      </c>
      <c r="AE70" s="47">
        <v>0</v>
      </c>
      <c r="AF70" s="47">
        <f t="shared" si="49"/>
        <v>0</v>
      </c>
      <c r="AG70" s="47">
        <f t="shared" si="49"/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>
        <v>0</v>
      </c>
      <c r="AO70" s="47">
        <v>0</v>
      </c>
      <c r="AP70" s="397"/>
      <c r="AQ70" s="96"/>
    </row>
    <row r="71" spans="1:43" s="266" customFormat="1" ht="15.75" hidden="1" customHeight="1">
      <c r="A71" s="1046"/>
      <c r="B71" s="92" t="s">
        <v>454</v>
      </c>
      <c r="C71" s="991"/>
      <c r="D71" s="991"/>
      <c r="E71" s="991"/>
      <c r="F71" s="991"/>
      <c r="G71" s="262"/>
      <c r="H71" s="262"/>
      <c r="I71" s="991"/>
      <c r="J71" s="1310"/>
      <c r="K71" s="96"/>
      <c r="L71" s="96"/>
      <c r="M71" s="96"/>
      <c r="N71" s="96"/>
      <c r="O71" s="96"/>
      <c r="P71" s="47"/>
      <c r="Q71" s="96">
        <v>75</v>
      </c>
      <c r="R71" s="96">
        <f>S71</f>
        <v>0</v>
      </c>
      <c r="S71" s="96">
        <v>0</v>
      </c>
      <c r="T71" s="96">
        <v>0</v>
      </c>
      <c r="U71" s="96">
        <v>0</v>
      </c>
      <c r="V71" s="96">
        <v>0</v>
      </c>
      <c r="W71" s="96">
        <v>0</v>
      </c>
      <c r="X71" s="96"/>
      <c r="Y71" s="96"/>
      <c r="Z71" s="96"/>
      <c r="AA71" s="96">
        <v>75</v>
      </c>
      <c r="AB71" s="96">
        <v>0</v>
      </c>
      <c r="AC71" s="96">
        <v>0</v>
      </c>
      <c r="AD71" s="96">
        <v>0</v>
      </c>
      <c r="AE71" s="96">
        <v>0</v>
      </c>
      <c r="AF71" s="96">
        <f>SUM(AG71:AG71)</f>
        <v>0</v>
      </c>
      <c r="AG71" s="96"/>
      <c r="AH71" s="96"/>
      <c r="AI71" s="96"/>
      <c r="AJ71" s="96"/>
      <c r="AK71" s="96"/>
      <c r="AL71" s="96"/>
      <c r="AM71" s="96"/>
      <c r="AN71" s="96"/>
      <c r="AO71" s="96"/>
      <c r="AP71" s="405"/>
      <c r="AQ71" s="96"/>
    </row>
    <row r="72" spans="1:43" ht="15.75" customHeight="1">
      <c r="A72" s="1046"/>
      <c r="B72" s="935" t="s">
        <v>16</v>
      </c>
      <c r="C72" s="991"/>
      <c r="D72" s="991"/>
      <c r="E72" s="991"/>
      <c r="F72" s="991"/>
      <c r="G72" s="941">
        <v>2020</v>
      </c>
      <c r="H72" s="941">
        <v>2020</v>
      </c>
      <c r="I72" s="992"/>
      <c r="J72" s="1311"/>
      <c r="K72" s="47">
        <v>0</v>
      </c>
      <c r="L72" s="47">
        <v>3765.8</v>
      </c>
      <c r="M72" s="47">
        <v>0</v>
      </c>
      <c r="N72" s="47">
        <v>0</v>
      </c>
      <c r="O72" s="47">
        <v>11206.2</v>
      </c>
      <c r="P72" s="47">
        <v>192.06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96"/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397"/>
      <c r="AQ72" s="96"/>
    </row>
    <row r="73" spans="1:43" s="327" customFormat="1" ht="28.5" customHeight="1">
      <c r="A73" s="951"/>
      <c r="B73" s="611" t="s">
        <v>407</v>
      </c>
      <c r="C73" s="341"/>
      <c r="D73" s="341"/>
      <c r="E73" s="341"/>
      <c r="F73" s="341"/>
      <c r="G73" s="955"/>
      <c r="H73" s="955"/>
      <c r="I73" s="942"/>
      <c r="J73" s="985"/>
      <c r="K73" s="3">
        <v>0</v>
      </c>
      <c r="L73" s="3">
        <f>L74+L78</f>
        <v>0</v>
      </c>
      <c r="M73" s="3">
        <f>M74+M78</f>
        <v>0</v>
      </c>
      <c r="N73" s="3">
        <f>N74+N78</f>
        <v>0</v>
      </c>
      <c r="O73" s="3">
        <f>O74+O78</f>
        <v>0</v>
      </c>
      <c r="P73" s="3">
        <f>P74+P78</f>
        <v>0</v>
      </c>
      <c r="Q73" s="3">
        <f>SUM(Q74)</f>
        <v>1.575</v>
      </c>
      <c r="R73" s="3">
        <f t="shared" ref="R73:AA73" si="50">SUM(R74)</f>
        <v>0</v>
      </c>
      <c r="S73" s="3">
        <f t="shared" si="50"/>
        <v>0</v>
      </c>
      <c r="T73" s="3">
        <f t="shared" si="50"/>
        <v>0</v>
      </c>
      <c r="U73" s="3">
        <f t="shared" si="50"/>
        <v>0</v>
      </c>
      <c r="V73" s="3">
        <f t="shared" si="50"/>
        <v>0</v>
      </c>
      <c r="W73" s="3">
        <f t="shared" si="50"/>
        <v>0</v>
      </c>
      <c r="X73" s="3">
        <f t="shared" si="50"/>
        <v>0</v>
      </c>
      <c r="Y73" s="3">
        <f t="shared" si="50"/>
        <v>0</v>
      </c>
      <c r="Z73" s="3">
        <f t="shared" si="50"/>
        <v>0</v>
      </c>
      <c r="AA73" s="3">
        <f t="shared" si="50"/>
        <v>1.575</v>
      </c>
      <c r="AB73" s="3">
        <f t="shared" ref="AB73:AJ73" si="51">AB74+AB78</f>
        <v>0</v>
      </c>
      <c r="AC73" s="3">
        <f t="shared" si="51"/>
        <v>0</v>
      </c>
      <c r="AD73" s="3">
        <f t="shared" si="51"/>
        <v>0</v>
      </c>
      <c r="AE73" s="3">
        <f t="shared" si="51"/>
        <v>0</v>
      </c>
      <c r="AF73" s="3">
        <f t="shared" si="51"/>
        <v>0</v>
      </c>
      <c r="AG73" s="3">
        <f t="shared" si="51"/>
        <v>0</v>
      </c>
      <c r="AH73" s="3">
        <f t="shared" si="51"/>
        <v>0</v>
      </c>
      <c r="AI73" s="3">
        <f t="shared" si="51"/>
        <v>0</v>
      </c>
      <c r="AJ73" s="3">
        <f t="shared" si="51"/>
        <v>0</v>
      </c>
      <c r="AK73" s="3">
        <f>P73-Q73</f>
        <v>-1.575</v>
      </c>
      <c r="AL73" s="3">
        <f>AK73</f>
        <v>-1.575</v>
      </c>
      <c r="AM73" s="318" t="e">
        <f>ROUND((Q73*100%/P73*100),2)</f>
        <v>#DIV/0!</v>
      </c>
      <c r="AN73" s="3">
        <f>AN74+AN78</f>
        <v>0</v>
      </c>
      <c r="AO73" s="3">
        <f>AO74+AO78</f>
        <v>0</v>
      </c>
      <c r="AP73" s="640" t="s">
        <v>272</v>
      </c>
      <c r="AQ73" s="95">
        <v>40</v>
      </c>
    </row>
    <row r="74" spans="1:43" ht="15.75" customHeight="1">
      <c r="A74" s="951"/>
      <c r="B74" s="42" t="s">
        <v>16</v>
      </c>
      <c r="C74" s="341"/>
      <c r="D74" s="341"/>
      <c r="E74" s="341"/>
      <c r="F74" s="341"/>
      <c r="G74" s="313"/>
      <c r="H74" s="974"/>
      <c r="I74" s="942"/>
      <c r="J74" s="985"/>
      <c r="K74" s="4"/>
      <c r="L74" s="47"/>
      <c r="M74" s="47"/>
      <c r="N74" s="47"/>
      <c r="O74" s="47"/>
      <c r="P74" s="47">
        <v>0</v>
      </c>
      <c r="Q74" s="47">
        <f>Q75</f>
        <v>1.575</v>
      </c>
      <c r="R74" s="47">
        <f t="shared" ref="R74:AA74" si="52">R75</f>
        <v>0</v>
      </c>
      <c r="S74" s="47">
        <f t="shared" si="52"/>
        <v>0</v>
      </c>
      <c r="T74" s="47">
        <f t="shared" si="52"/>
        <v>0</v>
      </c>
      <c r="U74" s="47">
        <f t="shared" si="52"/>
        <v>0</v>
      </c>
      <c r="V74" s="47">
        <f t="shared" si="52"/>
        <v>0</v>
      </c>
      <c r="W74" s="47">
        <f t="shared" si="52"/>
        <v>0</v>
      </c>
      <c r="X74" s="47">
        <f t="shared" si="52"/>
        <v>0</v>
      </c>
      <c r="Y74" s="47">
        <f t="shared" si="52"/>
        <v>0</v>
      </c>
      <c r="Z74" s="47">
        <f t="shared" si="52"/>
        <v>0</v>
      </c>
      <c r="AA74" s="47">
        <f t="shared" si="52"/>
        <v>1.575</v>
      </c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397"/>
      <c r="AQ74" s="96"/>
    </row>
    <row r="75" spans="1:43" s="266" customFormat="1" ht="15.75" hidden="1" customHeight="1">
      <c r="A75" s="362"/>
      <c r="B75" s="252" t="s">
        <v>455</v>
      </c>
      <c r="C75" s="455"/>
      <c r="D75" s="455"/>
      <c r="E75" s="455"/>
      <c r="F75" s="455"/>
      <c r="G75" s="363"/>
      <c r="H75" s="364"/>
      <c r="I75" s="368"/>
      <c r="J75" s="929"/>
      <c r="K75" s="268"/>
      <c r="L75" s="96"/>
      <c r="M75" s="96"/>
      <c r="N75" s="96"/>
      <c r="O75" s="96"/>
      <c r="P75" s="96"/>
      <c r="Q75" s="96">
        <v>1.575</v>
      </c>
      <c r="R75" s="96"/>
      <c r="S75" s="96"/>
      <c r="T75" s="96"/>
      <c r="U75" s="96"/>
      <c r="V75" s="96"/>
      <c r="W75" s="96"/>
      <c r="X75" s="96"/>
      <c r="Y75" s="96"/>
      <c r="Z75" s="96"/>
      <c r="AA75" s="96">
        <v>1.575</v>
      </c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268"/>
      <c r="AN75" s="96"/>
      <c r="AO75" s="96"/>
      <c r="AP75" s="405"/>
      <c r="AQ75" s="96"/>
    </row>
    <row r="76" spans="1:43" s="327" customFormat="1" ht="28.5" customHeight="1">
      <c r="A76" s="951"/>
      <c r="B76" s="611" t="s">
        <v>408</v>
      </c>
      <c r="C76" s="341"/>
      <c r="D76" s="341"/>
      <c r="E76" s="341"/>
      <c r="F76" s="341"/>
      <c r="G76" s="955"/>
      <c r="H76" s="955"/>
      <c r="I76" s="942"/>
      <c r="J76" s="985"/>
      <c r="K76" s="3">
        <v>0</v>
      </c>
      <c r="L76" s="3">
        <f>L77+L80</f>
        <v>0</v>
      </c>
      <c r="M76" s="3">
        <f>M77+M80</f>
        <v>0</v>
      </c>
      <c r="N76" s="3">
        <f>N77+N80</f>
        <v>0</v>
      </c>
      <c r="O76" s="3">
        <f>O77+O80</f>
        <v>0</v>
      </c>
      <c r="P76" s="3">
        <f>P77+P80</f>
        <v>0</v>
      </c>
      <c r="Q76" s="3">
        <f>SUM(Q77)</f>
        <v>0</v>
      </c>
      <c r="R76" s="3">
        <f t="shared" ref="R76:AA76" si="53">SUM(R77)</f>
        <v>0</v>
      </c>
      <c r="S76" s="3">
        <f t="shared" si="53"/>
        <v>0</v>
      </c>
      <c r="T76" s="3">
        <f t="shared" si="53"/>
        <v>0</v>
      </c>
      <c r="U76" s="3">
        <f t="shared" si="53"/>
        <v>0</v>
      </c>
      <c r="V76" s="3">
        <f t="shared" si="53"/>
        <v>0</v>
      </c>
      <c r="W76" s="3">
        <f t="shared" si="53"/>
        <v>0</v>
      </c>
      <c r="X76" s="3">
        <f t="shared" si="53"/>
        <v>0</v>
      </c>
      <c r="Y76" s="3">
        <f t="shared" si="53"/>
        <v>0</v>
      </c>
      <c r="Z76" s="3">
        <f t="shared" si="53"/>
        <v>0</v>
      </c>
      <c r="AA76" s="3">
        <f t="shared" si="53"/>
        <v>0</v>
      </c>
      <c r="AB76" s="3">
        <f t="shared" ref="AB76:AJ76" si="54">AB77+AB80</f>
        <v>0</v>
      </c>
      <c r="AC76" s="3">
        <f t="shared" si="54"/>
        <v>0</v>
      </c>
      <c r="AD76" s="3">
        <f t="shared" si="54"/>
        <v>0</v>
      </c>
      <c r="AE76" s="3">
        <f t="shared" si="54"/>
        <v>0</v>
      </c>
      <c r="AF76" s="3">
        <f t="shared" si="54"/>
        <v>0</v>
      </c>
      <c r="AG76" s="3">
        <f t="shared" si="54"/>
        <v>0</v>
      </c>
      <c r="AH76" s="3">
        <f t="shared" si="54"/>
        <v>0</v>
      </c>
      <c r="AI76" s="3">
        <f t="shared" si="54"/>
        <v>0</v>
      </c>
      <c r="AJ76" s="3">
        <f t="shared" si="54"/>
        <v>0</v>
      </c>
      <c r="AK76" s="3">
        <f>P76-Q76</f>
        <v>0</v>
      </c>
      <c r="AL76" s="3">
        <f>AK76</f>
        <v>0</v>
      </c>
      <c r="AM76" s="318" t="e">
        <f>ROUND((Q76*100%/P76*100),2)</f>
        <v>#DIV/0!</v>
      </c>
      <c r="AN76" s="3">
        <f>AN77+AN80</f>
        <v>0</v>
      </c>
      <c r="AO76" s="3">
        <f>AO77+AO80</f>
        <v>0</v>
      </c>
      <c r="AP76" s="640" t="s">
        <v>272</v>
      </c>
      <c r="AQ76" s="95">
        <v>40</v>
      </c>
    </row>
    <row r="77" spans="1:43" ht="15.75" customHeight="1">
      <c r="A77" s="951"/>
      <c r="B77" s="42" t="s">
        <v>16</v>
      </c>
      <c r="C77" s="341"/>
      <c r="D77" s="341"/>
      <c r="E77" s="341"/>
      <c r="F77" s="341"/>
      <c r="G77" s="313"/>
      <c r="H77" s="974"/>
      <c r="I77" s="942"/>
      <c r="J77" s="985"/>
      <c r="K77" s="4"/>
      <c r="L77" s="47"/>
      <c r="M77" s="47"/>
      <c r="N77" s="47"/>
      <c r="O77" s="47"/>
      <c r="P77" s="47">
        <v>0</v>
      </c>
      <c r="Q77" s="47">
        <v>0</v>
      </c>
      <c r="R77" s="47"/>
      <c r="S77" s="47"/>
      <c r="T77" s="47"/>
      <c r="U77" s="47"/>
      <c r="V77" s="47"/>
      <c r="W77" s="47"/>
      <c r="X77" s="47"/>
      <c r="Y77" s="47"/>
      <c r="Z77" s="96"/>
      <c r="AA77" s="47">
        <v>0</v>
      </c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397"/>
      <c r="AQ77" s="96"/>
    </row>
    <row r="78" spans="1:43" ht="52.5" hidden="1" customHeight="1">
      <c r="A78" s="996" t="s">
        <v>56</v>
      </c>
      <c r="B78" s="1281" t="s">
        <v>41</v>
      </c>
      <c r="C78" s="1282"/>
      <c r="D78" s="1282"/>
      <c r="E78" s="1282"/>
      <c r="F78" s="1282"/>
      <c r="G78" s="1282"/>
      <c r="H78" s="1283"/>
      <c r="I78" s="23" t="s">
        <v>19</v>
      </c>
      <c r="J78" s="967">
        <v>0</v>
      </c>
      <c r="K78" s="967">
        <v>0</v>
      </c>
      <c r="L78" s="47">
        <f>M78+N78+O78</f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  <c r="Z78" s="96"/>
      <c r="AA78" s="47">
        <v>0</v>
      </c>
      <c r="AB78" s="47">
        <v>0</v>
      </c>
      <c r="AC78" s="47">
        <v>0</v>
      </c>
      <c r="AD78" s="47">
        <v>0</v>
      </c>
      <c r="AE78" s="47">
        <v>0</v>
      </c>
      <c r="AF78" s="47">
        <v>0</v>
      </c>
      <c r="AG78" s="47">
        <v>0</v>
      </c>
      <c r="AH78" s="47">
        <v>0</v>
      </c>
      <c r="AI78" s="47">
        <v>0</v>
      </c>
      <c r="AJ78" s="47">
        <v>0</v>
      </c>
      <c r="AK78" s="47">
        <v>0</v>
      </c>
      <c r="AL78" s="47">
        <v>0</v>
      </c>
      <c r="AM78" s="47">
        <v>0</v>
      </c>
      <c r="AN78" s="47">
        <v>0</v>
      </c>
      <c r="AO78" s="47">
        <v>0</v>
      </c>
      <c r="AP78" s="397"/>
      <c r="AQ78" s="96"/>
    </row>
    <row r="79" spans="1:43" ht="48" hidden="1" customHeight="1">
      <c r="A79" s="997"/>
      <c r="B79" s="1284"/>
      <c r="C79" s="1285"/>
      <c r="D79" s="1285"/>
      <c r="E79" s="1285"/>
      <c r="F79" s="1285"/>
      <c r="G79" s="1285"/>
      <c r="H79" s="1286"/>
      <c r="I79" s="23" t="s">
        <v>20</v>
      </c>
      <c r="J79" s="967">
        <f>L79</f>
        <v>212998.96</v>
      </c>
      <c r="K79" s="967">
        <f>K82+K129+K130+K131</f>
        <v>0</v>
      </c>
      <c r="L79" s="47">
        <f>L82+L86+L92+L93+L96+L99+L102+L108+L113+L116+L120+L125</f>
        <v>212998.96</v>
      </c>
      <c r="M79" s="47">
        <f>M82+M86+M92+M93+M96+M99+M102+M108</f>
        <v>23675.279999999999</v>
      </c>
      <c r="N79" s="47">
        <f>N82+N86+N92+N93+N96+N99+N102+N108+N113+N116+N120+N125</f>
        <v>44561.120000000003</v>
      </c>
      <c r="O79" s="47">
        <f>O82+O86+O92+O93+O96+O99+O102+O108+O113+O116+O120+O125</f>
        <v>26487.67</v>
      </c>
      <c r="P79" s="47">
        <f>P82+P86+P92+P93+P96+P99+P102+P108+P113+P116+P120+P125</f>
        <v>42150.159999999996</v>
      </c>
      <c r="Q79" s="47">
        <f>Q82+Q86+Q92+Q93+Q96+Q99+Q102+Q108+Q113+Q116+Q120+Q125</f>
        <v>0</v>
      </c>
      <c r="R79" s="47">
        <f t="shared" ref="R79:Y79" si="55">R82+R86+R92+R93+R96+R99+R102+R108+R113+R116+R120+R125</f>
        <v>11372.53</v>
      </c>
      <c r="S79" s="47">
        <f t="shared" si="55"/>
        <v>11789.196</v>
      </c>
      <c r="T79" s="47">
        <f t="shared" si="55"/>
        <v>17105.953000000001</v>
      </c>
      <c r="U79" s="47">
        <f t="shared" si="55"/>
        <v>16853.532999999999</v>
      </c>
      <c r="V79" s="47">
        <f t="shared" si="55"/>
        <v>1876.1869999999999</v>
      </c>
      <c r="W79" s="47">
        <f t="shared" si="55"/>
        <v>1916.0429999999999</v>
      </c>
      <c r="X79" s="47">
        <f t="shared" si="55"/>
        <v>0</v>
      </c>
      <c r="Y79" s="47">
        <f t="shared" si="55"/>
        <v>0</v>
      </c>
      <c r="Z79" s="96"/>
      <c r="AA79" s="47">
        <f>AA82+AA86+AA92+AA93+AA96+AA99+AA102+AA108+AA113+AA116+AA120+AA125</f>
        <v>0</v>
      </c>
      <c r="AB79" s="47">
        <f>AB82+AB86+AB92+AB93+AB96+AB99+AB102+AB108+AB113+AB116+AB120+AB125</f>
        <v>40.5</v>
      </c>
      <c r="AC79" s="47">
        <f>AC82+AC86+AC92+AC93+AC96+AC99+AC102+AC108+AC113+AC116+AC120+AC125</f>
        <v>907.08299999999997</v>
      </c>
      <c r="AD79" s="47">
        <f>AD82+AD86+AD92+AD93+AD96+AD99+AD102+AD108+AD113+AD116+AD120+AD125</f>
        <v>2805.3339999999998</v>
      </c>
      <c r="AE79" s="47">
        <f>AE82+AE86+AE92+AE93+AE96+AE99+AE102+AE108+AE113+AE116+AE120+AE125</f>
        <v>0</v>
      </c>
      <c r="AF79" s="47">
        <f t="shared" ref="AF79:AO79" si="56">AF82+AF86+AF92</f>
        <v>0</v>
      </c>
      <c r="AG79" s="47">
        <f t="shared" si="56"/>
        <v>0</v>
      </c>
      <c r="AH79" s="47">
        <f t="shared" si="56"/>
        <v>0</v>
      </c>
      <c r="AI79" s="47">
        <f t="shared" si="56"/>
        <v>0</v>
      </c>
      <c r="AJ79" s="47">
        <f>AJ82+AJ86+AJ92+AJ125</f>
        <v>0</v>
      </c>
      <c r="AK79" s="47">
        <f t="shared" si="56"/>
        <v>4809.3900000000003</v>
      </c>
      <c r="AL79" s="47">
        <f t="shared" si="56"/>
        <v>4809.3900000000003</v>
      </c>
      <c r="AM79" s="47" t="e">
        <f t="shared" si="56"/>
        <v>#DIV/0!</v>
      </c>
      <c r="AN79" s="47">
        <f t="shared" si="56"/>
        <v>0</v>
      </c>
      <c r="AO79" s="47">
        <f t="shared" si="56"/>
        <v>0</v>
      </c>
      <c r="AP79" s="397"/>
      <c r="AQ79" s="96"/>
    </row>
    <row r="80" spans="1:43" ht="27" hidden="1" customHeight="1">
      <c r="A80" s="997"/>
      <c r="B80" s="1284"/>
      <c r="C80" s="1285"/>
      <c r="D80" s="1285"/>
      <c r="E80" s="1285"/>
      <c r="F80" s="1285"/>
      <c r="G80" s="1285"/>
      <c r="H80" s="1286"/>
      <c r="I80" s="23" t="s">
        <v>10</v>
      </c>
      <c r="J80" s="967">
        <f>L80</f>
        <v>0</v>
      </c>
      <c r="K80" s="967">
        <v>0</v>
      </c>
      <c r="L80" s="47">
        <f>M80+N80+O80</f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96"/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7">
        <v>0</v>
      </c>
      <c r="AH80" s="47">
        <v>0</v>
      </c>
      <c r="AI80" s="47">
        <v>0</v>
      </c>
      <c r="AJ80" s="47">
        <v>0</v>
      </c>
      <c r="AK80" s="47">
        <v>0</v>
      </c>
      <c r="AL80" s="47">
        <v>0</v>
      </c>
      <c r="AM80" s="47">
        <v>0</v>
      </c>
      <c r="AN80" s="47">
        <v>0</v>
      </c>
      <c r="AO80" s="47">
        <v>0</v>
      </c>
      <c r="AP80" s="397"/>
      <c r="AQ80" s="96"/>
    </row>
    <row r="81" spans="1:43" ht="27" hidden="1" customHeight="1">
      <c r="A81" s="998"/>
      <c r="B81" s="1287"/>
      <c r="C81" s="1288"/>
      <c r="D81" s="1288"/>
      <c r="E81" s="1288"/>
      <c r="F81" s="1288"/>
      <c r="G81" s="1288"/>
      <c r="H81" s="1289"/>
      <c r="I81" s="23" t="s">
        <v>9</v>
      </c>
      <c r="J81" s="967">
        <f>L81</f>
        <v>0</v>
      </c>
      <c r="K81" s="967">
        <v>0</v>
      </c>
      <c r="L81" s="47">
        <f>M81+N81+O81</f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96"/>
      <c r="AA81" s="47">
        <v>0</v>
      </c>
      <c r="AB81" s="47">
        <v>0</v>
      </c>
      <c r="AC81" s="47">
        <v>0</v>
      </c>
      <c r="AD81" s="47">
        <v>0</v>
      </c>
      <c r="AE81" s="47">
        <v>0</v>
      </c>
      <c r="AF81" s="47">
        <v>0</v>
      </c>
      <c r="AG81" s="47">
        <v>0</v>
      </c>
      <c r="AH81" s="47">
        <v>0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0</v>
      </c>
      <c r="AO81" s="47">
        <v>0</v>
      </c>
      <c r="AP81" s="397"/>
      <c r="AQ81" s="96"/>
    </row>
    <row r="82" spans="1:43" s="327" customFormat="1" ht="27.75" customHeight="1">
      <c r="A82" s="1036" t="s">
        <v>57</v>
      </c>
      <c r="B82" s="797" t="s">
        <v>200</v>
      </c>
      <c r="C82" s="952"/>
      <c r="D82" s="952"/>
      <c r="E82" s="952"/>
      <c r="F82" s="952"/>
      <c r="G82" s="952">
        <v>2019</v>
      </c>
      <c r="H82" s="952">
        <v>2019</v>
      </c>
      <c r="I82" s="990" t="s">
        <v>20</v>
      </c>
      <c r="J82" s="3">
        <f>L82</f>
        <v>30833.33</v>
      </c>
      <c r="K82" s="3"/>
      <c r="L82" s="3">
        <f t="shared" ref="L82:AC82" si="57">L83</f>
        <v>30833.33</v>
      </c>
      <c r="M82" s="3">
        <f t="shared" si="57"/>
        <v>20000</v>
      </c>
      <c r="N82" s="3">
        <f t="shared" si="57"/>
        <v>9151.41</v>
      </c>
      <c r="O82" s="3">
        <f t="shared" si="57"/>
        <v>0</v>
      </c>
      <c r="P82" s="3">
        <v>0</v>
      </c>
      <c r="Q82" s="3">
        <f t="shared" si="57"/>
        <v>0</v>
      </c>
      <c r="R82" s="3">
        <f t="shared" si="57"/>
        <v>0</v>
      </c>
      <c r="S82" s="3">
        <f t="shared" si="57"/>
        <v>0</v>
      </c>
      <c r="T82" s="3">
        <f t="shared" si="57"/>
        <v>0</v>
      </c>
      <c r="U82" s="3">
        <f t="shared" si="57"/>
        <v>0</v>
      </c>
      <c r="V82" s="3">
        <f t="shared" si="57"/>
        <v>0</v>
      </c>
      <c r="W82" s="3">
        <f t="shared" si="57"/>
        <v>0</v>
      </c>
      <c r="X82" s="3">
        <f t="shared" si="57"/>
        <v>0</v>
      </c>
      <c r="Y82" s="3">
        <f t="shared" si="57"/>
        <v>0</v>
      </c>
      <c r="Z82" s="95">
        <v>0</v>
      </c>
      <c r="AA82" s="3">
        <f t="shared" si="57"/>
        <v>0</v>
      </c>
      <c r="AB82" s="3">
        <f t="shared" si="57"/>
        <v>0</v>
      </c>
      <c r="AC82" s="3">
        <f t="shared" si="57"/>
        <v>0</v>
      </c>
      <c r="AD82" s="3">
        <f>AD83</f>
        <v>0</v>
      </c>
      <c r="AE82" s="3">
        <f t="shared" ref="AE82:AJ82" si="58">AE83</f>
        <v>0</v>
      </c>
      <c r="AF82" s="3">
        <f t="shared" si="58"/>
        <v>0</v>
      </c>
      <c r="AG82" s="3">
        <f t="shared" si="58"/>
        <v>0</v>
      </c>
      <c r="AH82" s="3">
        <f t="shared" si="58"/>
        <v>0</v>
      </c>
      <c r="AI82" s="3">
        <f t="shared" si="58"/>
        <v>0</v>
      </c>
      <c r="AJ82" s="3">
        <f t="shared" si="58"/>
        <v>0</v>
      </c>
      <c r="AK82" s="3">
        <v>0</v>
      </c>
      <c r="AL82" s="3">
        <f>AK82</f>
        <v>0</v>
      </c>
      <c r="AM82" s="318" t="e">
        <f>ROUND((Q82*100%/P82*100),2)</f>
        <v>#DIV/0!</v>
      </c>
      <c r="AN82" s="3">
        <v>0</v>
      </c>
      <c r="AO82" s="3">
        <v>0</v>
      </c>
      <c r="AP82" s="640" t="s">
        <v>273</v>
      </c>
      <c r="AQ82" s="95">
        <v>0</v>
      </c>
    </row>
    <row r="83" spans="1:43" ht="14.25" hidden="1" customHeight="1">
      <c r="A83" s="1047"/>
      <c r="B83" s="1" t="s">
        <v>201</v>
      </c>
      <c r="C83" s="941"/>
      <c r="D83" s="941"/>
      <c r="E83" s="941"/>
      <c r="F83" s="941"/>
      <c r="G83" s="958"/>
      <c r="H83" s="958"/>
      <c r="I83" s="1308"/>
      <c r="J83" s="47"/>
      <c r="K83" s="47"/>
      <c r="L83" s="47">
        <v>30833.33</v>
      </c>
      <c r="M83" s="47">
        <v>20000</v>
      </c>
      <c r="N83" s="47">
        <v>9151.41</v>
      </c>
      <c r="O83" s="47">
        <v>0</v>
      </c>
      <c r="P83" s="47">
        <v>1681.92</v>
      </c>
      <c r="Q83" s="47">
        <f>SUM(Q84:Q85)</f>
        <v>0</v>
      </c>
      <c r="R83" s="47">
        <f>SUM(R84:R85)</f>
        <v>0</v>
      </c>
      <c r="S83" s="47">
        <f>SUM(S84:S85)</f>
        <v>0</v>
      </c>
      <c r="T83" s="47">
        <f t="shared" ref="T83:AC83" si="59">SUM(T84:T85)</f>
        <v>0</v>
      </c>
      <c r="U83" s="47">
        <f t="shared" si="59"/>
        <v>0</v>
      </c>
      <c r="V83" s="47">
        <f t="shared" si="59"/>
        <v>0</v>
      </c>
      <c r="W83" s="47">
        <f t="shared" si="59"/>
        <v>0</v>
      </c>
      <c r="X83" s="47">
        <f t="shared" si="59"/>
        <v>0</v>
      </c>
      <c r="Y83" s="47">
        <f t="shared" si="59"/>
        <v>0</v>
      </c>
      <c r="Z83" s="96"/>
      <c r="AA83" s="47">
        <f t="shared" si="59"/>
        <v>0</v>
      </c>
      <c r="AB83" s="47">
        <f t="shared" si="59"/>
        <v>0</v>
      </c>
      <c r="AC83" s="47">
        <f t="shared" si="59"/>
        <v>0</v>
      </c>
      <c r="AD83" s="47">
        <f>SUM(AD84:AD85)</f>
        <v>0</v>
      </c>
      <c r="AE83" s="47">
        <f t="shared" ref="AE83:AJ83" si="60">SUM(AE84:AE85)</f>
        <v>0</v>
      </c>
      <c r="AF83" s="47">
        <f t="shared" si="60"/>
        <v>0</v>
      </c>
      <c r="AG83" s="47">
        <f t="shared" si="60"/>
        <v>0</v>
      </c>
      <c r="AH83" s="47">
        <f t="shared" si="60"/>
        <v>0</v>
      </c>
      <c r="AI83" s="47">
        <f t="shared" si="60"/>
        <v>0</v>
      </c>
      <c r="AJ83" s="47">
        <f t="shared" si="60"/>
        <v>0</v>
      </c>
      <c r="AK83" s="47">
        <v>0</v>
      </c>
      <c r="AL83" s="47">
        <v>0</v>
      </c>
      <c r="AM83" s="4">
        <v>0</v>
      </c>
      <c r="AN83" s="47">
        <v>0</v>
      </c>
      <c r="AO83" s="47">
        <v>0</v>
      </c>
      <c r="AP83" s="397"/>
      <c r="AQ83" s="96"/>
    </row>
    <row r="84" spans="1:43" s="266" customFormat="1" ht="15.75" hidden="1">
      <c r="A84" s="945"/>
      <c r="B84" s="102"/>
      <c r="C84" s="262"/>
      <c r="D84" s="262"/>
      <c r="E84" s="262"/>
      <c r="F84" s="262"/>
      <c r="G84" s="104"/>
      <c r="H84" s="104"/>
      <c r="I84" s="984"/>
      <c r="J84" s="96"/>
      <c r="K84" s="96"/>
      <c r="L84" s="96"/>
      <c r="M84" s="96"/>
      <c r="N84" s="96"/>
      <c r="O84" s="96"/>
      <c r="P84" s="47">
        <f>Q84</f>
        <v>0</v>
      </c>
      <c r="Q84" s="96">
        <f>S84+U84+W84+Y84</f>
        <v>0</v>
      </c>
      <c r="R84" s="96">
        <f>S84</f>
        <v>0</v>
      </c>
      <c r="S84" s="96">
        <v>0</v>
      </c>
      <c r="T84" s="96">
        <v>0</v>
      </c>
      <c r="U84" s="96">
        <v>0</v>
      </c>
      <c r="V84" s="96">
        <f>W84</f>
        <v>0</v>
      </c>
      <c r="W84" s="96">
        <v>0</v>
      </c>
      <c r="X84" s="96">
        <f>Y84</f>
        <v>0</v>
      </c>
      <c r="Y84" s="96">
        <v>0</v>
      </c>
      <c r="Z84" s="96"/>
      <c r="AA84" s="96">
        <f>AB84+AD84</f>
        <v>0</v>
      </c>
      <c r="AB84" s="96">
        <v>0</v>
      </c>
      <c r="AC84" s="96">
        <v>0</v>
      </c>
      <c r="AD84" s="96">
        <v>0</v>
      </c>
      <c r="AE84" s="96">
        <v>0</v>
      </c>
      <c r="AF84" s="96">
        <f>AG84+AH84+AI84</f>
        <v>0</v>
      </c>
      <c r="AG84" s="96"/>
      <c r="AH84" s="96"/>
      <c r="AI84" s="96">
        <v>0</v>
      </c>
      <c r="AJ84" s="96"/>
      <c r="AK84" s="96"/>
      <c r="AL84" s="96"/>
      <c r="AM84" s="268"/>
      <c r="AN84" s="96"/>
      <c r="AO84" s="96"/>
      <c r="AP84" s="405"/>
      <c r="AQ84" s="96"/>
    </row>
    <row r="85" spans="1:43" ht="14.25" hidden="1" customHeight="1">
      <c r="A85" s="945"/>
      <c r="B85" s="1"/>
      <c r="C85" s="941"/>
      <c r="D85" s="941"/>
      <c r="E85" s="941"/>
      <c r="F85" s="941"/>
      <c r="G85" s="958"/>
      <c r="H85" s="958"/>
      <c r="I85" s="984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96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"/>
      <c r="AN85" s="47"/>
      <c r="AO85" s="47"/>
      <c r="AP85" s="397"/>
      <c r="AQ85" s="96"/>
    </row>
    <row r="86" spans="1:43" s="327" customFormat="1" ht="27" customHeight="1">
      <c r="A86" s="804" t="s">
        <v>58</v>
      </c>
      <c r="B86" s="797" t="s">
        <v>87</v>
      </c>
      <c r="C86" s="990"/>
      <c r="D86" s="990"/>
      <c r="E86" s="990"/>
      <c r="F86" s="990"/>
      <c r="G86" s="952"/>
      <c r="H86" s="952"/>
      <c r="I86" s="990" t="s">
        <v>20</v>
      </c>
      <c r="J86" s="3">
        <f t="shared" ref="J86:J91" si="61">L86</f>
        <v>20425.87</v>
      </c>
      <c r="K86" s="3"/>
      <c r="L86" s="3">
        <f>L87+L91</f>
        <v>20425.87</v>
      </c>
      <c r="M86" s="3">
        <f t="shared" ref="M86:AO86" si="62">M87+M91</f>
        <v>616.66</v>
      </c>
      <c r="N86" s="3">
        <f t="shared" si="62"/>
        <v>6665.55</v>
      </c>
      <c r="O86" s="3">
        <f t="shared" si="62"/>
        <v>4018.39</v>
      </c>
      <c r="P86" s="3">
        <f t="shared" si="62"/>
        <v>4809.3900000000003</v>
      </c>
      <c r="Q86" s="3">
        <f t="shared" si="62"/>
        <v>0</v>
      </c>
      <c r="R86" s="3">
        <f t="shared" si="62"/>
        <v>0</v>
      </c>
      <c r="S86" s="3">
        <f t="shared" si="62"/>
        <v>416.67</v>
      </c>
      <c r="T86" s="3">
        <f t="shared" si="62"/>
        <v>495.38399999999996</v>
      </c>
      <c r="U86" s="3">
        <f t="shared" si="62"/>
        <v>495.38399999999996</v>
      </c>
      <c r="V86" s="3">
        <f t="shared" si="62"/>
        <v>278.41000000000003</v>
      </c>
      <c r="W86" s="3">
        <f t="shared" si="62"/>
        <v>318.26600000000002</v>
      </c>
      <c r="X86" s="3">
        <f t="shared" si="62"/>
        <v>0</v>
      </c>
      <c r="Y86" s="3">
        <f t="shared" si="62"/>
        <v>0</v>
      </c>
      <c r="Z86" s="95">
        <v>0</v>
      </c>
      <c r="AA86" s="3">
        <f>AA87+AA91+AQ86</f>
        <v>0</v>
      </c>
      <c r="AB86" s="3">
        <f t="shared" si="62"/>
        <v>0</v>
      </c>
      <c r="AC86" s="3">
        <f t="shared" si="62"/>
        <v>907.08299999999997</v>
      </c>
      <c r="AD86" s="3">
        <f t="shared" si="62"/>
        <v>308.33300000000003</v>
      </c>
      <c r="AE86" s="3">
        <f t="shared" si="62"/>
        <v>0</v>
      </c>
      <c r="AF86" s="3">
        <f t="shared" si="62"/>
        <v>0</v>
      </c>
      <c r="AG86" s="3">
        <f t="shared" si="62"/>
        <v>0</v>
      </c>
      <c r="AH86" s="3">
        <f t="shared" si="62"/>
        <v>0</v>
      </c>
      <c r="AI86" s="3">
        <f t="shared" si="62"/>
        <v>0</v>
      </c>
      <c r="AJ86" s="3">
        <f t="shared" si="62"/>
        <v>0</v>
      </c>
      <c r="AK86" s="3">
        <f>P86-Q86</f>
        <v>4809.3900000000003</v>
      </c>
      <c r="AL86" s="3">
        <f>AK86</f>
        <v>4809.3900000000003</v>
      </c>
      <c r="AM86" s="318">
        <f>ROUND((Q86*100%/P86*100),2)</f>
        <v>0</v>
      </c>
      <c r="AN86" s="3">
        <f t="shared" si="62"/>
        <v>0</v>
      </c>
      <c r="AO86" s="3">
        <f t="shared" si="62"/>
        <v>0</v>
      </c>
      <c r="AP86" s="640" t="s">
        <v>243</v>
      </c>
      <c r="AQ86" s="95">
        <v>0</v>
      </c>
    </row>
    <row r="87" spans="1:43" ht="14.25" customHeight="1">
      <c r="A87" s="44"/>
      <c r="B87" s="1" t="s">
        <v>15</v>
      </c>
      <c r="C87" s="991"/>
      <c r="D87" s="991"/>
      <c r="E87" s="991"/>
      <c r="F87" s="991"/>
      <c r="G87" s="958">
        <v>2020</v>
      </c>
      <c r="H87" s="958">
        <v>2020</v>
      </c>
      <c r="I87" s="991"/>
      <c r="J87" s="47">
        <f t="shared" si="61"/>
        <v>7560.63</v>
      </c>
      <c r="K87" s="47"/>
      <c r="L87" s="47">
        <v>7560.63</v>
      </c>
      <c r="M87" s="47">
        <v>616.66</v>
      </c>
      <c r="N87" s="47">
        <v>6665.55</v>
      </c>
      <c r="O87" s="47">
        <v>0</v>
      </c>
      <c r="P87" s="47">
        <v>791.01</v>
      </c>
      <c r="Q87" s="47">
        <v>0</v>
      </c>
      <c r="R87" s="47">
        <f>R90+R88+R89</f>
        <v>0</v>
      </c>
      <c r="S87" s="47">
        <f>S90+S88+S89</f>
        <v>416.67</v>
      </c>
      <c r="T87" s="47">
        <f>T90+T88+T89</f>
        <v>495.38399999999996</v>
      </c>
      <c r="U87" s="47">
        <f>SUM(U88:U90)</f>
        <v>495.38399999999996</v>
      </c>
      <c r="V87" s="47">
        <f t="shared" ref="V87:AK87" si="63">V90+V88</f>
        <v>278.41000000000003</v>
      </c>
      <c r="W87" s="47">
        <f>W90+W88+W89</f>
        <v>318.26600000000002</v>
      </c>
      <c r="X87" s="47">
        <f t="shared" si="63"/>
        <v>0</v>
      </c>
      <c r="Y87" s="47">
        <f t="shared" si="63"/>
        <v>0</v>
      </c>
      <c r="Z87" s="96"/>
      <c r="AA87" s="47">
        <v>0</v>
      </c>
      <c r="AB87" s="47">
        <f t="shared" si="63"/>
        <v>0</v>
      </c>
      <c r="AC87" s="47">
        <f t="shared" si="63"/>
        <v>907.08299999999997</v>
      </c>
      <c r="AD87" s="47">
        <f t="shared" si="63"/>
        <v>308.33300000000003</v>
      </c>
      <c r="AE87" s="47">
        <f t="shared" si="63"/>
        <v>0</v>
      </c>
      <c r="AF87" s="47">
        <f t="shared" si="63"/>
        <v>0</v>
      </c>
      <c r="AG87" s="47">
        <f t="shared" si="63"/>
        <v>0</v>
      </c>
      <c r="AH87" s="47">
        <f t="shared" si="63"/>
        <v>0</v>
      </c>
      <c r="AI87" s="47">
        <f t="shared" si="63"/>
        <v>0</v>
      </c>
      <c r="AJ87" s="47">
        <f t="shared" si="63"/>
        <v>0</v>
      </c>
      <c r="AK87" s="47">
        <f t="shared" si="63"/>
        <v>0</v>
      </c>
      <c r="AL87" s="47">
        <v>0</v>
      </c>
      <c r="AM87" s="47">
        <v>0</v>
      </c>
      <c r="AN87" s="47">
        <v>0</v>
      </c>
      <c r="AO87" s="47">
        <v>0</v>
      </c>
      <c r="AP87" s="397"/>
      <c r="AQ87" s="96"/>
    </row>
    <row r="88" spans="1:43" s="266" customFormat="1" ht="19.5" hidden="1" customHeight="1">
      <c r="A88" s="251"/>
      <c r="B88" s="102" t="s">
        <v>298</v>
      </c>
      <c r="C88" s="991"/>
      <c r="D88" s="991"/>
      <c r="E88" s="991"/>
      <c r="F88" s="991"/>
      <c r="G88" s="104"/>
      <c r="H88" s="104"/>
      <c r="I88" s="991"/>
      <c r="J88" s="96"/>
      <c r="K88" s="96"/>
      <c r="L88" s="96"/>
      <c r="M88" s="96"/>
      <c r="N88" s="96"/>
      <c r="O88" s="96"/>
      <c r="P88" s="96"/>
      <c r="Q88" s="96">
        <f>S88+U88+Y88+W88</f>
        <v>1215.42</v>
      </c>
      <c r="R88" s="96"/>
      <c r="S88" s="96">
        <v>416.67</v>
      </c>
      <c r="T88" s="96">
        <f>U88</f>
        <v>490.41699999999997</v>
      </c>
      <c r="U88" s="96">
        <v>490.41699999999997</v>
      </c>
      <c r="V88" s="96">
        <v>278.41000000000003</v>
      </c>
      <c r="W88" s="96">
        <v>308.33300000000003</v>
      </c>
      <c r="X88" s="96"/>
      <c r="Y88" s="96"/>
      <c r="Z88" s="96"/>
      <c r="AA88" s="96">
        <f>AC88+AD88</f>
        <v>1215.4159999999999</v>
      </c>
      <c r="AB88" s="96"/>
      <c r="AC88" s="96">
        <v>907.08299999999997</v>
      </c>
      <c r="AD88" s="96">
        <v>308.33300000000003</v>
      </c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405"/>
      <c r="AQ88" s="96"/>
    </row>
    <row r="89" spans="1:43" s="266" customFormat="1" ht="19.5" hidden="1" customHeight="1">
      <c r="A89" s="251"/>
      <c r="B89" s="102" t="s">
        <v>317</v>
      </c>
      <c r="C89" s="991"/>
      <c r="D89" s="991"/>
      <c r="E89" s="991"/>
      <c r="F89" s="991"/>
      <c r="G89" s="104"/>
      <c r="H89" s="104"/>
      <c r="I89" s="991"/>
      <c r="J89" s="96"/>
      <c r="K89" s="96"/>
      <c r="L89" s="96"/>
      <c r="M89" s="96"/>
      <c r="N89" s="96"/>
      <c r="O89" s="96"/>
      <c r="P89" s="96"/>
      <c r="Q89" s="96">
        <f>U89+W89</f>
        <v>14.899999999999999</v>
      </c>
      <c r="R89" s="96"/>
      <c r="S89" s="96">
        <v>0</v>
      </c>
      <c r="T89" s="96">
        <f>U89</f>
        <v>4.9669999999999996</v>
      </c>
      <c r="U89" s="96">
        <v>4.9669999999999996</v>
      </c>
      <c r="V89" s="96"/>
      <c r="W89" s="96">
        <v>9.9329999999999998</v>
      </c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405"/>
      <c r="AQ89" s="96"/>
    </row>
    <row r="90" spans="1:43" s="266" customFormat="1" ht="16.5" hidden="1" customHeight="1">
      <c r="A90" s="251"/>
      <c r="B90" s="102" t="s">
        <v>255</v>
      </c>
      <c r="C90" s="991"/>
      <c r="D90" s="991"/>
      <c r="E90" s="991"/>
      <c r="F90" s="991"/>
      <c r="G90" s="104"/>
      <c r="H90" s="104"/>
      <c r="I90" s="991"/>
      <c r="J90" s="96"/>
      <c r="K90" s="96"/>
      <c r="L90" s="96"/>
      <c r="M90" s="96"/>
      <c r="N90" s="96"/>
      <c r="O90" s="96"/>
      <c r="P90" s="47">
        <v>0</v>
      </c>
      <c r="Q90" s="96">
        <f>S90+U90+Y90</f>
        <v>0</v>
      </c>
      <c r="R90" s="96">
        <f>S90</f>
        <v>0</v>
      </c>
      <c r="S90" s="96"/>
      <c r="T90" s="96"/>
      <c r="U90" s="96"/>
      <c r="V90" s="96"/>
      <c r="W90" s="96"/>
      <c r="X90" s="96"/>
      <c r="Y90" s="96">
        <v>0</v>
      </c>
      <c r="Z90" s="96"/>
      <c r="AA90" s="96">
        <f>AB90</f>
        <v>0</v>
      </c>
      <c r="AB90" s="96"/>
      <c r="AC90" s="96">
        <v>0</v>
      </c>
      <c r="AD90" s="96"/>
      <c r="AE90" s="96"/>
      <c r="AF90" s="96">
        <f>SUM(AG90:AG90)</f>
        <v>0</v>
      </c>
      <c r="AG90" s="96"/>
      <c r="AH90" s="96"/>
      <c r="AI90" s="96"/>
      <c r="AJ90" s="96"/>
      <c r="AK90" s="96">
        <v>0</v>
      </c>
      <c r="AL90" s="96">
        <v>0</v>
      </c>
      <c r="AM90" s="96">
        <v>0</v>
      </c>
      <c r="AN90" s="96">
        <v>0</v>
      </c>
      <c r="AO90" s="96">
        <v>0</v>
      </c>
      <c r="AP90" s="405"/>
      <c r="AQ90" s="96"/>
    </row>
    <row r="91" spans="1:43" ht="15.75" customHeight="1">
      <c r="A91" s="44"/>
      <c r="B91" s="1" t="s">
        <v>16</v>
      </c>
      <c r="C91" s="992"/>
      <c r="D91" s="992"/>
      <c r="E91" s="992"/>
      <c r="F91" s="992"/>
      <c r="G91" s="958">
        <v>2020</v>
      </c>
      <c r="H91" s="958">
        <v>2020</v>
      </c>
      <c r="I91" s="992"/>
      <c r="J91" s="47">
        <f t="shared" si="61"/>
        <v>12865.24</v>
      </c>
      <c r="K91" s="47"/>
      <c r="L91" s="47">
        <v>12865.24</v>
      </c>
      <c r="M91" s="47">
        <v>0</v>
      </c>
      <c r="N91" s="47">
        <v>0</v>
      </c>
      <c r="O91" s="47">
        <v>4018.39</v>
      </c>
      <c r="P91" s="47">
        <v>4018.38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96"/>
      <c r="AA91" s="47">
        <v>0</v>
      </c>
      <c r="AB91" s="47">
        <v>0</v>
      </c>
      <c r="AC91" s="47">
        <v>0</v>
      </c>
      <c r="AD91" s="47">
        <v>0</v>
      </c>
      <c r="AE91" s="47">
        <v>0</v>
      </c>
      <c r="AF91" s="47">
        <v>0</v>
      </c>
      <c r="AG91" s="47">
        <v>0</v>
      </c>
      <c r="AH91" s="47">
        <v>0</v>
      </c>
      <c r="AI91" s="47"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7">
        <v>0</v>
      </c>
      <c r="AP91" s="397"/>
      <c r="AQ91" s="96"/>
    </row>
    <row r="92" spans="1:43" ht="44.25" hidden="1" customHeight="1">
      <c r="A92" s="44" t="s">
        <v>59</v>
      </c>
      <c r="B92" s="1" t="s">
        <v>55</v>
      </c>
      <c r="C92" s="958"/>
      <c r="D92" s="958"/>
      <c r="E92" s="958"/>
      <c r="F92" s="958"/>
      <c r="G92" s="958">
        <v>2021</v>
      </c>
      <c r="H92" s="958"/>
      <c r="I92" s="942" t="s">
        <v>20</v>
      </c>
      <c r="J92" s="968">
        <v>313558.92</v>
      </c>
      <c r="K92" s="47"/>
      <c r="L92" s="47">
        <f>M92+N92+O92</f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96"/>
      <c r="AA92" s="47">
        <v>0</v>
      </c>
      <c r="AB92" s="47">
        <v>0</v>
      </c>
      <c r="AC92" s="47"/>
      <c r="AD92" s="47"/>
      <c r="AE92" s="47"/>
      <c r="AF92" s="47">
        <v>0</v>
      </c>
      <c r="AG92" s="47"/>
      <c r="AH92" s="47"/>
      <c r="AI92" s="47"/>
      <c r="AJ92" s="47"/>
      <c r="AK92" s="47">
        <f>P92-Q92</f>
        <v>0</v>
      </c>
      <c r="AL92" s="47">
        <f>AK92</f>
        <v>0</v>
      </c>
      <c r="AM92" s="4">
        <v>0</v>
      </c>
      <c r="AN92" s="47">
        <v>0</v>
      </c>
      <c r="AO92" s="47">
        <v>0</v>
      </c>
      <c r="AP92" s="397" t="s">
        <v>158</v>
      </c>
      <c r="AQ92" s="96"/>
    </row>
    <row r="93" spans="1:43" s="327" customFormat="1" ht="40.5" customHeight="1">
      <c r="A93" s="1036" t="s">
        <v>278</v>
      </c>
      <c r="B93" s="789" t="s">
        <v>202</v>
      </c>
      <c r="C93" s="312"/>
      <c r="D93" s="312"/>
      <c r="E93" s="312"/>
      <c r="F93" s="312"/>
      <c r="G93" s="312"/>
      <c r="H93" s="953"/>
      <c r="I93" s="990" t="s">
        <v>20</v>
      </c>
      <c r="J93" s="960"/>
      <c r="K93" s="3"/>
      <c r="L93" s="3">
        <f>L94</f>
        <v>4214.49</v>
      </c>
      <c r="M93" s="3">
        <f t="shared" ref="M93:AO94" si="64">M94</f>
        <v>0</v>
      </c>
      <c r="N93" s="3">
        <f t="shared" si="64"/>
        <v>3995.07</v>
      </c>
      <c r="O93" s="3">
        <f t="shared" si="64"/>
        <v>0</v>
      </c>
      <c r="P93" s="3">
        <v>0</v>
      </c>
      <c r="Q93" s="3">
        <v>0</v>
      </c>
      <c r="R93" s="3">
        <f t="shared" si="64"/>
        <v>0</v>
      </c>
      <c r="S93" s="3">
        <f t="shared" si="64"/>
        <v>0</v>
      </c>
      <c r="T93" s="3">
        <f t="shared" si="64"/>
        <v>219.42</v>
      </c>
      <c r="U93" s="3">
        <f t="shared" si="64"/>
        <v>537.85</v>
      </c>
      <c r="V93" s="3">
        <f t="shared" si="64"/>
        <v>0</v>
      </c>
      <c r="W93" s="3">
        <f t="shared" si="64"/>
        <v>0</v>
      </c>
      <c r="X93" s="3">
        <f t="shared" si="64"/>
        <v>0</v>
      </c>
      <c r="Y93" s="3">
        <f t="shared" si="64"/>
        <v>0</v>
      </c>
      <c r="Z93" s="95">
        <v>0</v>
      </c>
      <c r="AA93" s="3">
        <v>0</v>
      </c>
      <c r="AB93" s="3">
        <f t="shared" si="64"/>
        <v>0</v>
      </c>
      <c r="AC93" s="3">
        <f t="shared" si="64"/>
        <v>0</v>
      </c>
      <c r="AD93" s="3">
        <f t="shared" si="64"/>
        <v>537.85400000000004</v>
      </c>
      <c r="AE93" s="3">
        <f t="shared" si="64"/>
        <v>0</v>
      </c>
      <c r="AF93" s="3">
        <f t="shared" si="64"/>
        <v>0</v>
      </c>
      <c r="AG93" s="3">
        <f t="shared" si="64"/>
        <v>0</v>
      </c>
      <c r="AH93" s="3">
        <f t="shared" si="64"/>
        <v>0</v>
      </c>
      <c r="AI93" s="3">
        <f t="shared" si="64"/>
        <v>0</v>
      </c>
      <c r="AJ93" s="3">
        <f t="shared" si="64"/>
        <v>0</v>
      </c>
      <c r="AK93" s="3">
        <f t="shared" si="64"/>
        <v>0</v>
      </c>
      <c r="AL93" s="3">
        <f t="shared" si="64"/>
        <v>0</v>
      </c>
      <c r="AM93" s="3">
        <f t="shared" si="64"/>
        <v>0</v>
      </c>
      <c r="AN93" s="3">
        <f t="shared" si="64"/>
        <v>0</v>
      </c>
      <c r="AO93" s="3">
        <f t="shared" si="64"/>
        <v>0</v>
      </c>
      <c r="AP93" s="640" t="s">
        <v>244</v>
      </c>
      <c r="AQ93" s="95">
        <v>0</v>
      </c>
    </row>
    <row r="94" spans="1:43" ht="17.25" hidden="1" customHeight="1">
      <c r="A94" s="1307"/>
      <c r="B94" s="42" t="s">
        <v>203</v>
      </c>
      <c r="C94" s="313"/>
      <c r="D94" s="313"/>
      <c r="E94" s="313"/>
      <c r="F94" s="313"/>
      <c r="G94" s="313"/>
      <c r="H94" s="974"/>
      <c r="I94" s="1308"/>
      <c r="J94" s="968"/>
      <c r="K94" s="47"/>
      <c r="L94" s="47">
        <v>4214.49</v>
      </c>
      <c r="M94" s="47">
        <v>0</v>
      </c>
      <c r="N94" s="47">
        <v>3995.07</v>
      </c>
      <c r="O94" s="47">
        <v>0</v>
      </c>
      <c r="P94" s="47">
        <v>219.42</v>
      </c>
      <c r="Q94" s="47">
        <f>Q95</f>
        <v>537.85</v>
      </c>
      <c r="R94" s="47">
        <f t="shared" si="64"/>
        <v>0</v>
      </c>
      <c r="S94" s="47">
        <f t="shared" si="64"/>
        <v>0</v>
      </c>
      <c r="T94" s="47">
        <f t="shared" si="64"/>
        <v>219.42</v>
      </c>
      <c r="U94" s="47">
        <f t="shared" si="64"/>
        <v>537.85</v>
      </c>
      <c r="V94" s="47">
        <f t="shared" si="64"/>
        <v>0</v>
      </c>
      <c r="W94" s="47">
        <f t="shared" si="64"/>
        <v>0</v>
      </c>
      <c r="X94" s="47">
        <f t="shared" si="64"/>
        <v>0</v>
      </c>
      <c r="Y94" s="47">
        <f t="shared" si="64"/>
        <v>0</v>
      </c>
      <c r="Z94" s="96"/>
      <c r="AA94" s="47">
        <f t="shared" si="64"/>
        <v>537.85400000000004</v>
      </c>
      <c r="AB94" s="47">
        <f t="shared" si="64"/>
        <v>0</v>
      </c>
      <c r="AC94" s="47">
        <f t="shared" si="64"/>
        <v>0</v>
      </c>
      <c r="AD94" s="47">
        <f t="shared" si="64"/>
        <v>537.85400000000004</v>
      </c>
      <c r="AE94" s="47">
        <f t="shared" si="64"/>
        <v>0</v>
      </c>
      <c r="AF94" s="47">
        <v>0</v>
      </c>
      <c r="AG94" s="47">
        <v>0</v>
      </c>
      <c r="AH94" s="47">
        <v>0</v>
      </c>
      <c r="AI94" s="47">
        <v>0</v>
      </c>
      <c r="AJ94" s="47">
        <v>0</v>
      </c>
      <c r="AK94" s="47">
        <v>0</v>
      </c>
      <c r="AL94" s="47">
        <v>0</v>
      </c>
      <c r="AM94" s="47">
        <v>0</v>
      </c>
      <c r="AN94" s="47">
        <v>0</v>
      </c>
      <c r="AO94" s="47">
        <v>0</v>
      </c>
      <c r="AP94" s="397"/>
      <c r="AQ94" s="96"/>
    </row>
    <row r="95" spans="1:43" s="266" customFormat="1" ht="28.5" hidden="1" customHeight="1">
      <c r="A95" s="1308"/>
      <c r="B95" s="252" t="s">
        <v>267</v>
      </c>
      <c r="C95" s="363"/>
      <c r="D95" s="363"/>
      <c r="E95" s="363"/>
      <c r="F95" s="363"/>
      <c r="G95" s="363"/>
      <c r="H95" s="364"/>
      <c r="I95" s="541"/>
      <c r="J95" s="258"/>
      <c r="K95" s="96"/>
      <c r="L95" s="96"/>
      <c r="M95" s="96"/>
      <c r="N95" s="96"/>
      <c r="O95" s="96"/>
      <c r="P95" s="96"/>
      <c r="Q95" s="96">
        <f>S95+U95</f>
        <v>537.85</v>
      </c>
      <c r="R95" s="96"/>
      <c r="S95" s="96"/>
      <c r="T95" s="96">
        <v>219.42</v>
      </c>
      <c r="U95" s="96">
        <f>ROUND((645.425/1.2),2)</f>
        <v>537.85</v>
      </c>
      <c r="V95" s="96"/>
      <c r="W95" s="96"/>
      <c r="X95" s="96"/>
      <c r="Y95" s="96"/>
      <c r="Z95" s="96"/>
      <c r="AA95" s="96">
        <f>AD95</f>
        <v>537.85400000000004</v>
      </c>
      <c r="AB95" s="96"/>
      <c r="AC95" s="96"/>
      <c r="AD95" s="96">
        <v>537.85400000000004</v>
      </c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405"/>
      <c r="AQ95" s="96"/>
    </row>
    <row r="96" spans="1:43" s="327" customFormat="1" ht="42.75" customHeight="1">
      <c r="A96" s="1036" t="s">
        <v>279</v>
      </c>
      <c r="B96" s="789" t="s">
        <v>204</v>
      </c>
      <c r="C96" s="312"/>
      <c r="D96" s="312"/>
      <c r="E96" s="312"/>
      <c r="F96" s="312"/>
      <c r="G96" s="312"/>
      <c r="H96" s="953"/>
      <c r="I96" s="990" t="s">
        <v>20</v>
      </c>
      <c r="J96" s="960"/>
      <c r="K96" s="3"/>
      <c r="L96" s="3">
        <f>L97</f>
        <v>3214.56</v>
      </c>
      <c r="M96" s="3">
        <f t="shared" ref="M96:AO97" si="65">M97</f>
        <v>0</v>
      </c>
      <c r="N96" s="3">
        <f t="shared" si="65"/>
        <v>2956.68</v>
      </c>
      <c r="O96" s="3">
        <f t="shared" si="65"/>
        <v>0</v>
      </c>
      <c r="P96" s="3">
        <v>0</v>
      </c>
      <c r="Q96" s="3">
        <v>0</v>
      </c>
      <c r="R96" s="3">
        <f t="shared" si="65"/>
        <v>0</v>
      </c>
      <c r="S96" s="3">
        <f t="shared" si="65"/>
        <v>0</v>
      </c>
      <c r="T96" s="3">
        <f t="shared" si="65"/>
        <v>0</v>
      </c>
      <c r="U96" s="3">
        <f t="shared" si="65"/>
        <v>409.15</v>
      </c>
      <c r="V96" s="3">
        <f t="shared" si="65"/>
        <v>0</v>
      </c>
      <c r="W96" s="3">
        <f t="shared" si="65"/>
        <v>0</v>
      </c>
      <c r="X96" s="3">
        <f t="shared" si="65"/>
        <v>0</v>
      </c>
      <c r="Y96" s="3">
        <f t="shared" si="65"/>
        <v>0</v>
      </c>
      <c r="Z96" s="95">
        <v>0</v>
      </c>
      <c r="AA96" s="3">
        <v>0</v>
      </c>
      <c r="AB96" s="3">
        <f t="shared" si="65"/>
        <v>0</v>
      </c>
      <c r="AC96" s="3">
        <f t="shared" si="65"/>
        <v>0</v>
      </c>
      <c r="AD96" s="3">
        <f t="shared" si="65"/>
        <v>409.14699999999999</v>
      </c>
      <c r="AE96" s="3">
        <f t="shared" si="65"/>
        <v>0</v>
      </c>
      <c r="AF96" s="3">
        <f>AF97</f>
        <v>0</v>
      </c>
      <c r="AG96" s="3">
        <f t="shared" si="65"/>
        <v>0</v>
      </c>
      <c r="AH96" s="3">
        <f t="shared" si="65"/>
        <v>0</v>
      </c>
      <c r="AI96" s="3">
        <f t="shared" si="65"/>
        <v>0</v>
      </c>
      <c r="AJ96" s="3">
        <f t="shared" si="65"/>
        <v>0</v>
      </c>
      <c r="AK96" s="3">
        <f t="shared" si="65"/>
        <v>0</v>
      </c>
      <c r="AL96" s="3">
        <f t="shared" si="65"/>
        <v>0</v>
      </c>
      <c r="AM96" s="3">
        <f t="shared" si="65"/>
        <v>0</v>
      </c>
      <c r="AN96" s="3">
        <f t="shared" si="65"/>
        <v>0</v>
      </c>
      <c r="AO96" s="3">
        <f t="shared" si="65"/>
        <v>0</v>
      </c>
      <c r="AP96" s="640" t="s">
        <v>244</v>
      </c>
      <c r="AQ96" s="95">
        <v>0</v>
      </c>
    </row>
    <row r="97" spans="1:43" ht="17.25" hidden="1" customHeight="1">
      <c r="A97" s="1046"/>
      <c r="B97" s="42" t="s">
        <v>203</v>
      </c>
      <c r="C97" s="313"/>
      <c r="D97" s="313"/>
      <c r="E97" s="313"/>
      <c r="F97" s="313"/>
      <c r="G97" s="313"/>
      <c r="H97" s="974"/>
      <c r="I97" s="1308"/>
      <c r="J97" s="968"/>
      <c r="K97" s="47"/>
      <c r="L97" s="47">
        <v>3214.56</v>
      </c>
      <c r="M97" s="47">
        <v>0</v>
      </c>
      <c r="N97" s="47">
        <v>2956.68</v>
      </c>
      <c r="O97" s="47">
        <v>0</v>
      </c>
      <c r="P97" s="47">
        <v>257.88</v>
      </c>
      <c r="Q97" s="47">
        <f>Q98</f>
        <v>409.15</v>
      </c>
      <c r="R97" s="47">
        <f t="shared" si="65"/>
        <v>0</v>
      </c>
      <c r="S97" s="47">
        <f t="shared" si="65"/>
        <v>0</v>
      </c>
      <c r="T97" s="47">
        <f t="shared" si="65"/>
        <v>0</v>
      </c>
      <c r="U97" s="47">
        <f t="shared" si="65"/>
        <v>409.15</v>
      </c>
      <c r="V97" s="47">
        <f t="shared" si="65"/>
        <v>0</v>
      </c>
      <c r="W97" s="47">
        <f t="shared" si="65"/>
        <v>0</v>
      </c>
      <c r="X97" s="47">
        <f t="shared" si="65"/>
        <v>0</v>
      </c>
      <c r="Y97" s="47">
        <f t="shared" si="65"/>
        <v>0</v>
      </c>
      <c r="Z97" s="96"/>
      <c r="AA97" s="47">
        <f t="shared" si="65"/>
        <v>409.14699999999999</v>
      </c>
      <c r="AB97" s="47">
        <f t="shared" si="65"/>
        <v>0</v>
      </c>
      <c r="AC97" s="47">
        <f t="shared" si="65"/>
        <v>0</v>
      </c>
      <c r="AD97" s="47">
        <f t="shared" si="65"/>
        <v>409.14699999999999</v>
      </c>
      <c r="AE97" s="47">
        <v>0</v>
      </c>
      <c r="AF97" s="47">
        <v>0</v>
      </c>
      <c r="AG97" s="47">
        <v>0</v>
      </c>
      <c r="AH97" s="47">
        <v>0</v>
      </c>
      <c r="AI97" s="47"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7">
        <v>0</v>
      </c>
      <c r="AP97" s="397"/>
      <c r="AQ97" s="96"/>
    </row>
    <row r="98" spans="1:43" s="266" customFormat="1" ht="27.75" hidden="1" customHeight="1">
      <c r="A98" s="1308"/>
      <c r="B98" s="252" t="s">
        <v>267</v>
      </c>
      <c r="C98" s="363"/>
      <c r="D98" s="363"/>
      <c r="E98" s="363"/>
      <c r="F98" s="363"/>
      <c r="G98" s="363"/>
      <c r="H98" s="364"/>
      <c r="I98" s="541"/>
      <c r="J98" s="258"/>
      <c r="K98" s="96"/>
      <c r="L98" s="96"/>
      <c r="M98" s="96"/>
      <c r="N98" s="96"/>
      <c r="O98" s="96"/>
      <c r="P98" s="96"/>
      <c r="Q98" s="96">
        <f>S98+U98</f>
        <v>409.15</v>
      </c>
      <c r="R98" s="96"/>
      <c r="S98" s="96"/>
      <c r="T98" s="96"/>
      <c r="U98" s="96">
        <f>ROUND((490.979/1.2),2)</f>
        <v>409.15</v>
      </c>
      <c r="V98" s="96"/>
      <c r="W98" s="96"/>
      <c r="X98" s="96"/>
      <c r="Y98" s="96"/>
      <c r="Z98" s="96"/>
      <c r="AA98" s="96">
        <f>AD98</f>
        <v>409.14699999999999</v>
      </c>
      <c r="AB98" s="96"/>
      <c r="AC98" s="96"/>
      <c r="AD98" s="96">
        <v>409.14699999999999</v>
      </c>
      <c r="AE98" s="96"/>
      <c r="AF98" s="96"/>
      <c r="AG98" s="96"/>
      <c r="AH98" s="96"/>
      <c r="AI98" s="96"/>
      <c r="AJ98" s="96"/>
      <c r="AK98" s="96"/>
      <c r="AL98" s="96"/>
      <c r="AM98" s="268"/>
      <c r="AN98" s="96"/>
      <c r="AO98" s="96"/>
      <c r="AP98" s="405"/>
      <c r="AQ98" s="96"/>
    </row>
    <row r="99" spans="1:43" s="327" customFormat="1" ht="41.25" customHeight="1">
      <c r="A99" s="1036" t="s">
        <v>159</v>
      </c>
      <c r="B99" s="789" t="s">
        <v>329</v>
      </c>
      <c r="C99" s="312"/>
      <c r="D99" s="312"/>
      <c r="E99" s="312"/>
      <c r="F99" s="312"/>
      <c r="G99" s="312"/>
      <c r="H99" s="953"/>
      <c r="I99" s="990" t="s">
        <v>20</v>
      </c>
      <c r="J99" s="960"/>
      <c r="K99" s="3"/>
      <c r="L99" s="3">
        <f>L100</f>
        <v>372.9</v>
      </c>
      <c r="M99" s="3">
        <f>M100</f>
        <v>0</v>
      </c>
      <c r="N99" s="3">
        <f t="shared" ref="N99:AO100" si="66">N100</f>
        <v>372.9</v>
      </c>
      <c r="O99" s="3">
        <f t="shared" si="66"/>
        <v>0</v>
      </c>
      <c r="P99" s="3">
        <f t="shared" si="66"/>
        <v>0</v>
      </c>
      <c r="Q99" s="3">
        <f t="shared" si="66"/>
        <v>0</v>
      </c>
      <c r="R99" s="3">
        <f t="shared" si="66"/>
        <v>0</v>
      </c>
      <c r="S99" s="3">
        <f t="shared" si="66"/>
        <v>0</v>
      </c>
      <c r="T99" s="3">
        <f t="shared" si="66"/>
        <v>0</v>
      </c>
      <c r="U99" s="3">
        <f t="shared" si="66"/>
        <v>0</v>
      </c>
      <c r="V99" s="3">
        <f t="shared" si="66"/>
        <v>0</v>
      </c>
      <c r="W99" s="3">
        <f t="shared" si="66"/>
        <v>0</v>
      </c>
      <c r="X99" s="3">
        <f t="shared" si="66"/>
        <v>0</v>
      </c>
      <c r="Y99" s="3">
        <f t="shared" si="66"/>
        <v>0</v>
      </c>
      <c r="Z99" s="95">
        <v>0</v>
      </c>
      <c r="AA99" s="3">
        <f t="shared" si="66"/>
        <v>0</v>
      </c>
      <c r="AB99" s="3">
        <f t="shared" si="66"/>
        <v>0</v>
      </c>
      <c r="AC99" s="3">
        <f t="shared" si="66"/>
        <v>0</v>
      </c>
      <c r="AD99" s="3">
        <f t="shared" si="66"/>
        <v>0</v>
      </c>
      <c r="AE99" s="3">
        <f t="shared" si="66"/>
        <v>0</v>
      </c>
      <c r="AF99" s="3">
        <f t="shared" si="66"/>
        <v>0</v>
      </c>
      <c r="AG99" s="3">
        <f t="shared" si="66"/>
        <v>0</v>
      </c>
      <c r="AH99" s="3">
        <f t="shared" si="66"/>
        <v>0</v>
      </c>
      <c r="AI99" s="3">
        <f t="shared" si="66"/>
        <v>0</v>
      </c>
      <c r="AJ99" s="3">
        <f t="shared" si="66"/>
        <v>0</v>
      </c>
      <c r="AK99" s="3">
        <f>P99-Q99</f>
        <v>0</v>
      </c>
      <c r="AL99" s="3">
        <f t="shared" si="66"/>
        <v>0</v>
      </c>
      <c r="AM99" s="318">
        <v>0</v>
      </c>
      <c r="AN99" s="3">
        <f t="shared" si="66"/>
        <v>0</v>
      </c>
      <c r="AO99" s="3">
        <f t="shared" si="66"/>
        <v>0</v>
      </c>
      <c r="AP99" s="640" t="s">
        <v>274</v>
      </c>
      <c r="AQ99" s="95">
        <v>0</v>
      </c>
    </row>
    <row r="100" spans="1:43" ht="17.25" hidden="1" customHeight="1">
      <c r="A100" s="1047"/>
      <c r="B100" s="42" t="s">
        <v>203</v>
      </c>
      <c r="C100" s="313"/>
      <c r="D100" s="313"/>
      <c r="E100" s="313"/>
      <c r="F100" s="313"/>
      <c r="G100" s="313"/>
      <c r="H100" s="974"/>
      <c r="I100" s="1308"/>
      <c r="J100" s="968"/>
      <c r="K100" s="47"/>
      <c r="L100" s="47">
        <v>372.9</v>
      </c>
      <c r="M100" s="47">
        <v>0</v>
      </c>
      <c r="N100" s="47">
        <v>372.9</v>
      </c>
      <c r="O100" s="47">
        <v>0</v>
      </c>
      <c r="P100" s="47">
        <v>0</v>
      </c>
      <c r="Q100" s="47">
        <f>Q101</f>
        <v>0</v>
      </c>
      <c r="R100" s="47">
        <f t="shared" si="66"/>
        <v>0</v>
      </c>
      <c r="S100" s="47">
        <f t="shared" si="66"/>
        <v>0</v>
      </c>
      <c r="T100" s="47">
        <f t="shared" si="66"/>
        <v>0</v>
      </c>
      <c r="U100" s="47">
        <f t="shared" si="66"/>
        <v>0</v>
      </c>
      <c r="V100" s="47">
        <f t="shared" si="66"/>
        <v>0</v>
      </c>
      <c r="W100" s="47">
        <f t="shared" si="66"/>
        <v>0</v>
      </c>
      <c r="X100" s="47">
        <f t="shared" si="66"/>
        <v>0</v>
      </c>
      <c r="Y100" s="47">
        <f t="shared" si="66"/>
        <v>0</v>
      </c>
      <c r="Z100" s="96"/>
      <c r="AA100" s="47">
        <f t="shared" si="66"/>
        <v>0</v>
      </c>
      <c r="AB100" s="47">
        <f t="shared" si="66"/>
        <v>0</v>
      </c>
      <c r="AC100" s="47">
        <f t="shared" si="66"/>
        <v>0</v>
      </c>
      <c r="AD100" s="47">
        <f t="shared" si="66"/>
        <v>0</v>
      </c>
      <c r="AE100" s="47">
        <f t="shared" si="66"/>
        <v>0</v>
      </c>
      <c r="AF100" s="47">
        <f>AF101</f>
        <v>0</v>
      </c>
      <c r="AG100" s="47">
        <f t="shared" si="66"/>
        <v>0</v>
      </c>
      <c r="AH100" s="47">
        <f t="shared" si="66"/>
        <v>0</v>
      </c>
      <c r="AI100" s="47">
        <f t="shared" si="66"/>
        <v>0</v>
      </c>
      <c r="AJ100" s="47">
        <f t="shared" si="66"/>
        <v>0</v>
      </c>
      <c r="AK100" s="47">
        <v>0</v>
      </c>
      <c r="AL100" s="47">
        <v>0</v>
      </c>
      <c r="AM100" s="47">
        <v>0</v>
      </c>
      <c r="AN100" s="47">
        <v>0</v>
      </c>
      <c r="AO100" s="47">
        <v>0</v>
      </c>
      <c r="AP100" s="397"/>
      <c r="AQ100" s="96"/>
    </row>
    <row r="101" spans="1:43" s="266" customFormat="1" ht="17.25" hidden="1" customHeight="1">
      <c r="A101" s="362"/>
      <c r="B101" s="252" t="s">
        <v>224</v>
      </c>
      <c r="C101" s="363"/>
      <c r="D101" s="363"/>
      <c r="E101" s="363"/>
      <c r="F101" s="363"/>
      <c r="G101" s="363"/>
      <c r="H101" s="364"/>
      <c r="I101" s="541"/>
      <c r="J101" s="258"/>
      <c r="K101" s="96"/>
      <c r="L101" s="96"/>
      <c r="M101" s="96"/>
      <c r="N101" s="96"/>
      <c r="O101" s="96"/>
      <c r="P101" s="47"/>
      <c r="Q101" s="96">
        <f>Y101</f>
        <v>0</v>
      </c>
      <c r="R101" s="96"/>
      <c r="S101" s="96"/>
      <c r="T101" s="96"/>
      <c r="U101" s="96"/>
      <c r="V101" s="96"/>
      <c r="W101" s="96"/>
      <c r="X101" s="96">
        <v>0</v>
      </c>
      <c r="Y101" s="96">
        <v>0</v>
      </c>
      <c r="Z101" s="96"/>
      <c r="AA101" s="96">
        <v>0</v>
      </c>
      <c r="AB101" s="96">
        <v>0</v>
      </c>
      <c r="AC101" s="96"/>
      <c r="AD101" s="96"/>
      <c r="AE101" s="96"/>
      <c r="AF101" s="96">
        <f>SUM(AG101:AG101)</f>
        <v>0</v>
      </c>
      <c r="AG101" s="96"/>
      <c r="AH101" s="96"/>
      <c r="AI101" s="96"/>
      <c r="AJ101" s="96"/>
      <c r="AK101" s="96"/>
      <c r="AL101" s="96"/>
      <c r="AM101" s="96"/>
      <c r="AN101" s="96"/>
      <c r="AO101" s="96"/>
      <c r="AP101" s="405"/>
      <c r="AQ101" s="96"/>
    </row>
    <row r="102" spans="1:43" s="327" customFormat="1" ht="41.25" customHeight="1">
      <c r="A102" s="1036" t="s">
        <v>160</v>
      </c>
      <c r="B102" s="789" t="s">
        <v>163</v>
      </c>
      <c r="C102" s="312"/>
      <c r="D102" s="312"/>
      <c r="E102" s="312"/>
      <c r="F102" s="312"/>
      <c r="G102" s="312"/>
      <c r="H102" s="953"/>
      <c r="I102" s="990" t="s">
        <v>20</v>
      </c>
      <c r="J102" s="960"/>
      <c r="K102" s="3"/>
      <c r="L102" s="3">
        <f>L103+L107</f>
        <v>5513.9</v>
      </c>
      <c r="M102" s="3">
        <f t="shared" ref="M102:AO102" si="67">M103+M107</f>
        <v>297.18</v>
      </c>
      <c r="N102" s="3">
        <f t="shared" si="67"/>
        <v>1639.84</v>
      </c>
      <c r="O102" s="3">
        <f t="shared" si="67"/>
        <v>0</v>
      </c>
      <c r="P102" s="3">
        <f t="shared" si="67"/>
        <v>0</v>
      </c>
      <c r="Q102" s="3">
        <f t="shared" si="67"/>
        <v>0</v>
      </c>
      <c r="R102" s="3">
        <f t="shared" si="67"/>
        <v>0</v>
      </c>
      <c r="S102" s="3">
        <f t="shared" si="67"/>
        <v>0</v>
      </c>
      <c r="T102" s="3">
        <f t="shared" si="67"/>
        <v>0</v>
      </c>
      <c r="U102" s="3">
        <f t="shared" si="67"/>
        <v>0</v>
      </c>
      <c r="V102" s="3">
        <f t="shared" si="67"/>
        <v>0</v>
      </c>
      <c r="W102" s="3">
        <f t="shared" si="67"/>
        <v>0</v>
      </c>
      <c r="X102" s="3">
        <f t="shared" si="67"/>
        <v>0</v>
      </c>
      <c r="Y102" s="3">
        <f t="shared" si="67"/>
        <v>0</v>
      </c>
      <c r="Z102" s="95">
        <v>0</v>
      </c>
      <c r="AA102" s="3">
        <f t="shared" si="67"/>
        <v>0</v>
      </c>
      <c r="AB102" s="3">
        <f t="shared" si="67"/>
        <v>0</v>
      </c>
      <c r="AC102" s="3">
        <f t="shared" si="67"/>
        <v>0</v>
      </c>
      <c r="AD102" s="3">
        <f t="shared" si="67"/>
        <v>0</v>
      </c>
      <c r="AE102" s="3">
        <f t="shared" si="67"/>
        <v>0</v>
      </c>
      <c r="AF102" s="3">
        <f t="shared" si="67"/>
        <v>0</v>
      </c>
      <c r="AG102" s="3">
        <f t="shared" si="67"/>
        <v>0</v>
      </c>
      <c r="AH102" s="3">
        <f>AH103+AH107</f>
        <v>0</v>
      </c>
      <c r="AI102" s="3">
        <f>AI103+AI107</f>
        <v>0</v>
      </c>
      <c r="AJ102" s="3">
        <f>AJ103+AJ107</f>
        <v>0</v>
      </c>
      <c r="AK102" s="3">
        <f>P102-Q102</f>
        <v>0</v>
      </c>
      <c r="AL102" s="3">
        <f t="shared" si="67"/>
        <v>0</v>
      </c>
      <c r="AM102" s="318">
        <v>0</v>
      </c>
      <c r="AN102" s="3">
        <f t="shared" si="67"/>
        <v>0</v>
      </c>
      <c r="AO102" s="3">
        <f t="shared" si="67"/>
        <v>0</v>
      </c>
      <c r="AP102" s="640" t="s">
        <v>256</v>
      </c>
      <c r="AQ102" s="95">
        <v>0</v>
      </c>
    </row>
    <row r="103" spans="1:43" ht="17.25" hidden="1" customHeight="1">
      <c r="A103" s="1046"/>
      <c r="B103" s="42" t="s">
        <v>15</v>
      </c>
      <c r="C103" s="313"/>
      <c r="D103" s="313"/>
      <c r="E103" s="313"/>
      <c r="F103" s="313"/>
      <c r="G103" s="313"/>
      <c r="H103" s="974"/>
      <c r="I103" s="1307"/>
      <c r="J103" s="968"/>
      <c r="K103" s="47"/>
      <c r="L103" s="47">
        <v>594.36</v>
      </c>
      <c r="M103" s="47">
        <v>297.18</v>
      </c>
      <c r="N103" s="47">
        <v>0</v>
      </c>
      <c r="O103" s="47">
        <v>0</v>
      </c>
      <c r="P103" s="47">
        <f>N103</f>
        <v>0</v>
      </c>
      <c r="Q103" s="47">
        <f>SUM(Q104:Q106)</f>
        <v>0</v>
      </c>
      <c r="R103" s="47">
        <f t="shared" ref="R103:AJ103" si="68">SUM(R104:R106)</f>
        <v>0</v>
      </c>
      <c r="S103" s="47">
        <f>SUM(S104:S106)</f>
        <v>0</v>
      </c>
      <c r="T103" s="47">
        <f t="shared" si="68"/>
        <v>0</v>
      </c>
      <c r="U103" s="47">
        <f t="shared" si="68"/>
        <v>0</v>
      </c>
      <c r="V103" s="47">
        <f t="shared" si="68"/>
        <v>0</v>
      </c>
      <c r="W103" s="47">
        <f t="shared" si="68"/>
        <v>0</v>
      </c>
      <c r="X103" s="47">
        <v>0</v>
      </c>
      <c r="Y103" s="47">
        <f t="shared" si="68"/>
        <v>0</v>
      </c>
      <c r="Z103" s="96"/>
      <c r="AA103" s="47">
        <f t="shared" si="68"/>
        <v>0</v>
      </c>
      <c r="AB103" s="47">
        <f t="shared" si="68"/>
        <v>0</v>
      </c>
      <c r="AC103" s="47">
        <f t="shared" si="68"/>
        <v>0</v>
      </c>
      <c r="AD103" s="47">
        <f t="shared" si="68"/>
        <v>0</v>
      </c>
      <c r="AE103" s="47">
        <f t="shared" si="68"/>
        <v>0</v>
      </c>
      <c r="AF103" s="47">
        <f>SUM(AF104:AF106)</f>
        <v>0</v>
      </c>
      <c r="AG103" s="47">
        <f t="shared" si="68"/>
        <v>0</v>
      </c>
      <c r="AH103" s="47">
        <f t="shared" si="68"/>
        <v>0</v>
      </c>
      <c r="AI103" s="47">
        <f t="shared" si="68"/>
        <v>0</v>
      </c>
      <c r="AJ103" s="47">
        <f t="shared" si="68"/>
        <v>0</v>
      </c>
      <c r="AK103" s="47">
        <v>0</v>
      </c>
      <c r="AL103" s="47">
        <v>0</v>
      </c>
      <c r="AM103" s="47">
        <v>0</v>
      </c>
      <c r="AN103" s="47">
        <v>0</v>
      </c>
      <c r="AO103" s="47">
        <v>0</v>
      </c>
      <c r="AP103" s="397">
        <v>159.434</v>
      </c>
      <c r="AQ103" s="96"/>
    </row>
    <row r="104" spans="1:43" s="266" customFormat="1" ht="17.25" hidden="1" customHeight="1">
      <c r="A104" s="1046"/>
      <c r="B104" s="252" t="s">
        <v>225</v>
      </c>
      <c r="C104" s="363"/>
      <c r="D104" s="363"/>
      <c r="E104" s="363"/>
      <c r="F104" s="363"/>
      <c r="G104" s="363"/>
      <c r="H104" s="364"/>
      <c r="I104" s="1307"/>
      <c r="J104" s="258"/>
      <c r="K104" s="96"/>
      <c r="L104" s="96"/>
      <c r="M104" s="96"/>
      <c r="N104" s="96"/>
      <c r="O104" s="96"/>
      <c r="P104" s="47"/>
      <c r="Q104" s="96">
        <f>Y104</f>
        <v>0</v>
      </c>
      <c r="R104" s="96"/>
      <c r="S104" s="96"/>
      <c r="T104" s="96"/>
      <c r="U104" s="96"/>
      <c r="V104" s="96"/>
      <c r="W104" s="96"/>
      <c r="X104" s="96">
        <v>0</v>
      </c>
      <c r="Y104" s="96">
        <v>0</v>
      </c>
      <c r="Z104" s="96"/>
      <c r="AA104" s="96">
        <v>0</v>
      </c>
      <c r="AB104" s="96">
        <v>0</v>
      </c>
      <c r="AC104" s="96"/>
      <c r="AD104" s="96"/>
      <c r="AE104" s="96"/>
      <c r="AF104" s="96">
        <f>SUM(AG104:AG104)</f>
        <v>0</v>
      </c>
      <c r="AG104" s="96"/>
      <c r="AH104" s="96"/>
      <c r="AI104" s="96"/>
      <c r="AJ104" s="96"/>
      <c r="AK104" s="96"/>
      <c r="AL104" s="96"/>
      <c r="AM104" s="96"/>
      <c r="AN104" s="96"/>
      <c r="AO104" s="96"/>
      <c r="AP104" s="405"/>
      <c r="AQ104" s="96"/>
    </row>
    <row r="105" spans="1:43" s="266" customFormat="1" ht="17.25" hidden="1" customHeight="1">
      <c r="A105" s="1046"/>
      <c r="B105" s="252" t="s">
        <v>226</v>
      </c>
      <c r="C105" s="363"/>
      <c r="D105" s="363"/>
      <c r="E105" s="363"/>
      <c r="F105" s="363"/>
      <c r="G105" s="363"/>
      <c r="H105" s="364"/>
      <c r="I105" s="1307"/>
      <c r="J105" s="258"/>
      <c r="K105" s="96"/>
      <c r="L105" s="96"/>
      <c r="M105" s="96"/>
      <c r="N105" s="96"/>
      <c r="O105" s="96"/>
      <c r="P105" s="47"/>
      <c r="Q105" s="96">
        <f>S105</f>
        <v>0</v>
      </c>
      <c r="R105" s="96">
        <f>S105</f>
        <v>0</v>
      </c>
      <c r="S105" s="96">
        <v>0</v>
      </c>
      <c r="T105" s="96"/>
      <c r="U105" s="96"/>
      <c r="V105" s="96"/>
      <c r="W105" s="96"/>
      <c r="X105" s="96">
        <v>0</v>
      </c>
      <c r="Y105" s="96">
        <v>0</v>
      </c>
      <c r="Z105" s="96"/>
      <c r="AA105" s="96">
        <f>AB105</f>
        <v>0</v>
      </c>
      <c r="AB105" s="96">
        <v>0</v>
      </c>
      <c r="AC105" s="96"/>
      <c r="AD105" s="96"/>
      <c r="AE105" s="96"/>
      <c r="AF105" s="96">
        <f>SUM(AG105:AG105)</f>
        <v>0</v>
      </c>
      <c r="AG105" s="96"/>
      <c r="AH105" s="96"/>
      <c r="AI105" s="96"/>
      <c r="AJ105" s="96"/>
      <c r="AK105" s="96"/>
      <c r="AL105" s="96"/>
      <c r="AM105" s="96"/>
      <c r="AN105" s="96"/>
      <c r="AO105" s="96"/>
      <c r="AP105" s="405"/>
      <c r="AQ105" s="96"/>
    </row>
    <row r="106" spans="1:43" s="266" customFormat="1" ht="17.25" hidden="1" customHeight="1">
      <c r="A106" s="1046"/>
      <c r="B106" s="252" t="s">
        <v>227</v>
      </c>
      <c r="C106" s="363"/>
      <c r="D106" s="363"/>
      <c r="E106" s="363"/>
      <c r="F106" s="363"/>
      <c r="G106" s="363"/>
      <c r="H106" s="364"/>
      <c r="I106" s="1307"/>
      <c r="J106" s="258"/>
      <c r="K106" s="96"/>
      <c r="L106" s="96"/>
      <c r="M106" s="96"/>
      <c r="N106" s="96"/>
      <c r="O106" s="96"/>
      <c r="P106" s="47"/>
      <c r="Q106" s="96">
        <f>Y106</f>
        <v>0</v>
      </c>
      <c r="R106" s="96"/>
      <c r="S106" s="96"/>
      <c r="T106" s="96"/>
      <c r="U106" s="96"/>
      <c r="V106" s="96"/>
      <c r="W106" s="96"/>
      <c r="X106" s="96">
        <v>0</v>
      </c>
      <c r="Y106" s="96">
        <v>0</v>
      </c>
      <c r="Z106" s="96"/>
      <c r="AA106" s="96">
        <v>0</v>
      </c>
      <c r="AB106" s="96">
        <v>0</v>
      </c>
      <c r="AC106" s="96"/>
      <c r="AD106" s="96"/>
      <c r="AE106" s="96"/>
      <c r="AF106" s="96">
        <f>SUM(AG106:AG106)</f>
        <v>0</v>
      </c>
      <c r="AG106" s="96"/>
      <c r="AH106" s="96"/>
      <c r="AI106" s="96"/>
      <c r="AJ106" s="96"/>
      <c r="AK106" s="96"/>
      <c r="AL106" s="96"/>
      <c r="AM106" s="96"/>
      <c r="AN106" s="96"/>
      <c r="AO106" s="96"/>
      <c r="AP106" s="405"/>
      <c r="AQ106" s="96"/>
    </row>
    <row r="107" spans="1:43" ht="16.5" hidden="1" customHeight="1">
      <c r="A107" s="1047"/>
      <c r="B107" s="42" t="s">
        <v>32</v>
      </c>
      <c r="C107" s="313"/>
      <c r="D107" s="313"/>
      <c r="E107" s="313"/>
      <c r="F107" s="313"/>
      <c r="G107" s="313"/>
      <c r="H107" s="974"/>
      <c r="I107" s="1308"/>
      <c r="J107" s="968"/>
      <c r="K107" s="47"/>
      <c r="L107" s="47">
        <v>4919.54</v>
      </c>
      <c r="M107" s="47">
        <v>0</v>
      </c>
      <c r="N107" s="47">
        <v>1639.84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7">
        <v>0</v>
      </c>
      <c r="Z107" s="96"/>
      <c r="AA107" s="47">
        <v>0</v>
      </c>
      <c r="AB107" s="47">
        <v>0</v>
      </c>
      <c r="AC107" s="47">
        <v>0</v>
      </c>
      <c r="AD107" s="47">
        <v>0</v>
      </c>
      <c r="AE107" s="47">
        <v>0</v>
      </c>
      <c r="AF107" s="47">
        <v>0</v>
      </c>
      <c r="AG107" s="47">
        <v>0</v>
      </c>
      <c r="AH107" s="47">
        <v>0</v>
      </c>
      <c r="AI107" s="47">
        <v>0</v>
      </c>
      <c r="AJ107" s="47">
        <v>0</v>
      </c>
      <c r="AK107" s="47">
        <v>0</v>
      </c>
      <c r="AL107" s="47">
        <v>0</v>
      </c>
      <c r="AM107" s="47">
        <v>0</v>
      </c>
      <c r="AN107" s="47">
        <v>0</v>
      </c>
      <c r="AO107" s="47">
        <v>0</v>
      </c>
      <c r="AP107" s="397">
        <v>1639.8466699999999</v>
      </c>
      <c r="AQ107" s="96"/>
    </row>
    <row r="108" spans="1:43" s="327" customFormat="1" ht="40.5" customHeight="1">
      <c r="A108" s="1036" t="s">
        <v>162</v>
      </c>
      <c r="B108" s="789" t="s">
        <v>166</v>
      </c>
      <c r="C108" s="312"/>
      <c r="D108" s="312"/>
      <c r="E108" s="312"/>
      <c r="F108" s="312"/>
      <c r="G108" s="312"/>
      <c r="H108" s="953"/>
      <c r="I108" s="990" t="s">
        <v>20</v>
      </c>
      <c r="J108" s="960"/>
      <c r="K108" s="3"/>
      <c r="L108" s="3">
        <f>L109+L112</f>
        <v>94875.549999999988</v>
      </c>
      <c r="M108" s="3">
        <f t="shared" ref="M108:AO108" si="69">M109+M112</f>
        <v>2761.44</v>
      </c>
      <c r="N108" s="3">
        <f t="shared" si="69"/>
        <v>9629.67</v>
      </c>
      <c r="O108" s="3">
        <f t="shared" si="69"/>
        <v>22469.279999999999</v>
      </c>
      <c r="P108" s="3">
        <f>P109+P111</f>
        <v>18622.57</v>
      </c>
      <c r="Q108" s="3">
        <f t="shared" si="69"/>
        <v>0</v>
      </c>
      <c r="R108" s="3">
        <f t="shared" si="69"/>
        <v>646.03</v>
      </c>
      <c r="S108" s="3">
        <f t="shared" si="69"/>
        <v>646.02599999999995</v>
      </c>
      <c r="T108" s="3">
        <f t="shared" si="69"/>
        <v>872.63599999999997</v>
      </c>
      <c r="U108" s="3">
        <f t="shared" si="69"/>
        <v>872.63599999999997</v>
      </c>
      <c r="V108" s="3">
        <f t="shared" si="69"/>
        <v>0</v>
      </c>
      <c r="W108" s="3">
        <f t="shared" si="69"/>
        <v>0</v>
      </c>
      <c r="X108" s="3">
        <f t="shared" si="69"/>
        <v>0</v>
      </c>
      <c r="Y108" s="3">
        <f t="shared" si="69"/>
        <v>0</v>
      </c>
      <c r="Z108" s="95">
        <v>0</v>
      </c>
      <c r="AA108" s="3">
        <f t="shared" si="69"/>
        <v>0</v>
      </c>
      <c r="AB108" s="3">
        <f t="shared" si="69"/>
        <v>0</v>
      </c>
      <c r="AC108" s="3">
        <f t="shared" si="69"/>
        <v>0</v>
      </c>
      <c r="AD108" s="3">
        <f t="shared" si="69"/>
        <v>0</v>
      </c>
      <c r="AE108" s="3">
        <f t="shared" si="69"/>
        <v>0</v>
      </c>
      <c r="AF108" s="3">
        <f t="shared" si="69"/>
        <v>0</v>
      </c>
      <c r="AG108" s="3">
        <f t="shared" si="69"/>
        <v>0</v>
      </c>
      <c r="AH108" s="3">
        <f t="shared" si="69"/>
        <v>0</v>
      </c>
      <c r="AI108" s="3">
        <f t="shared" si="69"/>
        <v>0</v>
      </c>
      <c r="AJ108" s="3">
        <f t="shared" si="69"/>
        <v>0</v>
      </c>
      <c r="AK108" s="3">
        <f>P108-Q108</f>
        <v>18622.57</v>
      </c>
      <c r="AL108" s="3">
        <f t="shared" si="69"/>
        <v>0</v>
      </c>
      <c r="AM108" s="318">
        <f>ROUND((Q108*100%/P108*100),2)</f>
        <v>0</v>
      </c>
      <c r="AN108" s="3">
        <f t="shared" si="69"/>
        <v>0</v>
      </c>
      <c r="AO108" s="3">
        <f t="shared" si="69"/>
        <v>0</v>
      </c>
      <c r="AP108" s="640" t="s">
        <v>256</v>
      </c>
      <c r="AQ108" s="95">
        <v>0</v>
      </c>
    </row>
    <row r="109" spans="1:43" ht="16.5" customHeight="1">
      <c r="A109" s="1046"/>
      <c r="B109" s="42" t="s">
        <v>15</v>
      </c>
      <c r="C109" s="313"/>
      <c r="D109" s="313"/>
      <c r="E109" s="313"/>
      <c r="F109" s="313"/>
      <c r="G109" s="313"/>
      <c r="H109" s="974"/>
      <c r="I109" s="1307"/>
      <c r="J109" s="968"/>
      <c r="K109" s="47"/>
      <c r="L109" s="47">
        <v>5734.87</v>
      </c>
      <c r="M109" s="47">
        <v>2761.44</v>
      </c>
      <c r="N109" s="47">
        <v>105.99</v>
      </c>
      <c r="O109" s="47">
        <v>0</v>
      </c>
      <c r="P109" s="47">
        <v>0</v>
      </c>
      <c r="Q109" s="47">
        <v>0</v>
      </c>
      <c r="R109" s="47">
        <v>646.03</v>
      </c>
      <c r="S109" s="47">
        <f t="shared" ref="S109:AJ109" si="70">SUM(S110:S111)</f>
        <v>646.02599999999995</v>
      </c>
      <c r="T109" s="47">
        <f t="shared" si="70"/>
        <v>872.63599999999997</v>
      </c>
      <c r="U109" s="47">
        <f t="shared" si="70"/>
        <v>872.63599999999997</v>
      </c>
      <c r="V109" s="47">
        <f t="shared" si="70"/>
        <v>0</v>
      </c>
      <c r="W109" s="47">
        <f t="shared" si="70"/>
        <v>0</v>
      </c>
      <c r="X109" s="47">
        <v>0</v>
      </c>
      <c r="Y109" s="47">
        <f t="shared" si="70"/>
        <v>0</v>
      </c>
      <c r="Z109" s="96"/>
      <c r="AA109" s="47">
        <f t="shared" si="70"/>
        <v>0</v>
      </c>
      <c r="AB109" s="47">
        <f t="shared" si="70"/>
        <v>0</v>
      </c>
      <c r="AC109" s="47">
        <f t="shared" si="70"/>
        <v>0</v>
      </c>
      <c r="AD109" s="47">
        <f t="shared" si="70"/>
        <v>0</v>
      </c>
      <c r="AE109" s="47">
        <f t="shared" si="70"/>
        <v>0</v>
      </c>
      <c r="AF109" s="47">
        <f t="shared" si="70"/>
        <v>0</v>
      </c>
      <c r="AG109" s="47">
        <f t="shared" si="70"/>
        <v>0</v>
      </c>
      <c r="AH109" s="47">
        <f t="shared" si="70"/>
        <v>0</v>
      </c>
      <c r="AI109" s="47">
        <f t="shared" si="70"/>
        <v>0</v>
      </c>
      <c r="AJ109" s="47">
        <f t="shared" si="70"/>
        <v>0</v>
      </c>
      <c r="AK109" s="47">
        <v>0</v>
      </c>
      <c r="AL109" s="47">
        <v>0</v>
      </c>
      <c r="AM109" s="47">
        <v>0</v>
      </c>
      <c r="AN109" s="47">
        <v>0</v>
      </c>
      <c r="AO109" s="47">
        <v>0</v>
      </c>
      <c r="AP109" s="397"/>
      <c r="AQ109" s="96"/>
    </row>
    <row r="110" spans="1:43" s="266" customFormat="1" ht="16.5" hidden="1" customHeight="1">
      <c r="A110" s="1046"/>
      <c r="B110" s="252" t="s">
        <v>268</v>
      </c>
      <c r="C110" s="363"/>
      <c r="D110" s="363"/>
      <c r="E110" s="363"/>
      <c r="F110" s="363"/>
      <c r="G110" s="363"/>
      <c r="H110" s="364"/>
      <c r="I110" s="1307"/>
      <c r="J110" s="258"/>
      <c r="K110" s="96"/>
      <c r="L110" s="47">
        <f>SUM(M110:O110)</f>
        <v>0</v>
      </c>
      <c r="M110" s="96"/>
      <c r="N110" s="96"/>
      <c r="O110" s="96"/>
      <c r="P110" s="47"/>
      <c r="Q110" s="96">
        <f>S110+U110</f>
        <v>1518.6619999999998</v>
      </c>
      <c r="R110" s="96">
        <v>0</v>
      </c>
      <c r="S110" s="96">
        <v>646.02599999999995</v>
      </c>
      <c r="T110" s="96">
        <f>U110</f>
        <v>872.63599999999997</v>
      </c>
      <c r="U110" s="96">
        <v>872.63599999999997</v>
      </c>
      <c r="V110" s="96"/>
      <c r="W110" s="96"/>
      <c r="X110" s="96">
        <v>0</v>
      </c>
      <c r="Y110" s="96">
        <v>0</v>
      </c>
      <c r="Z110" s="96"/>
      <c r="AA110" s="96">
        <v>0</v>
      </c>
      <c r="AB110" s="96">
        <v>0</v>
      </c>
      <c r="AC110" s="96"/>
      <c r="AD110" s="96"/>
      <c r="AE110" s="96">
        <v>0</v>
      </c>
      <c r="AF110" s="96">
        <f>SUM(AG110:AG110)</f>
        <v>0</v>
      </c>
      <c r="AG110" s="96"/>
      <c r="AH110" s="96"/>
      <c r="AI110" s="96"/>
      <c r="AJ110" s="96"/>
      <c r="AK110" s="96">
        <v>0</v>
      </c>
      <c r="AL110" s="96">
        <v>0</v>
      </c>
      <c r="AM110" s="96">
        <v>0</v>
      </c>
      <c r="AN110" s="96">
        <v>0</v>
      </c>
      <c r="AO110" s="96">
        <v>0</v>
      </c>
      <c r="AP110" s="405"/>
      <c r="AQ110" s="96"/>
    </row>
    <row r="111" spans="1:43" ht="16.5" customHeight="1">
      <c r="A111" s="1046"/>
      <c r="B111" s="42" t="s">
        <v>32</v>
      </c>
      <c r="C111" s="313"/>
      <c r="D111" s="313"/>
      <c r="E111" s="313"/>
      <c r="F111" s="313"/>
      <c r="G111" s="313"/>
      <c r="H111" s="974"/>
      <c r="I111" s="1307"/>
      <c r="J111" s="968"/>
      <c r="K111" s="47"/>
      <c r="L111" s="47">
        <f>SUM(M111:O111)</f>
        <v>0</v>
      </c>
      <c r="M111" s="47"/>
      <c r="N111" s="47"/>
      <c r="O111" s="47"/>
      <c r="P111" s="47">
        <v>18622.57</v>
      </c>
      <c r="Q111" s="47">
        <v>0</v>
      </c>
      <c r="R111" s="47"/>
      <c r="S111" s="47"/>
      <c r="T111" s="47">
        <f>U111</f>
        <v>0</v>
      </c>
      <c r="U111" s="47">
        <v>0</v>
      </c>
      <c r="V111" s="47"/>
      <c r="W111" s="47"/>
      <c r="X111" s="47"/>
      <c r="Y111" s="47"/>
      <c r="Z111" s="47"/>
      <c r="AA111" s="47">
        <f>SUM(AB111:AD111)</f>
        <v>0</v>
      </c>
      <c r="AB111" s="47"/>
      <c r="AC111" s="47">
        <v>0</v>
      </c>
      <c r="AD111" s="47">
        <v>0</v>
      </c>
      <c r="AE111" s="47"/>
      <c r="AF111" s="47">
        <f>SUM(AG111:AG111)</f>
        <v>0</v>
      </c>
      <c r="AG111" s="47"/>
      <c r="AH111" s="47"/>
      <c r="AI111" s="47"/>
      <c r="AJ111" s="47"/>
      <c r="AK111" s="47"/>
      <c r="AL111" s="47"/>
      <c r="AM111" s="47"/>
      <c r="AN111" s="47"/>
      <c r="AO111" s="47"/>
      <c r="AP111" s="397"/>
      <c r="AQ111" s="47"/>
    </row>
    <row r="112" spans="1:43" ht="0.75" customHeight="1">
      <c r="A112" s="1047"/>
      <c r="B112" s="42" t="s">
        <v>32</v>
      </c>
      <c r="C112" s="313"/>
      <c r="D112" s="313"/>
      <c r="E112" s="313"/>
      <c r="F112" s="313"/>
      <c r="G112" s="313"/>
      <c r="H112" s="974"/>
      <c r="I112" s="1308"/>
      <c r="J112" s="968"/>
      <c r="K112" s="47"/>
      <c r="L112" s="47">
        <v>89140.68</v>
      </c>
      <c r="M112" s="47">
        <v>0</v>
      </c>
      <c r="N112" s="47">
        <v>9523.68</v>
      </c>
      <c r="O112" s="47">
        <v>22469.279999999999</v>
      </c>
      <c r="P112" s="47">
        <v>2605.9899999999998</v>
      </c>
      <c r="Q112" s="47">
        <v>0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7">
        <v>0</v>
      </c>
      <c r="X112" s="47">
        <v>0</v>
      </c>
      <c r="Y112" s="47">
        <v>0</v>
      </c>
      <c r="Z112" s="96"/>
      <c r="AA112" s="47">
        <v>0</v>
      </c>
      <c r="AB112" s="47">
        <v>0</v>
      </c>
      <c r="AC112" s="47">
        <v>0</v>
      </c>
      <c r="AD112" s="47">
        <v>0</v>
      </c>
      <c r="AE112" s="47">
        <v>0</v>
      </c>
      <c r="AF112" s="47">
        <v>0</v>
      </c>
      <c r="AG112" s="47">
        <v>0</v>
      </c>
      <c r="AH112" s="47">
        <v>0</v>
      </c>
      <c r="AI112" s="47">
        <v>0</v>
      </c>
      <c r="AJ112" s="47">
        <v>0</v>
      </c>
      <c r="AK112" s="47">
        <v>0</v>
      </c>
      <c r="AL112" s="47">
        <v>0</v>
      </c>
      <c r="AM112" s="47">
        <v>0</v>
      </c>
      <c r="AN112" s="47">
        <v>0</v>
      </c>
      <c r="AO112" s="47">
        <v>0</v>
      </c>
      <c r="AP112" s="397"/>
      <c r="AQ112" s="96"/>
    </row>
    <row r="113" spans="1:45" s="327" customFormat="1" ht="52.5" customHeight="1">
      <c r="A113" s="1036" t="s">
        <v>165</v>
      </c>
      <c r="B113" s="797" t="s">
        <v>280</v>
      </c>
      <c r="C113" s="312"/>
      <c r="D113" s="312"/>
      <c r="E113" s="312"/>
      <c r="F113" s="312"/>
      <c r="G113" s="312"/>
      <c r="H113" s="953"/>
      <c r="I113" s="990" t="s">
        <v>20</v>
      </c>
      <c r="J113" s="960"/>
      <c r="K113" s="3"/>
      <c r="L113" s="3">
        <f>L114</f>
        <v>10177.64</v>
      </c>
      <c r="M113" s="3">
        <f>M114</f>
        <v>0</v>
      </c>
      <c r="N113" s="3">
        <f t="shared" ref="N113:AO117" si="71">N114</f>
        <v>0</v>
      </c>
      <c r="O113" s="3">
        <f t="shared" si="71"/>
        <v>0</v>
      </c>
      <c r="P113" s="3">
        <v>7317.14</v>
      </c>
      <c r="Q113" s="3">
        <v>0</v>
      </c>
      <c r="R113" s="3">
        <f t="shared" si="71"/>
        <v>40.5</v>
      </c>
      <c r="S113" s="3">
        <f t="shared" si="71"/>
        <v>40.5</v>
      </c>
      <c r="T113" s="3">
        <f t="shared" si="71"/>
        <v>0</v>
      </c>
      <c r="U113" s="3">
        <f t="shared" si="71"/>
        <v>0</v>
      </c>
      <c r="V113" s="3">
        <f t="shared" si="71"/>
        <v>0</v>
      </c>
      <c r="W113" s="3">
        <f t="shared" si="71"/>
        <v>0</v>
      </c>
      <c r="X113" s="3">
        <f t="shared" si="71"/>
        <v>0</v>
      </c>
      <c r="Y113" s="3">
        <f t="shared" si="71"/>
        <v>0</v>
      </c>
      <c r="Z113" s="95">
        <v>0</v>
      </c>
      <c r="AA113" s="3">
        <v>0</v>
      </c>
      <c r="AB113" s="3">
        <f t="shared" si="71"/>
        <v>40.5</v>
      </c>
      <c r="AC113" s="3">
        <f t="shared" si="71"/>
        <v>0</v>
      </c>
      <c r="AD113" s="3">
        <f t="shared" si="71"/>
        <v>0</v>
      </c>
      <c r="AE113" s="3">
        <f t="shared" si="71"/>
        <v>0</v>
      </c>
      <c r="AF113" s="3">
        <f t="shared" si="71"/>
        <v>0</v>
      </c>
      <c r="AG113" s="3">
        <f t="shared" si="71"/>
        <v>0</v>
      </c>
      <c r="AH113" s="3">
        <f t="shared" si="71"/>
        <v>0</v>
      </c>
      <c r="AI113" s="3">
        <f t="shared" si="71"/>
        <v>0</v>
      </c>
      <c r="AJ113" s="3">
        <f t="shared" si="71"/>
        <v>0</v>
      </c>
      <c r="AK113" s="3">
        <f>P113-Q113</f>
        <v>7317.14</v>
      </c>
      <c r="AL113" s="3">
        <f t="shared" si="71"/>
        <v>0</v>
      </c>
      <c r="AM113" s="3">
        <f t="shared" si="71"/>
        <v>0</v>
      </c>
      <c r="AN113" s="3">
        <f t="shared" si="71"/>
        <v>0</v>
      </c>
      <c r="AO113" s="3">
        <f t="shared" si="71"/>
        <v>0</v>
      </c>
      <c r="AP113" s="640"/>
      <c r="AQ113" s="95">
        <v>0</v>
      </c>
    </row>
    <row r="114" spans="1:45" ht="17.25" hidden="1" customHeight="1">
      <c r="A114" s="1308"/>
      <c r="B114" s="42" t="s">
        <v>203</v>
      </c>
      <c r="C114" s="313"/>
      <c r="D114" s="313"/>
      <c r="E114" s="313"/>
      <c r="F114" s="313"/>
      <c r="G114" s="313"/>
      <c r="H114" s="974"/>
      <c r="I114" s="1308"/>
      <c r="J114" s="968"/>
      <c r="K114" s="47"/>
      <c r="L114" s="47">
        <v>10177.64</v>
      </c>
      <c r="M114" s="47">
        <v>0</v>
      </c>
      <c r="N114" s="47">
        <v>0</v>
      </c>
      <c r="O114" s="47">
        <v>0</v>
      </c>
      <c r="P114" s="47">
        <v>2591.96</v>
      </c>
      <c r="Q114" s="47">
        <f>Q115</f>
        <v>40.5</v>
      </c>
      <c r="R114" s="47">
        <f t="shared" si="71"/>
        <v>40.5</v>
      </c>
      <c r="S114" s="47">
        <f t="shared" si="71"/>
        <v>40.5</v>
      </c>
      <c r="T114" s="47">
        <f t="shared" si="71"/>
        <v>0</v>
      </c>
      <c r="U114" s="47">
        <f t="shared" si="71"/>
        <v>0</v>
      </c>
      <c r="V114" s="47">
        <f t="shared" si="71"/>
        <v>0</v>
      </c>
      <c r="W114" s="47">
        <f t="shared" si="71"/>
        <v>0</v>
      </c>
      <c r="X114" s="47">
        <f t="shared" si="71"/>
        <v>0</v>
      </c>
      <c r="Y114" s="47">
        <f t="shared" si="71"/>
        <v>0</v>
      </c>
      <c r="Z114" s="96"/>
      <c r="AA114" s="47">
        <f t="shared" si="71"/>
        <v>40.5</v>
      </c>
      <c r="AB114" s="47">
        <f t="shared" si="71"/>
        <v>40.5</v>
      </c>
      <c r="AC114" s="47">
        <f t="shared" si="71"/>
        <v>0</v>
      </c>
      <c r="AD114" s="47">
        <f t="shared" si="71"/>
        <v>0</v>
      </c>
      <c r="AE114" s="47">
        <f t="shared" si="71"/>
        <v>0</v>
      </c>
      <c r="AF114" s="47">
        <f t="shared" si="71"/>
        <v>0</v>
      </c>
      <c r="AG114" s="47">
        <f t="shared" si="71"/>
        <v>0</v>
      </c>
      <c r="AH114" s="47">
        <f t="shared" si="71"/>
        <v>0</v>
      </c>
      <c r="AI114" s="47">
        <f t="shared" si="71"/>
        <v>0</v>
      </c>
      <c r="AJ114" s="47">
        <f t="shared" si="71"/>
        <v>0</v>
      </c>
      <c r="AK114" s="47">
        <v>0</v>
      </c>
      <c r="AL114" s="47">
        <v>0</v>
      </c>
      <c r="AM114" s="47">
        <v>0</v>
      </c>
      <c r="AN114" s="47">
        <v>0</v>
      </c>
      <c r="AO114" s="47">
        <v>0</v>
      </c>
      <c r="AP114" s="397"/>
      <c r="AQ114" s="96"/>
    </row>
    <row r="115" spans="1:45" s="266" customFormat="1" ht="17.25" hidden="1" customHeight="1">
      <c r="A115" s="541"/>
      <c r="B115" s="252" t="s">
        <v>299</v>
      </c>
      <c r="C115" s="363"/>
      <c r="D115" s="363"/>
      <c r="E115" s="363"/>
      <c r="F115" s="363"/>
      <c r="G115" s="363"/>
      <c r="H115" s="364"/>
      <c r="I115" s="541"/>
      <c r="J115" s="258"/>
      <c r="K115" s="96"/>
      <c r="L115" s="96"/>
      <c r="M115" s="96"/>
      <c r="N115" s="96"/>
      <c r="O115" s="96"/>
      <c r="P115" s="96"/>
      <c r="Q115" s="96">
        <f>S115</f>
        <v>40.5</v>
      </c>
      <c r="R115" s="96">
        <f>S115</f>
        <v>40.5</v>
      </c>
      <c r="S115" s="96">
        <v>40.5</v>
      </c>
      <c r="T115" s="96"/>
      <c r="U115" s="96"/>
      <c r="V115" s="96"/>
      <c r="W115" s="96"/>
      <c r="X115" s="96"/>
      <c r="Y115" s="96"/>
      <c r="Z115" s="96"/>
      <c r="AA115" s="96">
        <f>AB115</f>
        <v>40.5</v>
      </c>
      <c r="AB115" s="96">
        <v>40.5</v>
      </c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268"/>
      <c r="AN115" s="96"/>
      <c r="AO115" s="96"/>
      <c r="AP115" s="405"/>
      <c r="AQ115" s="96"/>
    </row>
    <row r="116" spans="1:45" s="327" customFormat="1" ht="27.75" customHeight="1">
      <c r="A116" s="1036" t="s">
        <v>281</v>
      </c>
      <c r="B116" s="789" t="s">
        <v>284</v>
      </c>
      <c r="C116" s="312"/>
      <c r="D116" s="312"/>
      <c r="E116" s="312"/>
      <c r="F116" s="312"/>
      <c r="G116" s="312"/>
      <c r="H116" s="953"/>
      <c r="I116" s="990" t="s">
        <v>20</v>
      </c>
      <c r="J116" s="960"/>
      <c r="K116" s="3"/>
      <c r="L116" s="3">
        <f>SUM(L117:L119)</f>
        <v>12294.88</v>
      </c>
      <c r="M116" s="3">
        <f>SUM(M117:M119)</f>
        <v>0</v>
      </c>
      <c r="N116" s="3">
        <f>SUM(N117:N119)</f>
        <v>0</v>
      </c>
      <c r="O116" s="3">
        <f>SUM(O117:O119)</f>
        <v>0</v>
      </c>
      <c r="P116" s="3">
        <f>SUM(P117:P119)</f>
        <v>11314.88</v>
      </c>
      <c r="Q116" s="3">
        <f t="shared" si="71"/>
        <v>0</v>
      </c>
      <c r="R116" s="3">
        <f t="shared" si="71"/>
        <v>686</v>
      </c>
      <c r="S116" s="3">
        <f t="shared" si="71"/>
        <v>686</v>
      </c>
      <c r="T116" s="3">
        <f t="shared" si="71"/>
        <v>294</v>
      </c>
      <c r="U116" s="3">
        <f t="shared" si="71"/>
        <v>294</v>
      </c>
      <c r="V116" s="3">
        <f t="shared" si="71"/>
        <v>0</v>
      </c>
      <c r="W116" s="3">
        <f t="shared" si="71"/>
        <v>0</v>
      </c>
      <c r="X116" s="3">
        <f t="shared" si="71"/>
        <v>0</v>
      </c>
      <c r="Y116" s="3">
        <f t="shared" si="71"/>
        <v>0</v>
      </c>
      <c r="Z116" s="95">
        <v>0</v>
      </c>
      <c r="AA116" s="3">
        <f t="shared" si="71"/>
        <v>0</v>
      </c>
      <c r="AB116" s="3">
        <f t="shared" si="71"/>
        <v>0</v>
      </c>
      <c r="AC116" s="3">
        <f t="shared" si="71"/>
        <v>0</v>
      </c>
      <c r="AD116" s="3">
        <f t="shared" si="71"/>
        <v>0</v>
      </c>
      <c r="AE116" s="3">
        <f t="shared" si="71"/>
        <v>0</v>
      </c>
      <c r="AF116" s="3">
        <f t="shared" si="71"/>
        <v>0</v>
      </c>
      <c r="AG116" s="3">
        <f t="shared" si="71"/>
        <v>0</v>
      </c>
      <c r="AH116" s="3">
        <f t="shared" si="71"/>
        <v>0</v>
      </c>
      <c r="AI116" s="3">
        <f t="shared" si="71"/>
        <v>0</v>
      </c>
      <c r="AJ116" s="3">
        <f t="shared" si="71"/>
        <v>0</v>
      </c>
      <c r="AK116" s="3">
        <f>P116-Q116</f>
        <v>11314.88</v>
      </c>
      <c r="AL116" s="3">
        <f>AL119</f>
        <v>0</v>
      </c>
      <c r="AM116" s="318">
        <v>0</v>
      </c>
      <c r="AN116" s="3">
        <f>AN119</f>
        <v>0</v>
      </c>
      <c r="AO116" s="3">
        <f>AO119</f>
        <v>0</v>
      </c>
      <c r="AP116" s="640" t="s">
        <v>256</v>
      </c>
      <c r="AQ116" s="95">
        <v>0</v>
      </c>
    </row>
    <row r="117" spans="1:45" ht="20.25" customHeight="1">
      <c r="A117" s="1046"/>
      <c r="B117" s="42" t="s">
        <v>285</v>
      </c>
      <c r="C117" s="313"/>
      <c r="D117" s="313"/>
      <c r="E117" s="313"/>
      <c r="F117" s="313"/>
      <c r="G117" s="313"/>
      <c r="H117" s="974"/>
      <c r="I117" s="991"/>
      <c r="J117" s="968"/>
      <c r="K117" s="47"/>
      <c r="L117" s="47">
        <v>980</v>
      </c>
      <c r="M117" s="47"/>
      <c r="N117" s="47">
        <v>0</v>
      </c>
      <c r="O117" s="47"/>
      <c r="P117" s="47">
        <v>0</v>
      </c>
      <c r="Q117" s="47">
        <v>0</v>
      </c>
      <c r="R117" s="47">
        <f t="shared" si="71"/>
        <v>686</v>
      </c>
      <c r="S117" s="47">
        <f t="shared" si="71"/>
        <v>686</v>
      </c>
      <c r="T117" s="47">
        <f t="shared" si="71"/>
        <v>294</v>
      </c>
      <c r="U117" s="47">
        <f t="shared" si="71"/>
        <v>294</v>
      </c>
      <c r="V117" s="47">
        <f t="shared" si="71"/>
        <v>0</v>
      </c>
      <c r="W117" s="47">
        <f t="shared" si="71"/>
        <v>0</v>
      </c>
      <c r="X117" s="47">
        <f t="shared" si="71"/>
        <v>0</v>
      </c>
      <c r="Y117" s="47">
        <f t="shared" si="71"/>
        <v>0</v>
      </c>
      <c r="Z117" s="96"/>
      <c r="AA117" s="47">
        <f t="shared" si="71"/>
        <v>0</v>
      </c>
      <c r="AB117" s="47">
        <f t="shared" si="71"/>
        <v>0</v>
      </c>
      <c r="AC117" s="47">
        <f t="shared" si="71"/>
        <v>0</v>
      </c>
      <c r="AD117" s="47">
        <f t="shared" si="71"/>
        <v>0</v>
      </c>
      <c r="AE117" s="47">
        <f t="shared" si="71"/>
        <v>0</v>
      </c>
      <c r="AF117" s="47">
        <f t="shared" si="71"/>
        <v>0</v>
      </c>
      <c r="AG117" s="47">
        <f t="shared" si="71"/>
        <v>0</v>
      </c>
      <c r="AH117" s="47">
        <f t="shared" si="71"/>
        <v>0</v>
      </c>
      <c r="AI117" s="47">
        <f t="shared" si="71"/>
        <v>0</v>
      </c>
      <c r="AJ117" s="47">
        <f t="shared" si="71"/>
        <v>0</v>
      </c>
      <c r="AK117" s="47">
        <v>0</v>
      </c>
      <c r="AL117" s="47"/>
      <c r="AM117" s="47"/>
      <c r="AN117" s="47"/>
      <c r="AO117" s="47"/>
      <c r="AP117" s="397"/>
      <c r="AQ117" s="96"/>
    </row>
    <row r="118" spans="1:45" s="266" customFormat="1" ht="20.25" hidden="1" customHeight="1">
      <c r="A118" s="1046"/>
      <c r="B118" s="252" t="s">
        <v>300</v>
      </c>
      <c r="C118" s="363"/>
      <c r="D118" s="363"/>
      <c r="E118" s="363"/>
      <c r="F118" s="363"/>
      <c r="G118" s="363"/>
      <c r="H118" s="364"/>
      <c r="I118" s="991"/>
      <c r="J118" s="258"/>
      <c r="K118" s="96"/>
      <c r="L118" s="96"/>
      <c r="M118" s="96"/>
      <c r="N118" s="96"/>
      <c r="O118" s="96"/>
      <c r="P118" s="96"/>
      <c r="Q118" s="96">
        <f>S118+U118</f>
        <v>980</v>
      </c>
      <c r="R118" s="96">
        <f>S118</f>
        <v>686</v>
      </c>
      <c r="S118" s="96">
        <v>686</v>
      </c>
      <c r="T118" s="96">
        <v>294</v>
      </c>
      <c r="U118" s="96">
        <v>294</v>
      </c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405"/>
      <c r="AQ118" s="96"/>
    </row>
    <row r="119" spans="1:45" ht="17.25" customHeight="1">
      <c r="A119" s="1308"/>
      <c r="B119" s="42" t="s">
        <v>287</v>
      </c>
      <c r="C119" s="313"/>
      <c r="D119" s="313"/>
      <c r="E119" s="313"/>
      <c r="F119" s="313"/>
      <c r="G119" s="313"/>
      <c r="H119" s="974"/>
      <c r="I119" s="1308"/>
      <c r="J119" s="968"/>
      <c r="K119" s="47"/>
      <c r="L119" s="47">
        <v>11314.88</v>
      </c>
      <c r="M119" s="47">
        <v>0</v>
      </c>
      <c r="N119" s="47">
        <v>0</v>
      </c>
      <c r="O119" s="47">
        <v>0</v>
      </c>
      <c r="P119" s="47">
        <v>11314.88</v>
      </c>
      <c r="Q119" s="47">
        <v>0</v>
      </c>
      <c r="R119" s="47">
        <v>0</v>
      </c>
      <c r="S119" s="47">
        <v>0</v>
      </c>
      <c r="T119" s="47">
        <f t="shared" ref="T119:Y119" si="72">T129</f>
        <v>980</v>
      </c>
      <c r="U119" s="47">
        <v>0</v>
      </c>
      <c r="V119" s="47">
        <f t="shared" si="72"/>
        <v>0</v>
      </c>
      <c r="W119" s="47">
        <f t="shared" si="72"/>
        <v>0</v>
      </c>
      <c r="X119" s="47">
        <f t="shared" si="72"/>
        <v>0</v>
      </c>
      <c r="Y119" s="47">
        <f t="shared" si="72"/>
        <v>0</v>
      </c>
      <c r="Z119" s="96"/>
      <c r="AA119" s="47">
        <v>0</v>
      </c>
      <c r="AB119" s="47">
        <v>0</v>
      </c>
      <c r="AC119" s="47">
        <f t="shared" ref="AC119:AJ119" si="73">AC129</f>
        <v>0</v>
      </c>
      <c r="AD119" s="47">
        <f t="shared" si="73"/>
        <v>0</v>
      </c>
      <c r="AE119" s="47">
        <f t="shared" si="73"/>
        <v>0</v>
      </c>
      <c r="AF119" s="47">
        <f t="shared" si="73"/>
        <v>0</v>
      </c>
      <c r="AG119" s="47">
        <f t="shared" si="73"/>
        <v>0</v>
      </c>
      <c r="AH119" s="47">
        <f t="shared" si="73"/>
        <v>0</v>
      </c>
      <c r="AI119" s="47">
        <f t="shared" si="73"/>
        <v>0</v>
      </c>
      <c r="AJ119" s="47">
        <f t="shared" si="73"/>
        <v>0</v>
      </c>
      <c r="AK119" s="47">
        <v>0</v>
      </c>
      <c r="AL119" s="47">
        <v>0</v>
      </c>
      <c r="AM119" s="47">
        <v>0</v>
      </c>
      <c r="AN119" s="47">
        <v>0</v>
      </c>
      <c r="AO119" s="47">
        <v>0</v>
      </c>
      <c r="AP119" s="397"/>
      <c r="AQ119" s="96"/>
    </row>
    <row r="120" spans="1:45" s="327" customFormat="1" ht="24.75" customHeight="1">
      <c r="A120" s="1036" t="s">
        <v>282</v>
      </c>
      <c r="B120" s="789" t="s">
        <v>286</v>
      </c>
      <c r="C120" s="312"/>
      <c r="D120" s="312"/>
      <c r="E120" s="312"/>
      <c r="F120" s="312"/>
      <c r="G120" s="312"/>
      <c r="H120" s="953"/>
      <c r="I120" s="990" t="s">
        <v>20</v>
      </c>
      <c r="J120" s="960"/>
      <c r="K120" s="3"/>
      <c r="L120" s="3">
        <f>SUM(L121:L124)</f>
        <v>2085.84</v>
      </c>
      <c r="M120" s="3">
        <f>SUM(M121:M124)</f>
        <v>0</v>
      </c>
      <c r="N120" s="3">
        <f>SUM(N121:N124)</f>
        <v>0</v>
      </c>
      <c r="O120" s="3">
        <f>SUM(O121:O124)</f>
        <v>0</v>
      </c>
      <c r="P120" s="3">
        <f>SUM(P121:P124)</f>
        <v>86.18</v>
      </c>
      <c r="Q120" s="3">
        <f>Q121+Q124</f>
        <v>0</v>
      </c>
      <c r="R120" s="3">
        <f t="shared" ref="R120:AD120" si="74">R121+R124</f>
        <v>0</v>
      </c>
      <c r="S120" s="3">
        <f t="shared" si="74"/>
        <v>0</v>
      </c>
      <c r="T120" s="3">
        <f t="shared" si="74"/>
        <v>1066.18</v>
      </c>
      <c r="U120" s="3">
        <f t="shared" si="74"/>
        <v>86.18</v>
      </c>
      <c r="V120" s="3">
        <f t="shared" si="74"/>
        <v>1597.7769999999998</v>
      </c>
      <c r="W120" s="3">
        <f t="shared" si="74"/>
        <v>1597.7769999999998</v>
      </c>
      <c r="X120" s="3">
        <f t="shared" si="74"/>
        <v>0</v>
      </c>
      <c r="Y120" s="3">
        <f t="shared" si="74"/>
        <v>0</v>
      </c>
      <c r="Z120" s="95">
        <v>0</v>
      </c>
      <c r="AA120" s="3">
        <v>0</v>
      </c>
      <c r="AB120" s="3">
        <f t="shared" si="74"/>
        <v>0</v>
      </c>
      <c r="AC120" s="3">
        <f t="shared" si="74"/>
        <v>0</v>
      </c>
      <c r="AD120" s="3">
        <f t="shared" si="74"/>
        <v>1550</v>
      </c>
      <c r="AE120" s="3">
        <f t="shared" ref="AE120:AJ120" si="75">AE124</f>
        <v>0</v>
      </c>
      <c r="AF120" s="3">
        <f t="shared" si="75"/>
        <v>0</v>
      </c>
      <c r="AG120" s="3">
        <f t="shared" si="75"/>
        <v>0</v>
      </c>
      <c r="AH120" s="3">
        <f t="shared" si="75"/>
        <v>0</v>
      </c>
      <c r="AI120" s="3">
        <f t="shared" si="75"/>
        <v>0</v>
      </c>
      <c r="AJ120" s="3">
        <f t="shared" si="75"/>
        <v>0</v>
      </c>
      <c r="AK120" s="3">
        <f>P120-Q120</f>
        <v>86.18</v>
      </c>
      <c r="AL120" s="3">
        <f>AL124</f>
        <v>0</v>
      </c>
      <c r="AM120" s="3">
        <f>AM124</f>
        <v>0</v>
      </c>
      <c r="AN120" s="3">
        <f>AN124</f>
        <v>0</v>
      </c>
      <c r="AO120" s="3">
        <f>AO124</f>
        <v>0</v>
      </c>
      <c r="AP120" s="640" t="s">
        <v>244</v>
      </c>
      <c r="AQ120" s="95">
        <v>0</v>
      </c>
      <c r="AS120" s="3"/>
    </row>
    <row r="121" spans="1:45" ht="20.25" customHeight="1">
      <c r="A121" s="1046"/>
      <c r="B121" s="42" t="s">
        <v>285</v>
      </c>
      <c r="C121" s="313"/>
      <c r="D121" s="313"/>
      <c r="E121" s="313"/>
      <c r="F121" s="313"/>
      <c r="G121" s="313"/>
      <c r="H121" s="974"/>
      <c r="I121" s="991"/>
      <c r="J121" s="968"/>
      <c r="K121" s="47"/>
      <c r="L121" s="47">
        <v>2085.84</v>
      </c>
      <c r="M121" s="47"/>
      <c r="N121" s="47">
        <v>0</v>
      </c>
      <c r="O121" s="47"/>
      <c r="P121" s="47">
        <v>86.18</v>
      </c>
      <c r="Q121" s="47">
        <v>0</v>
      </c>
      <c r="R121" s="47">
        <f t="shared" ref="R121:AD121" si="76">R123+R122</f>
        <v>0</v>
      </c>
      <c r="S121" s="47">
        <f t="shared" si="76"/>
        <v>0</v>
      </c>
      <c r="T121" s="47">
        <f t="shared" si="76"/>
        <v>86.18</v>
      </c>
      <c r="U121" s="47">
        <f t="shared" si="76"/>
        <v>86.18</v>
      </c>
      <c r="V121" s="47">
        <f t="shared" si="76"/>
        <v>1597.7769999999998</v>
      </c>
      <c r="W121" s="47">
        <f t="shared" si="76"/>
        <v>1597.7769999999998</v>
      </c>
      <c r="X121" s="47">
        <f t="shared" si="76"/>
        <v>0</v>
      </c>
      <c r="Y121" s="47">
        <f t="shared" si="76"/>
        <v>0</v>
      </c>
      <c r="Z121" s="96"/>
      <c r="AA121" s="47">
        <v>0</v>
      </c>
      <c r="AB121" s="47">
        <f t="shared" si="76"/>
        <v>0</v>
      </c>
      <c r="AC121" s="47">
        <f t="shared" si="76"/>
        <v>0</v>
      </c>
      <c r="AD121" s="47">
        <f t="shared" si="76"/>
        <v>1550</v>
      </c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397"/>
      <c r="AQ121" s="96"/>
    </row>
    <row r="122" spans="1:45" s="266" customFormat="1" ht="38.25" hidden="1" customHeight="1">
      <c r="A122" s="1046"/>
      <c r="B122" s="252" t="s">
        <v>323</v>
      </c>
      <c r="C122" s="363"/>
      <c r="D122" s="363"/>
      <c r="E122" s="363"/>
      <c r="F122" s="363"/>
      <c r="G122" s="363"/>
      <c r="H122" s="364"/>
      <c r="I122" s="991"/>
      <c r="J122" s="258"/>
      <c r="K122" s="96"/>
      <c r="L122" s="96"/>
      <c r="M122" s="96"/>
      <c r="N122" s="96"/>
      <c r="O122" s="96"/>
      <c r="P122" s="96"/>
      <c r="Q122" s="96">
        <f>W122</f>
        <v>1511.6</v>
      </c>
      <c r="R122" s="96"/>
      <c r="S122" s="96"/>
      <c r="T122" s="96"/>
      <c r="U122" s="96"/>
      <c r="V122" s="96">
        <f>W122</f>
        <v>1511.6</v>
      </c>
      <c r="W122" s="96">
        <v>1511.6</v>
      </c>
      <c r="X122" s="96"/>
      <c r="Y122" s="96"/>
      <c r="Z122" s="96"/>
      <c r="AA122" s="96">
        <f>AD122</f>
        <v>1550</v>
      </c>
      <c r="AB122" s="96"/>
      <c r="AC122" s="96"/>
      <c r="AD122" s="96">
        <v>1550</v>
      </c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405"/>
      <c r="AQ122" s="96"/>
    </row>
    <row r="123" spans="1:45" s="266" customFormat="1" ht="27" hidden="1" customHeight="1">
      <c r="A123" s="1046"/>
      <c r="B123" s="252" t="s">
        <v>315</v>
      </c>
      <c r="C123" s="363"/>
      <c r="D123" s="363"/>
      <c r="E123" s="363"/>
      <c r="F123" s="363"/>
      <c r="G123" s="363"/>
      <c r="H123" s="364"/>
      <c r="I123" s="991"/>
      <c r="J123" s="258"/>
      <c r="K123" s="96"/>
      <c r="L123" s="96"/>
      <c r="M123" s="96"/>
      <c r="N123" s="96"/>
      <c r="O123" s="96"/>
      <c r="P123" s="96"/>
      <c r="Q123" s="96">
        <f>S123+U123</f>
        <v>86.18</v>
      </c>
      <c r="R123" s="96"/>
      <c r="S123" s="96"/>
      <c r="T123" s="96">
        <f>U123</f>
        <v>86.18</v>
      </c>
      <c r="U123" s="96">
        <f>ROUND((103.412/1.2),2)</f>
        <v>86.18</v>
      </c>
      <c r="V123" s="96">
        <f>W123</f>
        <v>86.177000000000007</v>
      </c>
      <c r="W123" s="96">
        <v>86.177000000000007</v>
      </c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405"/>
      <c r="AQ123" s="96"/>
    </row>
    <row r="124" spans="1:45" ht="17.25" customHeight="1">
      <c r="A124" s="1308"/>
      <c r="B124" s="42" t="s">
        <v>287</v>
      </c>
      <c r="C124" s="313"/>
      <c r="D124" s="313"/>
      <c r="E124" s="313"/>
      <c r="F124" s="313"/>
      <c r="G124" s="313"/>
      <c r="H124" s="974"/>
      <c r="I124" s="1308"/>
      <c r="J124" s="968"/>
      <c r="K124" s="47"/>
      <c r="L124" s="47">
        <v>0</v>
      </c>
      <c r="M124" s="47">
        <v>0</v>
      </c>
      <c r="N124" s="47">
        <v>0</v>
      </c>
      <c r="O124" s="47">
        <v>0</v>
      </c>
      <c r="P124" s="47">
        <f>N124</f>
        <v>0</v>
      </c>
      <c r="Q124" s="47">
        <v>0</v>
      </c>
      <c r="R124" s="47">
        <v>0</v>
      </c>
      <c r="S124" s="47">
        <v>0</v>
      </c>
      <c r="T124" s="47">
        <f t="shared" ref="T124:Y124" si="77">T138</f>
        <v>980</v>
      </c>
      <c r="U124" s="47">
        <v>0</v>
      </c>
      <c r="V124" s="47">
        <f t="shared" si="77"/>
        <v>0</v>
      </c>
      <c r="W124" s="47">
        <f t="shared" si="77"/>
        <v>0</v>
      </c>
      <c r="X124" s="47">
        <f t="shared" si="77"/>
        <v>0</v>
      </c>
      <c r="Y124" s="47">
        <f t="shared" si="77"/>
        <v>0</v>
      </c>
      <c r="Z124" s="96"/>
      <c r="AA124" s="47">
        <v>0</v>
      </c>
      <c r="AB124" s="47">
        <v>0</v>
      </c>
      <c r="AC124" s="47">
        <f t="shared" ref="AC124:AJ124" si="78">AC138</f>
        <v>0</v>
      </c>
      <c r="AD124" s="47">
        <f t="shared" si="78"/>
        <v>0</v>
      </c>
      <c r="AE124" s="47">
        <f t="shared" si="78"/>
        <v>0</v>
      </c>
      <c r="AF124" s="47">
        <f t="shared" si="78"/>
        <v>0</v>
      </c>
      <c r="AG124" s="47">
        <f t="shared" si="78"/>
        <v>0</v>
      </c>
      <c r="AH124" s="47">
        <f t="shared" si="78"/>
        <v>0</v>
      </c>
      <c r="AI124" s="47">
        <f t="shared" si="78"/>
        <v>0</v>
      </c>
      <c r="AJ124" s="47">
        <f t="shared" si="78"/>
        <v>0</v>
      </c>
      <c r="AK124" s="47">
        <v>0</v>
      </c>
      <c r="AL124" s="47">
        <v>0</v>
      </c>
      <c r="AM124" s="47">
        <v>0</v>
      </c>
      <c r="AN124" s="47">
        <v>0</v>
      </c>
      <c r="AO124" s="47">
        <v>0</v>
      </c>
      <c r="AP124" s="397"/>
      <c r="AQ124" s="96"/>
    </row>
    <row r="125" spans="1:45" s="327" customFormat="1" ht="31.5" customHeight="1">
      <c r="A125" s="1036" t="s">
        <v>283</v>
      </c>
      <c r="B125" s="789" t="s">
        <v>288</v>
      </c>
      <c r="C125" s="312"/>
      <c r="D125" s="312"/>
      <c r="E125" s="312"/>
      <c r="F125" s="312"/>
      <c r="G125" s="312"/>
      <c r="H125" s="953"/>
      <c r="I125" s="990" t="s">
        <v>20</v>
      </c>
      <c r="J125" s="960"/>
      <c r="K125" s="3"/>
      <c r="L125" s="3">
        <f t="shared" ref="L125:AJ126" si="79">L126</f>
        <v>28990</v>
      </c>
      <c r="M125" s="3">
        <f t="shared" si="79"/>
        <v>0</v>
      </c>
      <c r="N125" s="3">
        <f t="shared" si="79"/>
        <v>10150</v>
      </c>
      <c r="O125" s="3">
        <f t="shared" si="79"/>
        <v>0</v>
      </c>
      <c r="P125" s="3">
        <v>0</v>
      </c>
      <c r="Q125" s="3">
        <v>0</v>
      </c>
      <c r="R125" s="3">
        <f t="shared" si="79"/>
        <v>10000</v>
      </c>
      <c r="S125" s="3">
        <f t="shared" si="79"/>
        <v>10000</v>
      </c>
      <c r="T125" s="3">
        <f t="shared" si="79"/>
        <v>14158.333000000001</v>
      </c>
      <c r="U125" s="3">
        <f t="shared" si="79"/>
        <v>14158.333000000001</v>
      </c>
      <c r="V125" s="3">
        <f t="shared" si="79"/>
        <v>0</v>
      </c>
      <c r="W125" s="3">
        <f t="shared" si="79"/>
        <v>0</v>
      </c>
      <c r="X125" s="3">
        <f t="shared" si="79"/>
        <v>0</v>
      </c>
      <c r="Y125" s="3">
        <f t="shared" si="79"/>
        <v>0</v>
      </c>
      <c r="Z125" s="95">
        <v>0</v>
      </c>
      <c r="AA125" s="3">
        <f t="shared" si="79"/>
        <v>0</v>
      </c>
      <c r="AB125" s="3">
        <f t="shared" si="79"/>
        <v>0</v>
      </c>
      <c r="AC125" s="3">
        <f t="shared" si="79"/>
        <v>0</v>
      </c>
      <c r="AD125" s="3">
        <f t="shared" si="79"/>
        <v>0</v>
      </c>
      <c r="AE125" s="3">
        <f t="shared" si="79"/>
        <v>0</v>
      </c>
      <c r="AF125" s="3">
        <f t="shared" si="79"/>
        <v>0</v>
      </c>
      <c r="AG125" s="3">
        <f t="shared" si="79"/>
        <v>0</v>
      </c>
      <c r="AH125" s="3">
        <f t="shared" si="79"/>
        <v>0</v>
      </c>
      <c r="AI125" s="3">
        <f t="shared" si="79"/>
        <v>0</v>
      </c>
      <c r="AJ125" s="3">
        <f t="shared" si="79"/>
        <v>0</v>
      </c>
      <c r="AK125" s="3">
        <f>P125-Q125</f>
        <v>0</v>
      </c>
      <c r="AL125" s="3">
        <f>AL126</f>
        <v>0</v>
      </c>
      <c r="AM125" s="318" t="e">
        <f>ROUND((Q125*100%/P125*100),2)</f>
        <v>#DIV/0!</v>
      </c>
      <c r="AN125" s="3">
        <f>AN126</f>
        <v>0</v>
      </c>
      <c r="AO125" s="3">
        <f>AO126</f>
        <v>0</v>
      </c>
      <c r="AP125" s="640" t="s">
        <v>295</v>
      </c>
      <c r="AQ125" s="95">
        <v>0</v>
      </c>
    </row>
    <row r="126" spans="1:45" ht="17.25" hidden="1" customHeight="1">
      <c r="A126" s="1308"/>
      <c r="B126" s="42" t="s">
        <v>201</v>
      </c>
      <c r="C126" s="313"/>
      <c r="D126" s="313"/>
      <c r="E126" s="313"/>
      <c r="F126" s="313"/>
      <c r="G126" s="313"/>
      <c r="H126" s="974"/>
      <c r="I126" s="1308"/>
      <c r="J126" s="968"/>
      <c r="K126" s="47"/>
      <c r="L126" s="47">
        <v>28990</v>
      </c>
      <c r="M126" s="47">
        <v>0</v>
      </c>
      <c r="N126" s="47">
        <v>10150</v>
      </c>
      <c r="O126" s="47">
        <v>0</v>
      </c>
      <c r="P126" s="47">
        <v>18840</v>
      </c>
      <c r="Q126" s="47">
        <f>Q127</f>
        <v>24158.332999999999</v>
      </c>
      <c r="R126" s="47">
        <f t="shared" si="79"/>
        <v>10000</v>
      </c>
      <c r="S126" s="47">
        <f t="shared" si="79"/>
        <v>10000</v>
      </c>
      <c r="T126" s="47">
        <f t="shared" si="79"/>
        <v>14158.333000000001</v>
      </c>
      <c r="U126" s="47">
        <f t="shared" si="79"/>
        <v>14158.333000000001</v>
      </c>
      <c r="V126" s="47">
        <f t="shared" si="79"/>
        <v>0</v>
      </c>
      <c r="W126" s="47">
        <f t="shared" si="79"/>
        <v>0</v>
      </c>
      <c r="X126" s="47">
        <f t="shared" si="79"/>
        <v>0</v>
      </c>
      <c r="Y126" s="47">
        <f t="shared" si="79"/>
        <v>0</v>
      </c>
      <c r="Z126" s="96"/>
      <c r="AA126" s="47">
        <f t="shared" si="79"/>
        <v>0</v>
      </c>
      <c r="AB126" s="47">
        <f t="shared" si="79"/>
        <v>0</v>
      </c>
      <c r="AC126" s="47">
        <f t="shared" si="79"/>
        <v>0</v>
      </c>
      <c r="AD126" s="47">
        <f t="shared" si="79"/>
        <v>0</v>
      </c>
      <c r="AE126" s="47">
        <f>AE127</f>
        <v>0</v>
      </c>
      <c r="AF126" s="47">
        <f>AF141+AJ126</f>
        <v>0</v>
      </c>
      <c r="AG126" s="47">
        <f>AG141</f>
        <v>0</v>
      </c>
      <c r="AH126" s="47">
        <f>AH141</f>
        <v>0</v>
      </c>
      <c r="AI126" s="47">
        <f>AI141</f>
        <v>0</v>
      </c>
      <c r="AJ126" s="47">
        <v>0</v>
      </c>
      <c r="AK126" s="47">
        <v>0</v>
      </c>
      <c r="AL126" s="47">
        <v>0</v>
      </c>
      <c r="AM126" s="47">
        <v>0</v>
      </c>
      <c r="AN126" s="47">
        <v>0</v>
      </c>
      <c r="AO126" s="47">
        <v>0</v>
      </c>
      <c r="AP126" s="397"/>
      <c r="AQ126" s="96"/>
    </row>
    <row r="127" spans="1:45" s="266" customFormat="1" ht="24.75" hidden="1" customHeight="1">
      <c r="A127" s="541"/>
      <c r="B127" s="252" t="s">
        <v>290</v>
      </c>
      <c r="C127" s="363"/>
      <c r="D127" s="363"/>
      <c r="E127" s="363"/>
      <c r="F127" s="363"/>
      <c r="G127" s="363"/>
      <c r="H127" s="364"/>
      <c r="I127" s="616"/>
      <c r="J127" s="258"/>
      <c r="K127" s="96"/>
      <c r="L127" s="96"/>
      <c r="M127" s="96"/>
      <c r="N127" s="96"/>
      <c r="O127" s="96"/>
      <c r="P127" s="96"/>
      <c r="Q127" s="96">
        <f>S127+U127</f>
        <v>24158.332999999999</v>
      </c>
      <c r="R127" s="96">
        <f>S127</f>
        <v>10000</v>
      </c>
      <c r="S127" s="96">
        <v>10000</v>
      </c>
      <c r="T127" s="96">
        <f>U127</f>
        <v>14158.333000000001</v>
      </c>
      <c r="U127" s="96">
        <v>14158.333000000001</v>
      </c>
      <c r="V127" s="96"/>
      <c r="W127" s="96"/>
      <c r="X127" s="96"/>
      <c r="Y127" s="96"/>
      <c r="Z127" s="96"/>
      <c r="AA127" s="96">
        <f>SUM(AB127:AE127)</f>
        <v>0</v>
      </c>
      <c r="AB127" s="96"/>
      <c r="AC127" s="96"/>
      <c r="AD127" s="96"/>
      <c r="AE127" s="96">
        <v>0</v>
      </c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405"/>
      <c r="AQ127" s="96"/>
    </row>
    <row r="128" spans="1:45" ht="54" hidden="1" customHeight="1">
      <c r="A128" s="996" t="s">
        <v>60</v>
      </c>
      <c r="B128" s="1281" t="s">
        <v>45</v>
      </c>
      <c r="C128" s="1282"/>
      <c r="D128" s="1282"/>
      <c r="E128" s="1282"/>
      <c r="F128" s="1282"/>
      <c r="G128" s="1282"/>
      <c r="H128" s="1283"/>
      <c r="I128" s="23" t="s">
        <v>19</v>
      </c>
      <c r="J128" s="47">
        <v>0</v>
      </c>
      <c r="K128" s="47">
        <f>K131</f>
        <v>0</v>
      </c>
      <c r="L128" s="47">
        <f>M128+N128+O128</f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96"/>
      <c r="AA128" s="47">
        <v>0</v>
      </c>
      <c r="AB128" s="47">
        <v>0</v>
      </c>
      <c r="AC128" s="47">
        <v>0</v>
      </c>
      <c r="AD128" s="47">
        <v>0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v>0</v>
      </c>
      <c r="AK128" s="47">
        <v>0</v>
      </c>
      <c r="AL128" s="47">
        <v>0</v>
      </c>
      <c r="AM128" s="47">
        <v>0</v>
      </c>
      <c r="AN128" s="47">
        <v>0</v>
      </c>
      <c r="AO128" s="47">
        <v>0</v>
      </c>
      <c r="AP128" s="397"/>
      <c r="AQ128" s="96"/>
    </row>
    <row r="129" spans="1:43" ht="42.75" hidden="1" customHeight="1">
      <c r="A129" s="997"/>
      <c r="B129" s="1284"/>
      <c r="C129" s="1285"/>
      <c r="D129" s="1285"/>
      <c r="E129" s="1285"/>
      <c r="F129" s="1285"/>
      <c r="G129" s="1285"/>
      <c r="H129" s="1286"/>
      <c r="I129" s="23" t="s">
        <v>20</v>
      </c>
      <c r="J129" s="47">
        <f>J138</f>
        <v>4106.3500000000004</v>
      </c>
      <c r="K129" s="47">
        <v>0</v>
      </c>
      <c r="L129" s="47">
        <f>L138</f>
        <v>6022.96</v>
      </c>
      <c r="M129" s="47">
        <f>M138</f>
        <v>0</v>
      </c>
      <c r="N129" s="47">
        <f t="shared" ref="N129:AO129" si="80">N138</f>
        <v>980</v>
      </c>
      <c r="O129" s="47">
        <f t="shared" si="80"/>
        <v>0</v>
      </c>
      <c r="P129" s="47">
        <f t="shared" si="80"/>
        <v>420.48</v>
      </c>
      <c r="Q129" s="47">
        <f t="shared" si="80"/>
        <v>0</v>
      </c>
      <c r="R129" s="47">
        <f t="shared" si="80"/>
        <v>0</v>
      </c>
      <c r="S129" s="47">
        <f t="shared" si="80"/>
        <v>0</v>
      </c>
      <c r="T129" s="47">
        <f t="shared" si="80"/>
        <v>980</v>
      </c>
      <c r="U129" s="47">
        <f t="shared" si="80"/>
        <v>980</v>
      </c>
      <c r="V129" s="47">
        <f t="shared" si="80"/>
        <v>0</v>
      </c>
      <c r="W129" s="47">
        <f t="shared" si="80"/>
        <v>0</v>
      </c>
      <c r="X129" s="47">
        <f t="shared" si="80"/>
        <v>0</v>
      </c>
      <c r="Y129" s="47">
        <f t="shared" si="80"/>
        <v>0</v>
      </c>
      <c r="Z129" s="96"/>
      <c r="AA129" s="47">
        <f t="shared" si="80"/>
        <v>0</v>
      </c>
      <c r="AB129" s="47">
        <f t="shared" si="80"/>
        <v>0</v>
      </c>
      <c r="AC129" s="47">
        <f t="shared" si="80"/>
        <v>0</v>
      </c>
      <c r="AD129" s="47">
        <f t="shared" si="80"/>
        <v>0</v>
      </c>
      <c r="AE129" s="47">
        <f t="shared" si="80"/>
        <v>0</v>
      </c>
      <c r="AF129" s="47">
        <f t="shared" si="80"/>
        <v>0</v>
      </c>
      <c r="AG129" s="47">
        <f t="shared" si="80"/>
        <v>0</v>
      </c>
      <c r="AH129" s="47">
        <f t="shared" si="80"/>
        <v>0</v>
      </c>
      <c r="AI129" s="47">
        <f t="shared" si="80"/>
        <v>0</v>
      </c>
      <c r="AJ129" s="47">
        <f t="shared" si="80"/>
        <v>0</v>
      </c>
      <c r="AK129" s="47">
        <f t="shared" si="80"/>
        <v>420.48</v>
      </c>
      <c r="AL129" s="47">
        <f t="shared" si="80"/>
        <v>420.48</v>
      </c>
      <c r="AM129" s="47">
        <f t="shared" si="80"/>
        <v>0</v>
      </c>
      <c r="AN129" s="47">
        <f t="shared" si="80"/>
        <v>0</v>
      </c>
      <c r="AO129" s="47">
        <f t="shared" si="80"/>
        <v>0</v>
      </c>
      <c r="AP129" s="397"/>
      <c r="AQ129" s="96"/>
    </row>
    <row r="130" spans="1:43" ht="25.5" hidden="1">
      <c r="A130" s="997"/>
      <c r="B130" s="1284"/>
      <c r="C130" s="1285"/>
      <c r="D130" s="1285"/>
      <c r="E130" s="1285"/>
      <c r="F130" s="1285"/>
      <c r="G130" s="1285"/>
      <c r="H130" s="1286"/>
      <c r="I130" s="23" t="s">
        <v>10</v>
      </c>
      <c r="J130" s="47">
        <v>0</v>
      </c>
      <c r="K130" s="47">
        <v>0</v>
      </c>
      <c r="L130" s="47">
        <f>M130+N130+O130</f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96"/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397"/>
      <c r="AQ130" s="96"/>
    </row>
    <row r="131" spans="1:43" ht="129" hidden="1" customHeight="1">
      <c r="A131" s="998"/>
      <c r="B131" s="1287"/>
      <c r="C131" s="1288"/>
      <c r="D131" s="1288"/>
      <c r="E131" s="1288"/>
      <c r="F131" s="1288"/>
      <c r="G131" s="1288"/>
      <c r="H131" s="1289"/>
      <c r="I131" s="23" t="s">
        <v>9</v>
      </c>
      <c r="J131" s="47">
        <v>0</v>
      </c>
      <c r="K131" s="47"/>
      <c r="L131" s="47">
        <f>M131+N131+O131</f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0</v>
      </c>
      <c r="V131" s="47">
        <v>0</v>
      </c>
      <c r="W131" s="47">
        <v>0</v>
      </c>
      <c r="X131" s="47">
        <v>0</v>
      </c>
      <c r="Y131" s="47">
        <v>0</v>
      </c>
      <c r="Z131" s="96"/>
      <c r="AA131" s="47">
        <v>0</v>
      </c>
      <c r="AB131" s="47">
        <v>0</v>
      </c>
      <c r="AC131" s="47">
        <v>0</v>
      </c>
      <c r="AD131" s="47">
        <v>0</v>
      </c>
      <c r="AE131" s="47">
        <v>0</v>
      </c>
      <c r="AF131" s="47">
        <v>0</v>
      </c>
      <c r="AG131" s="47">
        <v>0</v>
      </c>
      <c r="AH131" s="47">
        <v>0</v>
      </c>
      <c r="AI131" s="47">
        <v>0</v>
      </c>
      <c r="AJ131" s="47">
        <v>0</v>
      </c>
      <c r="AK131" s="47">
        <v>0</v>
      </c>
      <c r="AL131" s="47">
        <v>0</v>
      </c>
      <c r="AM131" s="47">
        <v>0</v>
      </c>
      <c r="AN131" s="47">
        <v>0</v>
      </c>
      <c r="AO131" s="47">
        <v>0</v>
      </c>
      <c r="AP131" s="397"/>
      <c r="AQ131" s="96"/>
    </row>
    <row r="132" spans="1:43" s="327" customFormat="1" ht="31.5" customHeight="1">
      <c r="A132" s="806"/>
      <c r="B132" s="789" t="s">
        <v>409</v>
      </c>
      <c r="C132" s="312"/>
      <c r="D132" s="312"/>
      <c r="E132" s="312"/>
      <c r="F132" s="312"/>
      <c r="G132" s="312"/>
      <c r="H132" s="953"/>
      <c r="I132" s="979"/>
      <c r="J132" s="960"/>
      <c r="K132" s="3"/>
      <c r="L132" s="3"/>
      <c r="M132" s="3"/>
      <c r="N132" s="3"/>
      <c r="O132" s="3"/>
      <c r="P132" s="3">
        <f>SUM(P133:P134)</f>
        <v>2820.43</v>
      </c>
      <c r="Q132" s="3">
        <f t="shared" ref="Q132:AA132" si="81">SUM(Q133:Q134)</f>
        <v>0</v>
      </c>
      <c r="R132" s="3">
        <f t="shared" si="81"/>
        <v>0</v>
      </c>
      <c r="S132" s="3">
        <f t="shared" si="81"/>
        <v>0</v>
      </c>
      <c r="T132" s="3">
        <f t="shared" si="81"/>
        <v>0</v>
      </c>
      <c r="U132" s="3">
        <f t="shared" si="81"/>
        <v>0</v>
      </c>
      <c r="V132" s="3">
        <f t="shared" si="81"/>
        <v>0</v>
      </c>
      <c r="W132" s="3">
        <f t="shared" si="81"/>
        <v>0</v>
      </c>
      <c r="X132" s="3">
        <f t="shared" si="81"/>
        <v>0</v>
      </c>
      <c r="Y132" s="3">
        <f t="shared" si="81"/>
        <v>0</v>
      </c>
      <c r="Z132" s="3">
        <f t="shared" si="81"/>
        <v>0</v>
      </c>
      <c r="AA132" s="3">
        <f t="shared" si="81"/>
        <v>0</v>
      </c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18"/>
      <c r="AN132" s="3"/>
      <c r="AO132" s="3"/>
      <c r="AP132" s="640"/>
      <c r="AQ132" s="95"/>
    </row>
    <row r="133" spans="1:43" ht="15.75">
      <c r="A133" s="938"/>
      <c r="B133" s="42" t="s">
        <v>285</v>
      </c>
      <c r="C133" s="972"/>
      <c r="D133" s="972"/>
      <c r="E133" s="972"/>
      <c r="F133" s="972"/>
      <c r="G133" s="972"/>
      <c r="H133" s="973"/>
      <c r="I133" s="939"/>
      <c r="J133" s="4"/>
      <c r="K133" s="47"/>
      <c r="L133" s="47"/>
      <c r="M133" s="47"/>
      <c r="N133" s="47"/>
      <c r="O133" s="47"/>
      <c r="P133" s="47">
        <v>508</v>
      </c>
      <c r="Q133" s="47">
        <v>0</v>
      </c>
      <c r="R133" s="47"/>
      <c r="S133" s="47"/>
      <c r="T133" s="47"/>
      <c r="U133" s="47"/>
      <c r="V133" s="47"/>
      <c r="W133" s="47"/>
      <c r="X133" s="47"/>
      <c r="Y133" s="47"/>
      <c r="Z133" s="96"/>
      <c r="AA133" s="47">
        <v>0</v>
      </c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"/>
      <c r="AN133" s="47"/>
      <c r="AO133" s="47"/>
      <c r="AP133" s="397"/>
      <c r="AQ133" s="96"/>
    </row>
    <row r="134" spans="1:43" ht="17.25" customHeight="1">
      <c r="A134" s="938"/>
      <c r="B134" s="42" t="s">
        <v>213</v>
      </c>
      <c r="C134" s="313"/>
      <c r="D134" s="313"/>
      <c r="E134" s="313"/>
      <c r="F134" s="313"/>
      <c r="G134" s="313"/>
      <c r="H134" s="974"/>
      <c r="I134" s="939"/>
      <c r="J134" s="968"/>
      <c r="K134" s="47"/>
      <c r="L134" s="47"/>
      <c r="M134" s="47"/>
      <c r="N134" s="47"/>
      <c r="O134" s="47"/>
      <c r="P134" s="47">
        <v>2312.4299999999998</v>
      </c>
      <c r="Q134" s="47">
        <v>0</v>
      </c>
      <c r="R134" s="47"/>
      <c r="S134" s="47"/>
      <c r="T134" s="47"/>
      <c r="U134" s="47"/>
      <c r="V134" s="47"/>
      <c r="W134" s="47"/>
      <c r="X134" s="47"/>
      <c r="Y134" s="47"/>
      <c r="Z134" s="96"/>
      <c r="AA134" s="47">
        <v>0</v>
      </c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397"/>
      <c r="AQ134" s="96"/>
    </row>
    <row r="135" spans="1:43" s="327" customFormat="1" ht="31.5" customHeight="1">
      <c r="A135" s="806"/>
      <c r="B135" s="789" t="s">
        <v>410</v>
      </c>
      <c r="C135" s="312"/>
      <c r="D135" s="312"/>
      <c r="E135" s="312"/>
      <c r="F135" s="312"/>
      <c r="G135" s="312"/>
      <c r="H135" s="953"/>
      <c r="I135" s="979"/>
      <c r="J135" s="960"/>
      <c r="K135" s="3"/>
      <c r="L135" s="3"/>
      <c r="M135" s="3"/>
      <c r="N135" s="3"/>
      <c r="O135" s="3"/>
      <c r="P135" s="3">
        <f>SUM(P136:P137)</f>
        <v>3423.47</v>
      </c>
      <c r="Q135" s="3">
        <f t="shared" ref="Q135:AA135" si="82">SUM(Q136:Q137)</f>
        <v>0</v>
      </c>
      <c r="R135" s="3">
        <f t="shared" si="82"/>
        <v>0</v>
      </c>
      <c r="S135" s="3">
        <f t="shared" si="82"/>
        <v>0</v>
      </c>
      <c r="T135" s="3">
        <f t="shared" si="82"/>
        <v>0</v>
      </c>
      <c r="U135" s="3">
        <f t="shared" si="82"/>
        <v>0</v>
      </c>
      <c r="V135" s="3">
        <f t="shared" si="82"/>
        <v>0</v>
      </c>
      <c r="W135" s="3">
        <f t="shared" si="82"/>
        <v>0</v>
      </c>
      <c r="X135" s="3">
        <f t="shared" si="82"/>
        <v>0</v>
      </c>
      <c r="Y135" s="3">
        <f t="shared" si="82"/>
        <v>0</v>
      </c>
      <c r="Z135" s="3">
        <f t="shared" si="82"/>
        <v>0</v>
      </c>
      <c r="AA135" s="3">
        <f t="shared" si="82"/>
        <v>0</v>
      </c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18"/>
      <c r="AN135" s="3"/>
      <c r="AO135" s="3"/>
      <c r="AP135" s="640"/>
      <c r="AQ135" s="95"/>
    </row>
    <row r="136" spans="1:43" ht="15.75">
      <c r="A136" s="938"/>
      <c r="B136" s="42" t="s">
        <v>285</v>
      </c>
      <c r="C136" s="972"/>
      <c r="D136" s="972"/>
      <c r="E136" s="972"/>
      <c r="F136" s="972"/>
      <c r="G136" s="972"/>
      <c r="H136" s="973"/>
      <c r="I136" s="939"/>
      <c r="J136" s="4"/>
      <c r="K136" s="47"/>
      <c r="L136" s="47"/>
      <c r="M136" s="47"/>
      <c r="N136" s="47"/>
      <c r="O136" s="47"/>
      <c r="P136" s="47">
        <v>489</v>
      </c>
      <c r="Q136" s="47">
        <v>0</v>
      </c>
      <c r="R136" s="47"/>
      <c r="S136" s="47"/>
      <c r="T136" s="47"/>
      <c r="U136" s="47"/>
      <c r="V136" s="47"/>
      <c r="W136" s="47"/>
      <c r="X136" s="47"/>
      <c r="Y136" s="47"/>
      <c r="Z136" s="96"/>
      <c r="AA136" s="47">
        <v>0</v>
      </c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"/>
      <c r="AN136" s="47"/>
      <c r="AO136" s="47"/>
      <c r="AP136" s="397"/>
      <c r="AQ136" s="96"/>
    </row>
    <row r="137" spans="1:43" ht="17.25" customHeight="1">
      <c r="A137" s="938"/>
      <c r="B137" s="42" t="s">
        <v>213</v>
      </c>
      <c r="C137" s="313"/>
      <c r="D137" s="313"/>
      <c r="E137" s="313"/>
      <c r="F137" s="313"/>
      <c r="G137" s="313"/>
      <c r="H137" s="974"/>
      <c r="I137" s="939"/>
      <c r="J137" s="968"/>
      <c r="K137" s="47"/>
      <c r="L137" s="47"/>
      <c r="M137" s="47"/>
      <c r="N137" s="47"/>
      <c r="O137" s="47"/>
      <c r="P137" s="47">
        <v>2934.47</v>
      </c>
      <c r="Q137" s="47">
        <v>0</v>
      </c>
      <c r="R137" s="47"/>
      <c r="S137" s="47"/>
      <c r="T137" s="47"/>
      <c r="U137" s="47"/>
      <c r="V137" s="47"/>
      <c r="W137" s="47"/>
      <c r="X137" s="47"/>
      <c r="Y137" s="47"/>
      <c r="Z137" s="96"/>
      <c r="AA137" s="47">
        <v>0</v>
      </c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397"/>
      <c r="AQ137" s="96"/>
    </row>
    <row r="138" spans="1:43" s="327" customFormat="1" ht="30" customHeight="1">
      <c r="A138" s="1036" t="s">
        <v>61</v>
      </c>
      <c r="B138" s="611" t="s">
        <v>88</v>
      </c>
      <c r="C138" s="807"/>
      <c r="D138" s="807"/>
      <c r="E138" s="807"/>
      <c r="F138" s="807"/>
      <c r="G138" s="807"/>
      <c r="H138" s="807"/>
      <c r="I138" s="1127" t="s">
        <v>20</v>
      </c>
      <c r="J138" s="1291">
        <v>4106.3500000000004</v>
      </c>
      <c r="K138" s="3">
        <v>0</v>
      </c>
      <c r="L138" s="3">
        <f>L139+L142</f>
        <v>6022.96</v>
      </c>
      <c r="M138" s="3">
        <f>M139+M142</f>
        <v>0</v>
      </c>
      <c r="N138" s="3">
        <f>N139+N142</f>
        <v>980</v>
      </c>
      <c r="O138" s="3">
        <f>O139+O142</f>
        <v>0</v>
      </c>
      <c r="P138" s="3">
        <f>P139+P142</f>
        <v>420.48</v>
      </c>
      <c r="Q138" s="3">
        <f t="shared" ref="Q138:AO138" si="83">Q139+Q142</f>
        <v>0</v>
      </c>
      <c r="R138" s="3">
        <f t="shared" si="83"/>
        <v>0</v>
      </c>
      <c r="S138" s="3">
        <f t="shared" si="83"/>
        <v>0</v>
      </c>
      <c r="T138" s="3">
        <f t="shared" si="83"/>
        <v>980</v>
      </c>
      <c r="U138" s="3">
        <f t="shared" si="83"/>
        <v>980</v>
      </c>
      <c r="V138" s="3">
        <f t="shared" si="83"/>
        <v>0</v>
      </c>
      <c r="W138" s="3">
        <f t="shared" si="83"/>
        <v>0</v>
      </c>
      <c r="X138" s="3">
        <f t="shared" si="83"/>
        <v>0</v>
      </c>
      <c r="Y138" s="3">
        <f t="shared" si="83"/>
        <v>0</v>
      </c>
      <c r="Z138" s="95">
        <v>0</v>
      </c>
      <c r="AA138" s="3">
        <f t="shared" si="83"/>
        <v>0</v>
      </c>
      <c r="AB138" s="3">
        <f>AB139+AB142</f>
        <v>0</v>
      </c>
      <c r="AC138" s="3">
        <f>AC139+AC142</f>
        <v>0</v>
      </c>
      <c r="AD138" s="3">
        <f>AD139+AD142</f>
        <v>0</v>
      </c>
      <c r="AE138" s="3">
        <f>AE139+AE142</f>
        <v>0</v>
      </c>
      <c r="AF138" s="3">
        <f t="shared" si="83"/>
        <v>0</v>
      </c>
      <c r="AG138" s="3">
        <f t="shared" si="83"/>
        <v>0</v>
      </c>
      <c r="AH138" s="3">
        <f t="shared" si="83"/>
        <v>0</v>
      </c>
      <c r="AI138" s="3">
        <f t="shared" si="83"/>
        <v>0</v>
      </c>
      <c r="AJ138" s="3">
        <f t="shared" si="83"/>
        <v>0</v>
      </c>
      <c r="AK138" s="3">
        <f>P138-Q138</f>
        <v>420.48</v>
      </c>
      <c r="AL138" s="3">
        <f>AK138</f>
        <v>420.48</v>
      </c>
      <c r="AM138" s="318">
        <f>ROUND((Q138*100%/P138*100),2)</f>
        <v>0</v>
      </c>
      <c r="AN138" s="3">
        <f t="shared" si="83"/>
        <v>0</v>
      </c>
      <c r="AO138" s="3">
        <f t="shared" si="83"/>
        <v>0</v>
      </c>
      <c r="AP138" s="640" t="s">
        <v>256</v>
      </c>
      <c r="AQ138" s="95">
        <v>0</v>
      </c>
    </row>
    <row r="139" spans="1:43">
      <c r="A139" s="1046"/>
      <c r="B139" s="23" t="s">
        <v>15</v>
      </c>
      <c r="C139" s="46"/>
      <c r="D139" s="46"/>
      <c r="E139" s="46"/>
      <c r="F139" s="46"/>
      <c r="G139" s="941">
        <v>2019</v>
      </c>
      <c r="H139" s="941">
        <v>2019</v>
      </c>
      <c r="I139" s="1128"/>
      <c r="J139" s="1292"/>
      <c r="K139" s="47"/>
      <c r="L139" s="47">
        <v>1000</v>
      </c>
      <c r="M139" s="47">
        <v>0</v>
      </c>
      <c r="N139" s="47">
        <v>980</v>
      </c>
      <c r="O139" s="47">
        <v>0</v>
      </c>
      <c r="P139" s="47">
        <v>0</v>
      </c>
      <c r="Q139" s="47">
        <v>0</v>
      </c>
      <c r="R139" s="47">
        <f t="shared" ref="R139:AA139" si="84">R140+R141</f>
        <v>0</v>
      </c>
      <c r="S139" s="47">
        <f t="shared" si="84"/>
        <v>0</v>
      </c>
      <c r="T139" s="47">
        <f t="shared" si="84"/>
        <v>980</v>
      </c>
      <c r="U139" s="47">
        <f t="shared" si="84"/>
        <v>980</v>
      </c>
      <c r="V139" s="47">
        <f t="shared" si="84"/>
        <v>0</v>
      </c>
      <c r="W139" s="47">
        <f t="shared" si="84"/>
        <v>0</v>
      </c>
      <c r="X139" s="47">
        <f t="shared" si="84"/>
        <v>0</v>
      </c>
      <c r="Y139" s="47">
        <f t="shared" si="84"/>
        <v>0</v>
      </c>
      <c r="Z139" s="96"/>
      <c r="AA139" s="47">
        <f t="shared" si="84"/>
        <v>0</v>
      </c>
      <c r="AB139" s="47">
        <f>AB140+AB141</f>
        <v>0</v>
      </c>
      <c r="AC139" s="47">
        <f>AC140+AC141</f>
        <v>0</v>
      </c>
      <c r="AD139" s="47">
        <f>AD140+AD141</f>
        <v>0</v>
      </c>
      <c r="AE139" s="47">
        <f>AE140+AE141</f>
        <v>0</v>
      </c>
      <c r="AF139" s="47">
        <v>0</v>
      </c>
      <c r="AG139" s="47">
        <v>0</v>
      </c>
      <c r="AH139" s="47">
        <v>0</v>
      </c>
      <c r="AI139" s="47">
        <v>0</v>
      </c>
      <c r="AJ139" s="47">
        <v>0</v>
      </c>
      <c r="AK139" s="47">
        <v>0</v>
      </c>
      <c r="AL139" s="47">
        <v>0</v>
      </c>
      <c r="AM139" s="47">
        <v>0</v>
      </c>
      <c r="AN139" s="47">
        <v>0</v>
      </c>
      <c r="AO139" s="47">
        <v>0</v>
      </c>
      <c r="AP139" s="397"/>
      <c r="AQ139" s="96"/>
    </row>
    <row r="140" spans="1:43" s="266" customFormat="1" hidden="1">
      <c r="A140" s="1046"/>
      <c r="B140" s="444" t="s">
        <v>251</v>
      </c>
      <c r="C140" s="445"/>
      <c r="D140" s="445"/>
      <c r="E140" s="445"/>
      <c r="F140" s="445"/>
      <c r="G140" s="262"/>
      <c r="H140" s="262"/>
      <c r="I140" s="1128"/>
      <c r="J140" s="1292"/>
      <c r="K140" s="96"/>
      <c r="L140" s="96"/>
      <c r="M140" s="96"/>
      <c r="N140" s="96"/>
      <c r="O140" s="96"/>
      <c r="P140" s="96">
        <v>0</v>
      </c>
      <c r="Q140" s="96">
        <f>S140+U140</f>
        <v>980</v>
      </c>
      <c r="R140" s="96">
        <v>0</v>
      </c>
      <c r="S140" s="96">
        <v>0</v>
      </c>
      <c r="T140" s="96">
        <f>U140</f>
        <v>980</v>
      </c>
      <c r="U140" s="96">
        <v>980</v>
      </c>
      <c r="V140" s="96"/>
      <c r="W140" s="96"/>
      <c r="X140" s="96"/>
      <c r="Y140" s="96"/>
      <c r="Z140" s="96"/>
      <c r="AA140" s="96">
        <f>AB140</f>
        <v>0</v>
      </c>
      <c r="AB140" s="96">
        <v>0</v>
      </c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405"/>
      <c r="AQ140" s="96"/>
    </row>
    <row r="141" spans="1:43" s="266" customFormat="1" hidden="1">
      <c r="A141" s="1046"/>
      <c r="B141" s="444" t="s">
        <v>252</v>
      </c>
      <c r="C141" s="445"/>
      <c r="D141" s="445"/>
      <c r="E141" s="445"/>
      <c r="F141" s="445"/>
      <c r="G141" s="262"/>
      <c r="H141" s="262"/>
      <c r="I141" s="1128"/>
      <c r="J141" s="1292"/>
      <c r="K141" s="96"/>
      <c r="L141" s="96"/>
      <c r="M141" s="96"/>
      <c r="N141" s="96"/>
      <c r="O141" s="96"/>
      <c r="P141" s="96"/>
      <c r="Q141" s="96">
        <f>S141</f>
        <v>0</v>
      </c>
      <c r="R141" s="96">
        <f>S141</f>
        <v>0</v>
      </c>
      <c r="S141" s="96">
        <v>0</v>
      </c>
      <c r="T141" s="96"/>
      <c r="U141" s="96"/>
      <c r="V141" s="96"/>
      <c r="W141" s="96"/>
      <c r="X141" s="96"/>
      <c r="Y141" s="96"/>
      <c r="Z141" s="96"/>
      <c r="AA141" s="96">
        <f>AB141</f>
        <v>0</v>
      </c>
      <c r="AB141" s="96">
        <v>0</v>
      </c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405"/>
      <c r="AQ141" s="96"/>
    </row>
    <row r="142" spans="1:43">
      <c r="A142" s="1047"/>
      <c r="B142" s="23" t="s">
        <v>16</v>
      </c>
      <c r="C142" s="46"/>
      <c r="D142" s="46"/>
      <c r="E142" s="46"/>
      <c r="F142" s="46"/>
      <c r="G142" s="941">
        <v>2020</v>
      </c>
      <c r="H142" s="941">
        <v>2021</v>
      </c>
      <c r="I142" s="1129"/>
      <c r="J142" s="1293"/>
      <c r="K142" s="47"/>
      <c r="L142" s="47">
        <v>5022.96</v>
      </c>
      <c r="M142" s="47">
        <v>0</v>
      </c>
      <c r="N142" s="47">
        <v>0</v>
      </c>
      <c r="O142" s="47">
        <v>0</v>
      </c>
      <c r="P142" s="47">
        <v>420.48</v>
      </c>
      <c r="Q142" s="47">
        <v>0</v>
      </c>
      <c r="R142" s="47">
        <v>0</v>
      </c>
      <c r="S142" s="47">
        <v>0</v>
      </c>
      <c r="T142" s="47">
        <v>0</v>
      </c>
      <c r="U142" s="47">
        <v>0</v>
      </c>
      <c r="V142" s="47">
        <v>0</v>
      </c>
      <c r="W142" s="47">
        <v>0</v>
      </c>
      <c r="X142" s="96">
        <v>0</v>
      </c>
      <c r="Y142" s="96">
        <v>0</v>
      </c>
      <c r="Z142" s="96"/>
      <c r="AA142" s="47">
        <v>0</v>
      </c>
      <c r="AB142" s="47">
        <v>0</v>
      </c>
      <c r="AC142" s="47">
        <v>0</v>
      </c>
      <c r="AD142" s="47">
        <v>0</v>
      </c>
      <c r="AE142" s="47">
        <v>0</v>
      </c>
      <c r="AF142" s="47">
        <v>0</v>
      </c>
      <c r="AG142" s="47">
        <v>0</v>
      </c>
      <c r="AH142" s="47">
        <v>0</v>
      </c>
      <c r="AI142" s="47">
        <v>0</v>
      </c>
      <c r="AJ142" s="47">
        <v>0</v>
      </c>
      <c r="AK142" s="47">
        <v>0</v>
      </c>
      <c r="AL142" s="47">
        <v>0</v>
      </c>
      <c r="AM142" s="47">
        <v>0</v>
      </c>
      <c r="AN142" s="47">
        <v>0</v>
      </c>
      <c r="AO142" s="47">
        <v>0</v>
      </c>
      <c r="AP142" s="397"/>
      <c r="AQ142" s="96"/>
    </row>
    <row r="143" spans="1:43" s="327" customFormat="1" ht="30" customHeight="1">
      <c r="A143" s="1036" t="s">
        <v>61</v>
      </c>
      <c r="B143" s="611" t="s">
        <v>411</v>
      </c>
      <c r="C143" s="807"/>
      <c r="D143" s="807"/>
      <c r="E143" s="807"/>
      <c r="F143" s="807"/>
      <c r="G143" s="807"/>
      <c r="H143" s="807"/>
      <c r="I143" s="1127" t="s">
        <v>20</v>
      </c>
      <c r="J143" s="1291">
        <v>4106.3500000000004</v>
      </c>
      <c r="K143" s="3">
        <v>0</v>
      </c>
      <c r="L143" s="3">
        <f>L144+L147</f>
        <v>6022.96</v>
      </c>
      <c r="M143" s="3">
        <f>M144+M147</f>
        <v>0</v>
      </c>
      <c r="N143" s="3">
        <f>N144+N147</f>
        <v>980</v>
      </c>
      <c r="O143" s="3">
        <f>O144+O147</f>
        <v>0</v>
      </c>
      <c r="P143" s="3">
        <f>P144+P147</f>
        <v>1281.26</v>
      </c>
      <c r="Q143" s="3">
        <f t="shared" ref="Q143:Y143" si="85">Q144+Q147</f>
        <v>0</v>
      </c>
      <c r="R143" s="3">
        <f t="shared" si="85"/>
        <v>0</v>
      </c>
      <c r="S143" s="3">
        <f t="shared" si="85"/>
        <v>0</v>
      </c>
      <c r="T143" s="3">
        <f t="shared" si="85"/>
        <v>980</v>
      </c>
      <c r="U143" s="3">
        <f t="shared" si="85"/>
        <v>980</v>
      </c>
      <c r="V143" s="3">
        <f t="shared" si="85"/>
        <v>0</v>
      </c>
      <c r="W143" s="3">
        <f t="shared" si="85"/>
        <v>0</v>
      </c>
      <c r="X143" s="3">
        <f t="shared" si="85"/>
        <v>0</v>
      </c>
      <c r="Y143" s="3">
        <f t="shared" si="85"/>
        <v>0</v>
      </c>
      <c r="Z143" s="95">
        <v>0</v>
      </c>
      <c r="AA143" s="3">
        <f t="shared" ref="AA143" si="86">AA144+AA147</f>
        <v>0</v>
      </c>
      <c r="AB143" s="3">
        <f>AB144+AB147</f>
        <v>0</v>
      </c>
      <c r="AC143" s="3">
        <f>AC144+AC147</f>
        <v>0</v>
      </c>
      <c r="AD143" s="3">
        <f>AD144+AD147</f>
        <v>0</v>
      </c>
      <c r="AE143" s="3">
        <f>AE144+AE147</f>
        <v>0</v>
      </c>
      <c r="AF143" s="3">
        <f t="shared" ref="AF143:AJ143" si="87">AF144+AF147</f>
        <v>0</v>
      </c>
      <c r="AG143" s="3">
        <f t="shared" si="87"/>
        <v>0</v>
      </c>
      <c r="AH143" s="3">
        <f t="shared" si="87"/>
        <v>0</v>
      </c>
      <c r="AI143" s="3">
        <f t="shared" si="87"/>
        <v>0</v>
      </c>
      <c r="AJ143" s="3">
        <f t="shared" si="87"/>
        <v>0</v>
      </c>
      <c r="AK143" s="3">
        <f>P143-Q143</f>
        <v>1281.26</v>
      </c>
      <c r="AL143" s="3">
        <f>AK143</f>
        <v>1281.26</v>
      </c>
      <c r="AM143" s="318">
        <f>ROUND((Q143*100%/P143*100),2)</f>
        <v>0</v>
      </c>
      <c r="AN143" s="3">
        <f t="shared" ref="AN143:AO143" si="88">AN144+AN147</f>
        <v>0</v>
      </c>
      <c r="AO143" s="3">
        <f t="shared" si="88"/>
        <v>0</v>
      </c>
      <c r="AP143" s="640" t="s">
        <v>256</v>
      </c>
      <c r="AQ143" s="95">
        <v>0</v>
      </c>
    </row>
    <row r="144" spans="1:43">
      <c r="A144" s="1046"/>
      <c r="B144" s="23" t="s">
        <v>15</v>
      </c>
      <c r="C144" s="46"/>
      <c r="D144" s="46"/>
      <c r="E144" s="46"/>
      <c r="F144" s="46"/>
      <c r="G144" s="941">
        <v>2019</v>
      </c>
      <c r="H144" s="941">
        <v>2019</v>
      </c>
      <c r="I144" s="1128"/>
      <c r="J144" s="1292"/>
      <c r="K144" s="47"/>
      <c r="L144" s="47">
        <v>1000</v>
      </c>
      <c r="M144" s="47">
        <v>0</v>
      </c>
      <c r="N144" s="47">
        <v>980</v>
      </c>
      <c r="O144" s="47">
        <v>0</v>
      </c>
      <c r="P144" s="47">
        <v>377.92</v>
      </c>
      <c r="Q144" s="47">
        <v>0</v>
      </c>
      <c r="R144" s="47">
        <f t="shared" ref="R144:Y144" si="89">R145+R146</f>
        <v>0</v>
      </c>
      <c r="S144" s="47">
        <f t="shared" si="89"/>
        <v>0</v>
      </c>
      <c r="T144" s="47">
        <f t="shared" si="89"/>
        <v>980</v>
      </c>
      <c r="U144" s="47">
        <f t="shared" si="89"/>
        <v>980</v>
      </c>
      <c r="V144" s="47">
        <f t="shared" si="89"/>
        <v>0</v>
      </c>
      <c r="W144" s="47">
        <f t="shared" si="89"/>
        <v>0</v>
      </c>
      <c r="X144" s="47">
        <f t="shared" si="89"/>
        <v>0</v>
      </c>
      <c r="Y144" s="47">
        <f t="shared" si="89"/>
        <v>0</v>
      </c>
      <c r="Z144" s="96"/>
      <c r="AA144" s="47">
        <f t="shared" ref="AA144" si="90">AA145+AA146</f>
        <v>0</v>
      </c>
      <c r="AB144" s="47">
        <f>AB145+AB146</f>
        <v>0</v>
      </c>
      <c r="AC144" s="47">
        <f>AC145+AC146</f>
        <v>0</v>
      </c>
      <c r="AD144" s="47">
        <f>AD145+AD146</f>
        <v>0</v>
      </c>
      <c r="AE144" s="47">
        <f>AE145+AE146</f>
        <v>0</v>
      </c>
      <c r="AF144" s="47">
        <v>0</v>
      </c>
      <c r="AG144" s="47">
        <v>0</v>
      </c>
      <c r="AH144" s="47">
        <v>0</v>
      </c>
      <c r="AI144" s="47">
        <v>0</v>
      </c>
      <c r="AJ144" s="47">
        <v>0</v>
      </c>
      <c r="AK144" s="47">
        <v>0</v>
      </c>
      <c r="AL144" s="47">
        <v>0</v>
      </c>
      <c r="AM144" s="47">
        <v>0</v>
      </c>
      <c r="AN144" s="47">
        <v>0</v>
      </c>
      <c r="AO144" s="47">
        <v>0</v>
      </c>
      <c r="AP144" s="397"/>
      <c r="AQ144" s="96"/>
    </row>
    <row r="145" spans="1:43" s="266" customFormat="1" hidden="1">
      <c r="A145" s="1046"/>
      <c r="B145" s="444" t="s">
        <v>251</v>
      </c>
      <c r="C145" s="445"/>
      <c r="D145" s="445"/>
      <c r="E145" s="445"/>
      <c r="F145" s="445"/>
      <c r="G145" s="262"/>
      <c r="H145" s="262"/>
      <c r="I145" s="1128"/>
      <c r="J145" s="1292"/>
      <c r="K145" s="96"/>
      <c r="L145" s="96"/>
      <c r="M145" s="96"/>
      <c r="N145" s="96"/>
      <c r="O145" s="96"/>
      <c r="P145" s="96">
        <v>0</v>
      </c>
      <c r="Q145" s="96">
        <f>S145+U145</f>
        <v>980</v>
      </c>
      <c r="R145" s="96">
        <v>0</v>
      </c>
      <c r="S145" s="96">
        <v>0</v>
      </c>
      <c r="T145" s="96">
        <f>U145</f>
        <v>980</v>
      </c>
      <c r="U145" s="96">
        <v>980</v>
      </c>
      <c r="V145" s="96"/>
      <c r="W145" s="96"/>
      <c r="X145" s="96"/>
      <c r="Y145" s="96"/>
      <c r="Z145" s="96"/>
      <c r="AA145" s="96">
        <f>AB145</f>
        <v>0</v>
      </c>
      <c r="AB145" s="96">
        <v>0</v>
      </c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405"/>
      <c r="AQ145" s="96"/>
    </row>
    <row r="146" spans="1:43" s="266" customFormat="1" hidden="1">
      <c r="A146" s="1046"/>
      <c r="B146" s="444" t="s">
        <v>252</v>
      </c>
      <c r="C146" s="445"/>
      <c r="D146" s="445"/>
      <c r="E146" s="445"/>
      <c r="F146" s="445"/>
      <c r="G146" s="262"/>
      <c r="H146" s="262"/>
      <c r="I146" s="1128"/>
      <c r="J146" s="1292"/>
      <c r="K146" s="96"/>
      <c r="L146" s="96"/>
      <c r="M146" s="96"/>
      <c r="N146" s="96"/>
      <c r="O146" s="96"/>
      <c r="P146" s="96"/>
      <c r="Q146" s="96">
        <f>S146</f>
        <v>0</v>
      </c>
      <c r="R146" s="96">
        <f>S146</f>
        <v>0</v>
      </c>
      <c r="S146" s="96">
        <v>0</v>
      </c>
      <c r="T146" s="96"/>
      <c r="U146" s="96"/>
      <c r="V146" s="96"/>
      <c r="W146" s="96"/>
      <c r="X146" s="96"/>
      <c r="Y146" s="96"/>
      <c r="Z146" s="96"/>
      <c r="AA146" s="96">
        <f>AB146</f>
        <v>0</v>
      </c>
      <c r="AB146" s="96">
        <v>0</v>
      </c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405"/>
      <c r="AQ146" s="96"/>
    </row>
    <row r="147" spans="1:43">
      <c r="A147" s="1047"/>
      <c r="B147" s="23" t="s">
        <v>16</v>
      </c>
      <c r="C147" s="46"/>
      <c r="D147" s="46"/>
      <c r="E147" s="46"/>
      <c r="F147" s="46"/>
      <c r="G147" s="941">
        <v>2020</v>
      </c>
      <c r="H147" s="941">
        <v>2021</v>
      </c>
      <c r="I147" s="1129"/>
      <c r="J147" s="1293"/>
      <c r="K147" s="47"/>
      <c r="L147" s="47">
        <v>5022.96</v>
      </c>
      <c r="M147" s="47">
        <v>0</v>
      </c>
      <c r="N147" s="47">
        <v>0</v>
      </c>
      <c r="O147" s="47">
        <v>0</v>
      </c>
      <c r="P147" s="47">
        <v>903.34</v>
      </c>
      <c r="Q147" s="47">
        <v>0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7">
        <v>0</v>
      </c>
      <c r="X147" s="96">
        <v>0</v>
      </c>
      <c r="Y147" s="96">
        <v>0</v>
      </c>
      <c r="Z147" s="96"/>
      <c r="AA147" s="47">
        <v>0</v>
      </c>
      <c r="AB147" s="47">
        <v>0</v>
      </c>
      <c r="AC147" s="47">
        <v>0</v>
      </c>
      <c r="AD147" s="47">
        <v>0</v>
      </c>
      <c r="AE147" s="47">
        <v>0</v>
      </c>
      <c r="AF147" s="47">
        <v>0</v>
      </c>
      <c r="AG147" s="47">
        <v>0</v>
      </c>
      <c r="AH147" s="47">
        <v>0</v>
      </c>
      <c r="AI147" s="47">
        <v>0</v>
      </c>
      <c r="AJ147" s="47">
        <v>0</v>
      </c>
      <c r="AK147" s="47">
        <v>0</v>
      </c>
      <c r="AL147" s="47">
        <v>0</v>
      </c>
      <c r="AM147" s="47">
        <v>0</v>
      </c>
      <c r="AN147" s="47">
        <v>0</v>
      </c>
      <c r="AO147" s="47">
        <v>0</v>
      </c>
      <c r="AP147" s="397"/>
      <c r="AQ147" s="96"/>
    </row>
    <row r="148" spans="1:43" s="327" customFormat="1" ht="30" customHeight="1">
      <c r="A148" s="1036" t="s">
        <v>61</v>
      </c>
      <c r="B148" s="611" t="s">
        <v>412</v>
      </c>
      <c r="C148" s="807"/>
      <c r="D148" s="807"/>
      <c r="E148" s="807"/>
      <c r="F148" s="807"/>
      <c r="G148" s="807"/>
      <c r="H148" s="807"/>
      <c r="I148" s="1127" t="s">
        <v>20</v>
      </c>
      <c r="J148" s="1291">
        <v>4106.3500000000004</v>
      </c>
      <c r="K148" s="3">
        <v>0</v>
      </c>
      <c r="L148" s="3">
        <f>L149+L152</f>
        <v>6022.96</v>
      </c>
      <c r="M148" s="3">
        <f>M149+M152</f>
        <v>0</v>
      </c>
      <c r="N148" s="3">
        <f>N149+N152</f>
        <v>980</v>
      </c>
      <c r="O148" s="3">
        <f>O149+O152</f>
        <v>0</v>
      </c>
      <c r="P148" s="3">
        <f>P149+P152</f>
        <v>1281.26</v>
      </c>
      <c r="Q148" s="3">
        <f t="shared" ref="Q148:Y148" si="91">Q149+Q152</f>
        <v>0</v>
      </c>
      <c r="R148" s="3">
        <f t="shared" si="91"/>
        <v>0</v>
      </c>
      <c r="S148" s="3">
        <f t="shared" si="91"/>
        <v>0</v>
      </c>
      <c r="T148" s="3">
        <f t="shared" si="91"/>
        <v>980</v>
      </c>
      <c r="U148" s="3">
        <f t="shared" si="91"/>
        <v>980</v>
      </c>
      <c r="V148" s="3">
        <f t="shared" si="91"/>
        <v>0</v>
      </c>
      <c r="W148" s="3">
        <f t="shared" si="91"/>
        <v>0</v>
      </c>
      <c r="X148" s="3">
        <f t="shared" si="91"/>
        <v>0</v>
      </c>
      <c r="Y148" s="3">
        <f t="shared" si="91"/>
        <v>0</v>
      </c>
      <c r="Z148" s="95">
        <v>0</v>
      </c>
      <c r="AA148" s="3">
        <f t="shared" ref="AA148" si="92">AA149+AA152</f>
        <v>0</v>
      </c>
      <c r="AB148" s="3">
        <f>AB149+AB152</f>
        <v>0</v>
      </c>
      <c r="AC148" s="3">
        <f>AC149+AC152</f>
        <v>0</v>
      </c>
      <c r="AD148" s="3">
        <f>AD149+AD152</f>
        <v>0</v>
      </c>
      <c r="AE148" s="3">
        <f>AE149+AE152</f>
        <v>0</v>
      </c>
      <c r="AF148" s="3">
        <f t="shared" ref="AF148:AJ148" si="93">AF149+AF152</f>
        <v>0</v>
      </c>
      <c r="AG148" s="3">
        <f t="shared" si="93"/>
        <v>0</v>
      </c>
      <c r="AH148" s="3">
        <f t="shared" si="93"/>
        <v>0</v>
      </c>
      <c r="AI148" s="3">
        <f t="shared" si="93"/>
        <v>0</v>
      </c>
      <c r="AJ148" s="3">
        <f t="shared" si="93"/>
        <v>0</v>
      </c>
      <c r="AK148" s="3">
        <f>P148-Q148</f>
        <v>1281.26</v>
      </c>
      <c r="AL148" s="3">
        <f>AK148</f>
        <v>1281.26</v>
      </c>
      <c r="AM148" s="318">
        <f>ROUND((Q148*100%/P148*100),2)</f>
        <v>0</v>
      </c>
      <c r="AN148" s="3">
        <f t="shared" ref="AN148:AO148" si="94">AN149+AN152</f>
        <v>0</v>
      </c>
      <c r="AO148" s="3">
        <f t="shared" si="94"/>
        <v>0</v>
      </c>
      <c r="AP148" s="640" t="s">
        <v>256</v>
      </c>
      <c r="AQ148" s="95">
        <v>0</v>
      </c>
    </row>
    <row r="149" spans="1:43">
      <c r="A149" s="1046"/>
      <c r="B149" s="23" t="s">
        <v>15</v>
      </c>
      <c r="C149" s="46"/>
      <c r="D149" s="46"/>
      <c r="E149" s="46"/>
      <c r="F149" s="46"/>
      <c r="G149" s="941">
        <v>2019</v>
      </c>
      <c r="H149" s="941">
        <v>2019</v>
      </c>
      <c r="I149" s="1128"/>
      <c r="J149" s="1292"/>
      <c r="K149" s="47"/>
      <c r="L149" s="47">
        <v>1000</v>
      </c>
      <c r="M149" s="47">
        <v>0</v>
      </c>
      <c r="N149" s="47">
        <v>980</v>
      </c>
      <c r="O149" s="47">
        <v>0</v>
      </c>
      <c r="P149" s="47">
        <v>377.92</v>
      </c>
      <c r="Q149" s="47">
        <v>0</v>
      </c>
      <c r="R149" s="47">
        <f t="shared" ref="R149:Y149" si="95">R150+R151</f>
        <v>0</v>
      </c>
      <c r="S149" s="47">
        <f t="shared" si="95"/>
        <v>0</v>
      </c>
      <c r="T149" s="47">
        <f t="shared" si="95"/>
        <v>980</v>
      </c>
      <c r="U149" s="47">
        <f t="shared" si="95"/>
        <v>980</v>
      </c>
      <c r="V149" s="47">
        <f t="shared" si="95"/>
        <v>0</v>
      </c>
      <c r="W149" s="47">
        <f t="shared" si="95"/>
        <v>0</v>
      </c>
      <c r="X149" s="47">
        <f t="shared" si="95"/>
        <v>0</v>
      </c>
      <c r="Y149" s="47">
        <f t="shared" si="95"/>
        <v>0</v>
      </c>
      <c r="Z149" s="96"/>
      <c r="AA149" s="47">
        <f t="shared" ref="AA149" si="96">AA150+AA151</f>
        <v>0</v>
      </c>
      <c r="AB149" s="47">
        <f>AB150+AB151</f>
        <v>0</v>
      </c>
      <c r="AC149" s="47">
        <f>AC150+AC151</f>
        <v>0</v>
      </c>
      <c r="AD149" s="47">
        <f>AD150+AD151</f>
        <v>0</v>
      </c>
      <c r="AE149" s="47">
        <f>AE150+AE151</f>
        <v>0</v>
      </c>
      <c r="AF149" s="47">
        <v>0</v>
      </c>
      <c r="AG149" s="47">
        <v>0</v>
      </c>
      <c r="AH149" s="47">
        <v>0</v>
      </c>
      <c r="AI149" s="47">
        <v>0</v>
      </c>
      <c r="AJ149" s="47">
        <v>0</v>
      </c>
      <c r="AK149" s="47">
        <v>0</v>
      </c>
      <c r="AL149" s="47">
        <v>0</v>
      </c>
      <c r="AM149" s="47">
        <v>0</v>
      </c>
      <c r="AN149" s="47">
        <v>0</v>
      </c>
      <c r="AO149" s="47">
        <v>0</v>
      </c>
      <c r="AP149" s="397"/>
      <c r="AQ149" s="96"/>
    </row>
    <row r="150" spans="1:43" s="266" customFormat="1" hidden="1">
      <c r="A150" s="1046"/>
      <c r="B150" s="444" t="s">
        <v>251</v>
      </c>
      <c r="C150" s="445"/>
      <c r="D150" s="445"/>
      <c r="E150" s="445"/>
      <c r="F150" s="445"/>
      <c r="G150" s="262"/>
      <c r="H150" s="262"/>
      <c r="I150" s="1128"/>
      <c r="J150" s="1292"/>
      <c r="K150" s="96"/>
      <c r="L150" s="96"/>
      <c r="M150" s="96"/>
      <c r="N150" s="96"/>
      <c r="O150" s="96"/>
      <c r="P150" s="96">
        <v>0</v>
      </c>
      <c r="Q150" s="96">
        <f>S150+U150</f>
        <v>980</v>
      </c>
      <c r="R150" s="96">
        <v>0</v>
      </c>
      <c r="S150" s="96">
        <v>0</v>
      </c>
      <c r="T150" s="96">
        <f>U150</f>
        <v>980</v>
      </c>
      <c r="U150" s="96">
        <v>980</v>
      </c>
      <c r="V150" s="96"/>
      <c r="W150" s="96"/>
      <c r="X150" s="96"/>
      <c r="Y150" s="96"/>
      <c r="Z150" s="96"/>
      <c r="AA150" s="96">
        <f>AB150</f>
        <v>0</v>
      </c>
      <c r="AB150" s="96">
        <v>0</v>
      </c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405"/>
      <c r="AQ150" s="96"/>
    </row>
    <row r="151" spans="1:43" s="266" customFormat="1" hidden="1">
      <c r="A151" s="1046"/>
      <c r="B151" s="444" t="s">
        <v>252</v>
      </c>
      <c r="C151" s="445"/>
      <c r="D151" s="445"/>
      <c r="E151" s="445"/>
      <c r="F151" s="445"/>
      <c r="G151" s="262"/>
      <c r="H151" s="262"/>
      <c r="I151" s="1128"/>
      <c r="J151" s="1292"/>
      <c r="K151" s="96"/>
      <c r="L151" s="96"/>
      <c r="M151" s="96"/>
      <c r="N151" s="96"/>
      <c r="O151" s="96"/>
      <c r="P151" s="96"/>
      <c r="Q151" s="96">
        <f>S151</f>
        <v>0</v>
      </c>
      <c r="R151" s="96">
        <f>S151</f>
        <v>0</v>
      </c>
      <c r="S151" s="96">
        <v>0</v>
      </c>
      <c r="T151" s="96"/>
      <c r="U151" s="96"/>
      <c r="V151" s="96"/>
      <c r="W151" s="96"/>
      <c r="X151" s="96"/>
      <c r="Y151" s="96"/>
      <c r="Z151" s="96"/>
      <c r="AA151" s="96">
        <f>AB151</f>
        <v>0</v>
      </c>
      <c r="AB151" s="96">
        <v>0</v>
      </c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405"/>
      <c r="AQ151" s="96"/>
    </row>
    <row r="152" spans="1:43">
      <c r="A152" s="1047"/>
      <c r="B152" s="23" t="s">
        <v>16</v>
      </c>
      <c r="C152" s="46"/>
      <c r="D152" s="46"/>
      <c r="E152" s="46"/>
      <c r="F152" s="46"/>
      <c r="G152" s="941">
        <v>2020</v>
      </c>
      <c r="H152" s="941">
        <v>2021</v>
      </c>
      <c r="I152" s="1129"/>
      <c r="J152" s="1293"/>
      <c r="K152" s="47"/>
      <c r="L152" s="47">
        <v>5022.96</v>
      </c>
      <c r="M152" s="47">
        <v>0</v>
      </c>
      <c r="N152" s="47">
        <v>0</v>
      </c>
      <c r="O152" s="47">
        <v>0</v>
      </c>
      <c r="P152" s="47">
        <v>903.34</v>
      </c>
      <c r="Q152" s="47">
        <v>0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96">
        <v>0</v>
      </c>
      <c r="Y152" s="96">
        <v>0</v>
      </c>
      <c r="Z152" s="96"/>
      <c r="AA152" s="47">
        <v>0</v>
      </c>
      <c r="AB152" s="47">
        <v>0</v>
      </c>
      <c r="AC152" s="47">
        <v>0</v>
      </c>
      <c r="AD152" s="47">
        <v>0</v>
      </c>
      <c r="AE152" s="47">
        <v>0</v>
      </c>
      <c r="AF152" s="47">
        <v>0</v>
      </c>
      <c r="AG152" s="47">
        <v>0</v>
      </c>
      <c r="AH152" s="47">
        <v>0</v>
      </c>
      <c r="AI152" s="47">
        <v>0</v>
      </c>
      <c r="AJ152" s="47">
        <v>0</v>
      </c>
      <c r="AK152" s="47">
        <v>0</v>
      </c>
      <c r="AL152" s="47">
        <v>0</v>
      </c>
      <c r="AM152" s="47">
        <v>0</v>
      </c>
      <c r="AN152" s="47">
        <v>0</v>
      </c>
      <c r="AO152" s="47">
        <v>0</v>
      </c>
      <c r="AP152" s="397"/>
      <c r="AQ152" s="96"/>
    </row>
    <row r="153" spans="1:43" ht="15.75">
      <c r="A153" s="945"/>
      <c r="B153" s="808"/>
      <c r="C153" s="809"/>
      <c r="D153" s="809"/>
      <c r="E153" s="809"/>
      <c r="F153" s="809"/>
      <c r="G153" s="313"/>
      <c r="H153" s="313"/>
      <c r="I153" s="810"/>
      <c r="J153" s="811"/>
      <c r="K153" s="812"/>
      <c r="L153" s="813"/>
      <c r="M153" s="813"/>
      <c r="N153" s="813"/>
      <c r="O153" s="813"/>
      <c r="P153" s="813"/>
      <c r="Q153" s="813"/>
      <c r="R153" s="813"/>
      <c r="S153" s="813"/>
      <c r="T153" s="813"/>
      <c r="U153" s="813"/>
      <c r="V153" s="813"/>
      <c r="W153" s="813"/>
      <c r="X153" s="814"/>
      <c r="Y153" s="814"/>
      <c r="Z153" s="814"/>
      <c r="AA153" s="813"/>
      <c r="AB153" s="813"/>
      <c r="AC153" s="813"/>
      <c r="AD153" s="813"/>
      <c r="AE153" s="813"/>
      <c r="AF153" s="813"/>
      <c r="AG153" s="813"/>
      <c r="AH153" s="813"/>
      <c r="AI153" s="813"/>
      <c r="AJ153" s="813"/>
      <c r="AK153" s="813"/>
      <c r="AL153" s="813"/>
      <c r="AM153" s="813"/>
      <c r="AN153" s="813"/>
      <c r="AO153" s="813"/>
      <c r="AP153" s="815"/>
      <c r="AQ153" s="814"/>
    </row>
    <row r="154" spans="1:43" s="327" customFormat="1" ht="15.75">
      <c r="A154" s="641" t="s">
        <v>13</v>
      </c>
      <c r="B154" s="930" t="s">
        <v>7</v>
      </c>
      <c r="C154" s="930"/>
      <c r="D154" s="930"/>
      <c r="E154" s="930"/>
      <c r="F154" s="930"/>
      <c r="G154" s="930"/>
      <c r="H154" s="930"/>
      <c r="I154" s="930"/>
      <c r="J154" s="618"/>
      <c r="K154" s="618"/>
      <c r="L154" s="685"/>
      <c r="M154" s="685"/>
      <c r="N154" s="685"/>
      <c r="O154" s="685"/>
      <c r="P154" s="685"/>
      <c r="Q154" s="685"/>
      <c r="R154" s="685"/>
      <c r="S154" s="685"/>
      <c r="T154" s="685"/>
      <c r="U154" s="685"/>
      <c r="V154" s="685"/>
      <c r="W154" s="685"/>
      <c r="X154" s="989"/>
      <c r="Y154" s="989"/>
      <c r="Z154" s="989"/>
      <c r="AA154" s="685"/>
      <c r="AB154" s="685"/>
      <c r="AC154" s="685"/>
      <c r="AD154" s="685"/>
      <c r="AE154" s="685"/>
      <c r="AF154" s="685"/>
      <c r="AG154" s="685"/>
      <c r="AH154" s="685"/>
      <c r="AI154" s="685"/>
      <c r="AJ154" s="685"/>
      <c r="AK154" s="685"/>
      <c r="AL154" s="685"/>
      <c r="AM154" s="685"/>
      <c r="AN154" s="685"/>
      <c r="AO154" s="685"/>
      <c r="AP154" s="642"/>
      <c r="AQ154" s="989"/>
    </row>
    <row r="155" spans="1:43" s="643" customFormat="1" ht="12.75">
      <c r="A155" s="1312" t="s">
        <v>328</v>
      </c>
      <c r="B155" s="1313"/>
      <c r="C155" s="1313"/>
      <c r="D155" s="1313"/>
      <c r="E155" s="1313"/>
      <c r="F155" s="1313"/>
      <c r="G155" s="1313"/>
      <c r="H155" s="1314"/>
      <c r="I155" s="695" t="s">
        <v>21</v>
      </c>
      <c r="J155" s="70">
        <f t="shared" ref="J155:AO155" si="97">J156+J157+J158+J159</f>
        <v>165965.11999999997</v>
      </c>
      <c r="K155" s="70">
        <f t="shared" si="97"/>
        <v>25354.1</v>
      </c>
      <c r="L155" s="70">
        <f t="shared" si="97"/>
        <v>1042119.19</v>
      </c>
      <c r="M155" s="70">
        <f t="shared" si="97"/>
        <v>571026.48</v>
      </c>
      <c r="N155" s="70">
        <f t="shared" si="97"/>
        <v>616839.18000000005</v>
      </c>
      <c r="O155" s="70">
        <f t="shared" si="97"/>
        <v>381271.67000000004</v>
      </c>
      <c r="P155" s="79">
        <f>P164+P167+P171+P180+P184+P187+P208+P213+P219+P225+P228+P239+P250+P253+P258+P261+P268+P270+P274+P279+P286+P290+P195+P198+P201+P230+P236+P243+P300+P310+P313</f>
        <v>292742.20000000007</v>
      </c>
      <c r="Q155" s="79">
        <f t="shared" ref="Q155:AA155" si="98">Q164+Q167+Q171+Q180+Q184+Q187+Q208+Q213+Q219+Q225+Q228+Q239+Q250+Q253+Q258+Q261+Q268+Q270+Q274+Q279+Q286+Q290+Q195+Q198+Q201+Q230+Q236+Q243</f>
        <v>23096.224000000002</v>
      </c>
      <c r="R155" s="79">
        <f t="shared" si="98"/>
        <v>23235.574000000004</v>
      </c>
      <c r="S155" s="79">
        <f t="shared" si="98"/>
        <v>26235.574000000001</v>
      </c>
      <c r="T155" s="79">
        <f t="shared" si="98"/>
        <v>25742.520000000004</v>
      </c>
      <c r="U155" s="79">
        <f t="shared" si="98"/>
        <v>37803.113000000005</v>
      </c>
      <c r="V155" s="79">
        <f t="shared" si="98"/>
        <v>54716.638999999996</v>
      </c>
      <c r="W155" s="79">
        <f t="shared" si="98"/>
        <v>55655.553</v>
      </c>
      <c r="X155" s="79">
        <f t="shared" si="98"/>
        <v>21707.924000000003</v>
      </c>
      <c r="Y155" s="79">
        <f t="shared" si="98"/>
        <v>21707.924000000003</v>
      </c>
      <c r="Z155" s="79">
        <f t="shared" si="98"/>
        <v>21707.924000000003</v>
      </c>
      <c r="AA155" s="79">
        <f t="shared" si="98"/>
        <v>23750.829000000005</v>
      </c>
      <c r="AB155" s="70">
        <f t="shared" si="97"/>
        <v>20471.075000000001</v>
      </c>
      <c r="AC155" s="70">
        <f t="shared" si="97"/>
        <v>35341.406000000003</v>
      </c>
      <c r="AD155" s="70">
        <f t="shared" si="97"/>
        <v>69790.480890000006</v>
      </c>
      <c r="AE155" s="70">
        <f t="shared" si="97"/>
        <v>0</v>
      </c>
      <c r="AF155" s="70">
        <f t="shared" si="97"/>
        <v>0</v>
      </c>
      <c r="AG155" s="70">
        <f t="shared" si="97"/>
        <v>0</v>
      </c>
      <c r="AH155" s="70">
        <f t="shared" si="97"/>
        <v>0</v>
      </c>
      <c r="AI155" s="70">
        <f t="shared" si="97"/>
        <v>0</v>
      </c>
      <c r="AJ155" s="70">
        <f t="shared" si="97"/>
        <v>0</v>
      </c>
      <c r="AK155" s="70">
        <f t="shared" si="97"/>
        <v>147648.24</v>
      </c>
      <c r="AL155" s="70">
        <f t="shared" si="97"/>
        <v>147648.24</v>
      </c>
      <c r="AM155" s="70" t="e">
        <f t="shared" si="97"/>
        <v>#DIV/0!</v>
      </c>
      <c r="AN155" s="70">
        <f t="shared" si="97"/>
        <v>0</v>
      </c>
      <c r="AO155" s="70">
        <f t="shared" si="97"/>
        <v>0</v>
      </c>
      <c r="AP155" s="696"/>
      <c r="AQ155" s="694">
        <f>AQ164+AQ167+AQ171+AQ180+AQ184+AQ187+AQ208+AQ213+AQ219+AQ225+AQ228+AQ239+AQ250+AQ253+AQ258+AQ261+AQ268+AQ270+AQ274+AQ279+AQ286+AQ290</f>
        <v>4894.7240000000002</v>
      </c>
    </row>
    <row r="156" spans="1:43" s="621" customFormat="1" ht="58.5" hidden="1" customHeight="1">
      <c r="A156" s="1315"/>
      <c r="B156" s="1316"/>
      <c r="C156" s="1316"/>
      <c r="D156" s="1316"/>
      <c r="E156" s="1316"/>
      <c r="F156" s="1316"/>
      <c r="G156" s="1316"/>
      <c r="H156" s="1317"/>
      <c r="I156" s="23" t="s">
        <v>19</v>
      </c>
      <c r="J156" s="71">
        <f t="shared" ref="J156:Y159" si="99">J160+J204+J232</f>
        <v>152888.53999999998</v>
      </c>
      <c r="K156" s="71">
        <f t="shared" si="99"/>
        <v>25354.1</v>
      </c>
      <c r="L156" s="47">
        <f t="shared" si="99"/>
        <v>193023.18</v>
      </c>
      <c r="M156" s="47">
        <f t="shared" si="99"/>
        <v>42443.12</v>
      </c>
      <c r="N156" s="47">
        <f t="shared" si="99"/>
        <v>35331.160000000003</v>
      </c>
      <c r="O156" s="47">
        <f t="shared" si="99"/>
        <v>29531.94</v>
      </c>
      <c r="P156" s="47">
        <f t="shared" si="99"/>
        <v>100162.01</v>
      </c>
      <c r="Q156" s="47">
        <f t="shared" si="99"/>
        <v>0</v>
      </c>
      <c r="R156" s="47">
        <f t="shared" si="99"/>
        <v>743.47199999999998</v>
      </c>
      <c r="S156" s="47">
        <f t="shared" si="99"/>
        <v>3743.4719999999998</v>
      </c>
      <c r="T156" s="47">
        <f t="shared" si="99"/>
        <v>31.5</v>
      </c>
      <c r="U156" s="47">
        <f t="shared" si="99"/>
        <v>2236.8380000000002</v>
      </c>
      <c r="V156" s="47">
        <f t="shared" si="99"/>
        <v>0</v>
      </c>
      <c r="W156" s="47">
        <f t="shared" si="99"/>
        <v>0</v>
      </c>
      <c r="X156" s="47">
        <f t="shared" si="99"/>
        <v>0</v>
      </c>
      <c r="Y156" s="47">
        <f t="shared" si="99"/>
        <v>0</v>
      </c>
      <c r="Z156" s="96"/>
      <c r="AA156" s="47">
        <f t="shared" ref="AA156:AO159" si="100">AA160+AA204+AA232</f>
        <v>0</v>
      </c>
      <c r="AB156" s="47">
        <f t="shared" si="100"/>
        <v>2948.8069999999998</v>
      </c>
      <c r="AC156" s="47">
        <f t="shared" si="100"/>
        <v>0</v>
      </c>
      <c r="AD156" s="47">
        <f t="shared" si="100"/>
        <v>31.5</v>
      </c>
      <c r="AE156" s="47">
        <f t="shared" si="100"/>
        <v>0</v>
      </c>
      <c r="AF156" s="47">
        <f t="shared" si="100"/>
        <v>0</v>
      </c>
      <c r="AG156" s="47">
        <f t="shared" si="100"/>
        <v>0</v>
      </c>
      <c r="AH156" s="47">
        <f t="shared" si="100"/>
        <v>0</v>
      </c>
      <c r="AI156" s="47">
        <f t="shared" si="100"/>
        <v>0</v>
      </c>
      <c r="AJ156" s="47">
        <f t="shared" si="100"/>
        <v>0</v>
      </c>
      <c r="AK156" s="47">
        <f t="shared" si="100"/>
        <v>28946.75</v>
      </c>
      <c r="AL156" s="47">
        <f t="shared" si="100"/>
        <v>28946.75</v>
      </c>
      <c r="AM156" s="47" t="e">
        <f t="shared" si="100"/>
        <v>#DIV/0!</v>
      </c>
      <c r="AN156" s="47">
        <f t="shared" si="100"/>
        <v>0</v>
      </c>
      <c r="AO156" s="47">
        <f t="shared" si="100"/>
        <v>0</v>
      </c>
      <c r="AP156" s="397"/>
      <c r="AQ156" s="96"/>
    </row>
    <row r="157" spans="1:43" s="621" customFormat="1" ht="45.75" hidden="1" customHeight="1">
      <c r="A157" s="1315"/>
      <c r="B157" s="1316"/>
      <c r="C157" s="1316"/>
      <c r="D157" s="1316"/>
      <c r="E157" s="1316"/>
      <c r="F157" s="1316"/>
      <c r="G157" s="1316"/>
      <c r="H157" s="1317"/>
      <c r="I157" s="23" t="s">
        <v>20</v>
      </c>
      <c r="J157" s="71">
        <f t="shared" si="99"/>
        <v>13076.579999999998</v>
      </c>
      <c r="K157" s="71">
        <f t="shared" si="99"/>
        <v>0</v>
      </c>
      <c r="L157" s="47">
        <f t="shared" ref="L157:Y158" si="101">L161+L205+L233+L247</f>
        <v>353562.91999999993</v>
      </c>
      <c r="M157" s="47">
        <f t="shared" si="101"/>
        <v>36205.620000000003</v>
      </c>
      <c r="N157" s="47">
        <f t="shared" si="101"/>
        <v>88280.380000000019</v>
      </c>
      <c r="O157" s="47">
        <f t="shared" si="101"/>
        <v>53996.09</v>
      </c>
      <c r="P157" s="47">
        <f t="shared" si="101"/>
        <v>132010.46000000002</v>
      </c>
      <c r="Q157" s="47">
        <f t="shared" si="101"/>
        <v>1290.3950000000002</v>
      </c>
      <c r="R157" s="47">
        <f t="shared" si="101"/>
        <v>784.17799999999988</v>
      </c>
      <c r="S157" s="47">
        <f t="shared" si="101"/>
        <v>784.17799999999988</v>
      </c>
      <c r="T157" s="47">
        <f t="shared" si="101"/>
        <v>4003.096</v>
      </c>
      <c r="U157" s="47">
        <f t="shared" si="101"/>
        <v>4006.4960000000001</v>
      </c>
      <c r="V157" s="47">
        <f t="shared" si="101"/>
        <v>4331.41</v>
      </c>
      <c r="W157" s="47">
        <f t="shared" si="101"/>
        <v>5270.3239999999996</v>
      </c>
      <c r="X157" s="47">
        <f t="shared" si="101"/>
        <v>0</v>
      </c>
      <c r="Y157" s="47">
        <f t="shared" si="101"/>
        <v>0</v>
      </c>
      <c r="Z157" s="96"/>
      <c r="AA157" s="47">
        <f>AA161+AA205+AA233+AA247</f>
        <v>1945</v>
      </c>
      <c r="AB157" s="47">
        <f>AB161+AB205+AB233+AB247</f>
        <v>0</v>
      </c>
      <c r="AC157" s="47">
        <f>AC161+AC205+AC233+AC247</f>
        <v>3241.61</v>
      </c>
      <c r="AD157" s="47">
        <f>AD161+AD205+AD233+AD247</f>
        <v>69758.980890000006</v>
      </c>
      <c r="AE157" s="47">
        <f>AE161+AE205+AE233+AE247</f>
        <v>0</v>
      </c>
      <c r="AF157" s="47">
        <f t="shared" si="100"/>
        <v>0</v>
      </c>
      <c r="AG157" s="47">
        <f t="shared" si="100"/>
        <v>0</v>
      </c>
      <c r="AH157" s="47">
        <f t="shared" si="100"/>
        <v>0</v>
      </c>
      <c r="AI157" s="47">
        <f t="shared" si="100"/>
        <v>0</v>
      </c>
      <c r="AJ157" s="47">
        <f t="shared" si="100"/>
        <v>0</v>
      </c>
      <c r="AK157" s="47">
        <f t="shared" si="100"/>
        <v>118701.49</v>
      </c>
      <c r="AL157" s="47">
        <f t="shared" si="100"/>
        <v>118701.49</v>
      </c>
      <c r="AM157" s="47" t="e">
        <f t="shared" si="100"/>
        <v>#DIV/0!</v>
      </c>
      <c r="AN157" s="47">
        <f t="shared" si="100"/>
        <v>0</v>
      </c>
      <c r="AO157" s="47">
        <f t="shared" si="100"/>
        <v>0</v>
      </c>
      <c r="AP157" s="397"/>
      <c r="AQ157" s="96"/>
    </row>
    <row r="158" spans="1:43" s="621" customFormat="1" ht="28.5" hidden="1" customHeight="1">
      <c r="A158" s="1315"/>
      <c r="B158" s="1316"/>
      <c r="C158" s="1316"/>
      <c r="D158" s="1316"/>
      <c r="E158" s="1316"/>
      <c r="F158" s="1316"/>
      <c r="G158" s="1316"/>
      <c r="H158" s="1317"/>
      <c r="I158" s="23" t="s">
        <v>10</v>
      </c>
      <c r="J158" s="71">
        <f t="shared" si="99"/>
        <v>0</v>
      </c>
      <c r="K158" s="71">
        <f t="shared" si="99"/>
        <v>0</v>
      </c>
      <c r="L158" s="47">
        <f t="shared" si="101"/>
        <v>495533.09</v>
      </c>
      <c r="M158" s="47">
        <f t="shared" si="101"/>
        <v>492377.74</v>
      </c>
      <c r="N158" s="47">
        <f t="shared" si="101"/>
        <v>493227.64</v>
      </c>
      <c r="O158" s="47">
        <f t="shared" si="101"/>
        <v>297742.64</v>
      </c>
      <c r="P158" s="47">
        <f t="shared" si="101"/>
        <v>0</v>
      </c>
      <c r="Q158" s="47">
        <f t="shared" si="101"/>
        <v>21805.829000000005</v>
      </c>
      <c r="R158" s="47">
        <f t="shared" si="101"/>
        <v>21707.924000000003</v>
      </c>
      <c r="S158" s="47">
        <f t="shared" si="101"/>
        <v>21707.924000000003</v>
      </c>
      <c r="T158" s="47">
        <f t="shared" si="101"/>
        <v>21707.924000000003</v>
      </c>
      <c r="U158" s="47">
        <f t="shared" si="101"/>
        <v>31559.779000000002</v>
      </c>
      <c r="V158" s="47">
        <f t="shared" si="101"/>
        <v>50385.229000000007</v>
      </c>
      <c r="W158" s="47">
        <f t="shared" si="101"/>
        <v>50385.229000000007</v>
      </c>
      <c r="X158" s="47">
        <f t="shared" si="101"/>
        <v>21707.924000000003</v>
      </c>
      <c r="Y158" s="47">
        <f t="shared" si="101"/>
        <v>21707.924000000003</v>
      </c>
      <c r="Z158" s="96"/>
      <c r="AA158" s="47">
        <f>AA162+AA206+AA234+AA248</f>
        <v>21805.829000000005</v>
      </c>
      <c r="AB158" s="47">
        <f>AB162+AB206+AB234+AB248</f>
        <v>17522.268</v>
      </c>
      <c r="AC158" s="47">
        <f>AC162+AC206+AC234+AC248</f>
        <v>32099.796000000002</v>
      </c>
      <c r="AD158" s="47">
        <f>AD162+AD206+AD234</f>
        <v>0</v>
      </c>
      <c r="AE158" s="47">
        <f>AE162+AE206+AE234</f>
        <v>0</v>
      </c>
      <c r="AF158" s="47">
        <f t="shared" si="100"/>
        <v>0</v>
      </c>
      <c r="AG158" s="47">
        <f t="shared" si="100"/>
        <v>0</v>
      </c>
      <c r="AH158" s="47">
        <f t="shared" si="100"/>
        <v>0</v>
      </c>
      <c r="AI158" s="47">
        <f t="shared" si="100"/>
        <v>0</v>
      </c>
      <c r="AJ158" s="47">
        <f t="shared" si="100"/>
        <v>0</v>
      </c>
      <c r="AK158" s="47">
        <f t="shared" si="100"/>
        <v>0</v>
      </c>
      <c r="AL158" s="47">
        <f t="shared" si="100"/>
        <v>0</v>
      </c>
      <c r="AM158" s="47">
        <f t="shared" si="100"/>
        <v>0</v>
      </c>
      <c r="AN158" s="47">
        <f t="shared" si="100"/>
        <v>0</v>
      </c>
      <c r="AO158" s="47">
        <f t="shared" si="100"/>
        <v>0</v>
      </c>
      <c r="AP158" s="397"/>
      <c r="AQ158" s="96"/>
    </row>
    <row r="159" spans="1:43" s="621" customFormat="1" ht="25.5" hidden="1" customHeight="1">
      <c r="A159" s="1318"/>
      <c r="B159" s="1319"/>
      <c r="C159" s="1319"/>
      <c r="D159" s="1319"/>
      <c r="E159" s="1319"/>
      <c r="F159" s="1319"/>
      <c r="G159" s="1319"/>
      <c r="H159" s="1320"/>
      <c r="I159" s="23" t="s">
        <v>9</v>
      </c>
      <c r="J159" s="71">
        <f t="shared" si="99"/>
        <v>0</v>
      </c>
      <c r="K159" s="71">
        <f t="shared" si="99"/>
        <v>0</v>
      </c>
      <c r="L159" s="47">
        <v>0</v>
      </c>
      <c r="M159" s="47">
        <f t="shared" ref="M159:Y159" si="102">M163+M207+M235</f>
        <v>0</v>
      </c>
      <c r="N159" s="47">
        <f t="shared" si="102"/>
        <v>0</v>
      </c>
      <c r="O159" s="47">
        <f t="shared" si="102"/>
        <v>1</v>
      </c>
      <c r="P159" s="47">
        <f t="shared" si="102"/>
        <v>0</v>
      </c>
      <c r="Q159" s="47">
        <f t="shared" si="102"/>
        <v>0</v>
      </c>
      <c r="R159" s="47">
        <f t="shared" si="102"/>
        <v>0</v>
      </c>
      <c r="S159" s="47">
        <f t="shared" si="102"/>
        <v>0</v>
      </c>
      <c r="T159" s="47">
        <f t="shared" si="102"/>
        <v>0</v>
      </c>
      <c r="U159" s="47">
        <f t="shared" si="102"/>
        <v>0</v>
      </c>
      <c r="V159" s="47">
        <f t="shared" si="102"/>
        <v>0</v>
      </c>
      <c r="W159" s="47">
        <f t="shared" si="102"/>
        <v>0</v>
      </c>
      <c r="X159" s="47">
        <f t="shared" si="102"/>
        <v>0</v>
      </c>
      <c r="Y159" s="47">
        <f t="shared" si="102"/>
        <v>0</v>
      </c>
      <c r="Z159" s="96"/>
      <c r="AA159" s="47">
        <f>AA163+AA207+AA235</f>
        <v>0</v>
      </c>
      <c r="AB159" s="47">
        <f>AB163+AB207+AB235</f>
        <v>0</v>
      </c>
      <c r="AC159" s="47">
        <f>AC163+AC207+AC235</f>
        <v>0</v>
      </c>
      <c r="AD159" s="47">
        <f>AD163+AD207+AD235</f>
        <v>0</v>
      </c>
      <c r="AE159" s="47">
        <f>AE163+AE207+AE235</f>
        <v>0</v>
      </c>
      <c r="AF159" s="47">
        <f t="shared" si="100"/>
        <v>0</v>
      </c>
      <c r="AG159" s="47">
        <f t="shared" si="100"/>
        <v>0</v>
      </c>
      <c r="AH159" s="47">
        <f t="shared" si="100"/>
        <v>0</v>
      </c>
      <c r="AI159" s="47">
        <f t="shared" si="100"/>
        <v>0</v>
      </c>
      <c r="AJ159" s="47">
        <f t="shared" si="100"/>
        <v>0</v>
      </c>
      <c r="AK159" s="47">
        <f t="shared" si="100"/>
        <v>0</v>
      </c>
      <c r="AL159" s="47">
        <f t="shared" si="100"/>
        <v>0</v>
      </c>
      <c r="AM159" s="47">
        <f t="shared" si="100"/>
        <v>0</v>
      </c>
      <c r="AN159" s="47">
        <f t="shared" si="100"/>
        <v>0</v>
      </c>
      <c r="AO159" s="47">
        <f t="shared" si="100"/>
        <v>0</v>
      </c>
      <c r="AP159" s="397"/>
      <c r="AQ159" s="96"/>
    </row>
    <row r="160" spans="1:43" ht="51.75" hidden="1" customHeight="1">
      <c r="A160" s="996" t="s">
        <v>27</v>
      </c>
      <c r="B160" s="1281" t="s">
        <v>214</v>
      </c>
      <c r="C160" s="1282"/>
      <c r="D160" s="1282"/>
      <c r="E160" s="1282"/>
      <c r="F160" s="1282"/>
      <c r="G160" s="1282"/>
      <c r="H160" s="1283"/>
      <c r="I160" s="23" t="s">
        <v>19</v>
      </c>
      <c r="J160" s="47">
        <f>J164+J167+J171</f>
        <v>152888.53999999998</v>
      </c>
      <c r="K160" s="47">
        <f>K164+K167+K171</f>
        <v>25354.1</v>
      </c>
      <c r="L160" s="47">
        <f>L164+L167+L171+L180+L184+L188</f>
        <v>193023.18</v>
      </c>
      <c r="M160" s="47">
        <f>M164+M167+M171+M180+M184+M188</f>
        <v>42443.12</v>
      </c>
      <c r="N160" s="47">
        <f>N164+N167+N171+N180+N184+N188</f>
        <v>35331.160000000003</v>
      </c>
      <c r="O160" s="47">
        <f>O164+O167+O171+O180+O184+O187</f>
        <v>29530.94</v>
      </c>
      <c r="P160" s="47">
        <f>P164+P167+P171+P180+P184+P188</f>
        <v>100162.01</v>
      </c>
      <c r="Q160" s="47">
        <f>Q164+Q167+Q171+Q180+Q184+Q187</f>
        <v>0</v>
      </c>
      <c r="R160" s="47">
        <f t="shared" ref="R160:AA160" si="103">R164+R167+R171+R180+R184+R187</f>
        <v>743.47199999999998</v>
      </c>
      <c r="S160" s="47">
        <f t="shared" si="103"/>
        <v>3743.4719999999998</v>
      </c>
      <c r="T160" s="47">
        <f t="shared" si="103"/>
        <v>31.5</v>
      </c>
      <c r="U160" s="47">
        <f t="shared" si="103"/>
        <v>2236.8380000000002</v>
      </c>
      <c r="V160" s="47">
        <f t="shared" si="103"/>
        <v>0</v>
      </c>
      <c r="W160" s="47">
        <f t="shared" si="103"/>
        <v>0</v>
      </c>
      <c r="X160" s="47">
        <f t="shared" si="103"/>
        <v>0</v>
      </c>
      <c r="Y160" s="47">
        <f t="shared" si="103"/>
        <v>0</v>
      </c>
      <c r="Z160" s="96"/>
      <c r="AA160" s="47">
        <f t="shared" si="103"/>
        <v>0</v>
      </c>
      <c r="AB160" s="47">
        <f>AB164+AB167+AB171+AB180+AB184+AB187</f>
        <v>2948.8069999999998</v>
      </c>
      <c r="AC160" s="47">
        <f>AC164+AC167+AC171+AC180+AC184+AC187</f>
        <v>0</v>
      </c>
      <c r="AD160" s="47">
        <f>AD164+AD167+AD171+AD180+AD184+AD187</f>
        <v>31.5</v>
      </c>
      <c r="AE160" s="47">
        <f>AE164+AE167+AE171+AE180+AE184+AE187</f>
        <v>0</v>
      </c>
      <c r="AF160" s="47">
        <f t="shared" ref="AF160:AO160" si="104">AF164+AF167+AF171</f>
        <v>0</v>
      </c>
      <c r="AG160" s="47">
        <f t="shared" si="104"/>
        <v>0</v>
      </c>
      <c r="AH160" s="47">
        <f t="shared" si="104"/>
        <v>0</v>
      </c>
      <c r="AI160" s="47">
        <f t="shared" si="104"/>
        <v>0</v>
      </c>
      <c r="AJ160" s="47">
        <f t="shared" si="104"/>
        <v>0</v>
      </c>
      <c r="AK160" s="47">
        <f t="shared" si="104"/>
        <v>28946.75</v>
      </c>
      <c r="AL160" s="47">
        <f t="shared" si="104"/>
        <v>28946.75</v>
      </c>
      <c r="AM160" s="47" t="e">
        <f t="shared" si="104"/>
        <v>#DIV/0!</v>
      </c>
      <c r="AN160" s="47">
        <f t="shared" si="104"/>
        <v>0</v>
      </c>
      <c r="AO160" s="47">
        <f t="shared" si="104"/>
        <v>0</v>
      </c>
      <c r="AP160" s="397"/>
      <c r="AQ160" s="96"/>
    </row>
    <row r="161" spans="1:43" ht="47.25" hidden="1" customHeight="1">
      <c r="A161" s="997"/>
      <c r="B161" s="1284"/>
      <c r="C161" s="1285"/>
      <c r="D161" s="1285"/>
      <c r="E161" s="1285"/>
      <c r="F161" s="1285"/>
      <c r="G161" s="1285"/>
      <c r="H161" s="1286"/>
      <c r="I161" s="23" t="s">
        <v>20</v>
      </c>
      <c r="J161" s="47">
        <v>0</v>
      </c>
      <c r="K161" s="47">
        <v>0</v>
      </c>
      <c r="L161" s="47">
        <f>M161+N161+O161</f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7">
        <v>0</v>
      </c>
      <c r="Z161" s="96"/>
      <c r="AA161" s="47">
        <v>0</v>
      </c>
      <c r="AB161" s="47">
        <v>0</v>
      </c>
      <c r="AC161" s="47">
        <v>0</v>
      </c>
      <c r="AD161" s="47">
        <v>0</v>
      </c>
      <c r="AE161" s="47">
        <v>0</v>
      </c>
      <c r="AF161" s="47">
        <v>0</v>
      </c>
      <c r="AG161" s="47">
        <v>0</v>
      </c>
      <c r="AH161" s="47">
        <v>0</v>
      </c>
      <c r="AI161" s="47">
        <v>0</v>
      </c>
      <c r="AJ161" s="47">
        <v>0</v>
      </c>
      <c r="AK161" s="47">
        <v>0</v>
      </c>
      <c r="AL161" s="47">
        <v>0</v>
      </c>
      <c r="AM161" s="47">
        <v>0</v>
      </c>
      <c r="AN161" s="47">
        <v>0</v>
      </c>
      <c r="AO161" s="47">
        <v>0</v>
      </c>
      <c r="AP161" s="397"/>
      <c r="AQ161" s="96"/>
    </row>
    <row r="162" spans="1:43" ht="28.5" hidden="1" customHeight="1">
      <c r="A162" s="997"/>
      <c r="B162" s="1284"/>
      <c r="C162" s="1285"/>
      <c r="D162" s="1285"/>
      <c r="E162" s="1285"/>
      <c r="F162" s="1285"/>
      <c r="G162" s="1285"/>
      <c r="H162" s="1286"/>
      <c r="I162" s="23" t="s">
        <v>10</v>
      </c>
      <c r="J162" s="47">
        <v>0</v>
      </c>
      <c r="K162" s="47">
        <v>0</v>
      </c>
      <c r="L162" s="47">
        <f>L194</f>
        <v>195485</v>
      </c>
      <c r="M162" s="47">
        <f>M194</f>
        <v>195485</v>
      </c>
      <c r="N162" s="47">
        <f>N194</f>
        <v>195485</v>
      </c>
      <c r="O162" s="47">
        <v>0</v>
      </c>
      <c r="P162" s="47">
        <f>P194</f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96"/>
      <c r="AA162" s="47">
        <v>0</v>
      </c>
      <c r="AB162" s="47">
        <v>0</v>
      </c>
      <c r="AC162" s="47">
        <v>0</v>
      </c>
      <c r="AD162" s="47">
        <v>0</v>
      </c>
      <c r="AE162" s="47">
        <v>0</v>
      </c>
      <c r="AF162" s="47">
        <v>0</v>
      </c>
      <c r="AG162" s="47">
        <v>0</v>
      </c>
      <c r="AH162" s="47">
        <v>0</v>
      </c>
      <c r="AI162" s="47">
        <v>0</v>
      </c>
      <c r="AJ162" s="47">
        <v>0</v>
      </c>
      <c r="AK162" s="47">
        <v>0</v>
      </c>
      <c r="AL162" s="47">
        <v>0</v>
      </c>
      <c r="AM162" s="47">
        <v>0</v>
      </c>
      <c r="AN162" s="47">
        <v>0</v>
      </c>
      <c r="AO162" s="47">
        <v>0</v>
      </c>
      <c r="AP162" s="397"/>
      <c r="AQ162" s="96"/>
    </row>
    <row r="163" spans="1:43" ht="25.5" hidden="1" customHeight="1">
      <c r="A163" s="998"/>
      <c r="B163" s="1287"/>
      <c r="C163" s="1288"/>
      <c r="D163" s="1288"/>
      <c r="E163" s="1288"/>
      <c r="F163" s="1288"/>
      <c r="G163" s="1288"/>
      <c r="H163" s="1289"/>
      <c r="I163" s="23" t="s">
        <v>9</v>
      </c>
      <c r="J163" s="47">
        <v>0</v>
      </c>
      <c r="K163" s="47">
        <v>0</v>
      </c>
      <c r="L163" s="47">
        <f>M163+N163+O163</f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47">
        <v>0</v>
      </c>
      <c r="Y163" s="47">
        <v>0</v>
      </c>
      <c r="Z163" s="96"/>
      <c r="AA163" s="47">
        <v>0</v>
      </c>
      <c r="AB163" s="47">
        <v>0</v>
      </c>
      <c r="AC163" s="47">
        <v>0</v>
      </c>
      <c r="AD163" s="47">
        <v>0</v>
      </c>
      <c r="AE163" s="47">
        <v>0</v>
      </c>
      <c r="AF163" s="47">
        <v>0</v>
      </c>
      <c r="AG163" s="47">
        <v>0</v>
      </c>
      <c r="AH163" s="47">
        <v>0</v>
      </c>
      <c r="AI163" s="47">
        <v>0</v>
      </c>
      <c r="AJ163" s="47">
        <v>0</v>
      </c>
      <c r="AK163" s="47">
        <v>0</v>
      </c>
      <c r="AL163" s="47">
        <v>0</v>
      </c>
      <c r="AM163" s="47">
        <v>0</v>
      </c>
      <c r="AN163" s="47">
        <v>0</v>
      </c>
      <c r="AO163" s="47">
        <v>0</v>
      </c>
      <c r="AP163" s="397"/>
      <c r="AQ163" s="96"/>
    </row>
    <row r="164" spans="1:43" s="327" customFormat="1" ht="39.75" customHeight="1">
      <c r="A164" s="1137" t="s">
        <v>34</v>
      </c>
      <c r="B164" s="797" t="s">
        <v>447</v>
      </c>
      <c r="C164" s="996"/>
      <c r="D164" s="996"/>
      <c r="E164" s="996"/>
      <c r="F164" s="1322">
        <v>220000</v>
      </c>
      <c r="G164" s="1137">
        <v>2018</v>
      </c>
      <c r="H164" s="1137">
        <v>2021</v>
      </c>
      <c r="I164" s="1127" t="s">
        <v>19</v>
      </c>
      <c r="J164" s="1296">
        <v>66036</v>
      </c>
      <c r="K164" s="1296">
        <v>16509</v>
      </c>
      <c r="L164" s="821">
        <f t="shared" ref="L164:O164" si="105">L165</f>
        <v>67541.3</v>
      </c>
      <c r="M164" s="821">
        <f t="shared" si="105"/>
        <v>16509</v>
      </c>
      <c r="N164" s="821">
        <f t="shared" si="105"/>
        <v>800</v>
      </c>
      <c r="O164" s="821">
        <f t="shared" si="105"/>
        <v>6409</v>
      </c>
      <c r="P164" s="821">
        <v>27314.3</v>
      </c>
      <c r="Q164" s="821">
        <v>0</v>
      </c>
      <c r="R164" s="821">
        <f t="shared" ref="R164:AO165" si="106">R165</f>
        <v>36</v>
      </c>
      <c r="S164" s="821">
        <f t="shared" si="106"/>
        <v>36</v>
      </c>
      <c r="T164" s="821">
        <f t="shared" si="106"/>
        <v>31.5</v>
      </c>
      <c r="U164" s="821">
        <f t="shared" si="106"/>
        <v>31.5</v>
      </c>
      <c r="V164" s="821">
        <f t="shared" si="106"/>
        <v>0</v>
      </c>
      <c r="W164" s="821">
        <f t="shared" si="106"/>
        <v>0</v>
      </c>
      <c r="X164" s="821">
        <f t="shared" si="106"/>
        <v>0</v>
      </c>
      <c r="Y164" s="821">
        <f t="shared" si="106"/>
        <v>0</v>
      </c>
      <c r="Z164" s="822">
        <v>0</v>
      </c>
      <c r="AA164" s="821">
        <v>0</v>
      </c>
      <c r="AB164" s="821">
        <f t="shared" si="106"/>
        <v>36</v>
      </c>
      <c r="AC164" s="821">
        <f t="shared" si="106"/>
        <v>0</v>
      </c>
      <c r="AD164" s="821">
        <f t="shared" si="106"/>
        <v>31.5</v>
      </c>
      <c r="AE164" s="821">
        <f t="shared" si="106"/>
        <v>0</v>
      </c>
      <c r="AF164" s="821">
        <f t="shared" si="106"/>
        <v>0</v>
      </c>
      <c r="AG164" s="821">
        <f t="shared" si="106"/>
        <v>0</v>
      </c>
      <c r="AH164" s="821">
        <f t="shared" si="106"/>
        <v>0</v>
      </c>
      <c r="AI164" s="821">
        <f t="shared" si="106"/>
        <v>0</v>
      </c>
      <c r="AJ164" s="821">
        <f t="shared" si="106"/>
        <v>0</v>
      </c>
      <c r="AK164" s="3">
        <f>P164-Q164</f>
        <v>27314.3</v>
      </c>
      <c r="AL164" s="3">
        <f>AK164</f>
        <v>27314.3</v>
      </c>
      <c r="AM164" s="318">
        <f>ROUND((Q164*100%/P164*100),2)</f>
        <v>0</v>
      </c>
      <c r="AN164" s="821">
        <f t="shared" si="106"/>
        <v>0</v>
      </c>
      <c r="AO164" s="821">
        <f t="shared" si="106"/>
        <v>0</v>
      </c>
      <c r="AP164" s="823"/>
      <c r="AQ164" s="822">
        <v>0</v>
      </c>
    </row>
    <row r="165" spans="1:43" ht="18" hidden="1" customHeight="1">
      <c r="A165" s="1138"/>
      <c r="B165" s="936" t="s">
        <v>39</v>
      </c>
      <c r="C165" s="998"/>
      <c r="D165" s="998"/>
      <c r="E165" s="998"/>
      <c r="F165" s="1136"/>
      <c r="G165" s="1138"/>
      <c r="H165" s="1138"/>
      <c r="I165" s="1129"/>
      <c r="J165" s="1298"/>
      <c r="K165" s="1298"/>
      <c r="L165" s="968">
        <v>67541.3</v>
      </c>
      <c r="M165" s="83">
        <v>16509</v>
      </c>
      <c r="N165" s="83">
        <v>800</v>
      </c>
      <c r="O165" s="83">
        <v>6409</v>
      </c>
      <c r="P165" s="83">
        <v>6409</v>
      </c>
      <c r="Q165" s="83">
        <f>Q166</f>
        <v>67.5</v>
      </c>
      <c r="R165" s="83">
        <f t="shared" si="106"/>
        <v>36</v>
      </c>
      <c r="S165" s="83">
        <f t="shared" si="106"/>
        <v>36</v>
      </c>
      <c r="T165" s="83">
        <f t="shared" si="106"/>
        <v>31.5</v>
      </c>
      <c r="U165" s="83">
        <f t="shared" si="106"/>
        <v>31.5</v>
      </c>
      <c r="V165" s="83">
        <f t="shared" si="106"/>
        <v>0</v>
      </c>
      <c r="W165" s="83">
        <f t="shared" si="106"/>
        <v>0</v>
      </c>
      <c r="X165" s="83">
        <f t="shared" si="106"/>
        <v>0</v>
      </c>
      <c r="Y165" s="83">
        <f t="shared" si="106"/>
        <v>0</v>
      </c>
      <c r="Z165" s="259"/>
      <c r="AA165" s="83">
        <f t="shared" si="106"/>
        <v>67.5</v>
      </c>
      <c r="AB165" s="83">
        <f t="shared" si="106"/>
        <v>36</v>
      </c>
      <c r="AC165" s="83">
        <f t="shared" si="106"/>
        <v>0</v>
      </c>
      <c r="AD165" s="83">
        <f t="shared" si="106"/>
        <v>31.5</v>
      </c>
      <c r="AE165" s="83">
        <f t="shared" si="106"/>
        <v>0</v>
      </c>
      <c r="AF165" s="83">
        <f t="shared" si="106"/>
        <v>0</v>
      </c>
      <c r="AG165" s="83">
        <f t="shared" si="106"/>
        <v>0</v>
      </c>
      <c r="AH165" s="83">
        <f t="shared" si="106"/>
        <v>0</v>
      </c>
      <c r="AI165" s="83">
        <f t="shared" si="106"/>
        <v>0</v>
      </c>
      <c r="AJ165" s="83">
        <f t="shared" si="106"/>
        <v>0</v>
      </c>
      <c r="AK165" s="83">
        <f t="shared" si="106"/>
        <v>0</v>
      </c>
      <c r="AL165" s="83">
        <v>0</v>
      </c>
      <c r="AM165" s="83">
        <v>0</v>
      </c>
      <c r="AN165" s="83">
        <v>0</v>
      </c>
      <c r="AO165" s="83">
        <v>0</v>
      </c>
      <c r="AP165" s="409"/>
      <c r="AQ165" s="259"/>
    </row>
    <row r="166" spans="1:43" s="266" customFormat="1" ht="1.5" hidden="1" customHeight="1">
      <c r="A166" s="622"/>
      <c r="B166" s="539" t="s">
        <v>301</v>
      </c>
      <c r="C166" s="657"/>
      <c r="D166" s="657"/>
      <c r="E166" s="657"/>
      <c r="F166" s="541"/>
      <c r="G166" s="542"/>
      <c r="H166" s="542"/>
      <c r="I166" s="370"/>
      <c r="J166" s="658"/>
      <c r="K166" s="658"/>
      <c r="L166" s="258"/>
      <c r="M166" s="259"/>
      <c r="N166" s="259"/>
      <c r="O166" s="259"/>
      <c r="P166" s="259"/>
      <c r="Q166" s="259">
        <f>S166+U166</f>
        <v>67.5</v>
      </c>
      <c r="R166" s="259">
        <f>S166</f>
        <v>36</v>
      </c>
      <c r="S166" s="259">
        <v>36</v>
      </c>
      <c r="T166" s="259">
        <f>U166</f>
        <v>31.5</v>
      </c>
      <c r="U166" s="259">
        <v>31.5</v>
      </c>
      <c r="V166" s="259"/>
      <c r="W166" s="259"/>
      <c r="X166" s="259"/>
      <c r="Y166" s="259"/>
      <c r="Z166" s="259"/>
      <c r="AA166" s="259">
        <f>AB166+AD166</f>
        <v>67.5</v>
      </c>
      <c r="AB166" s="259">
        <v>36</v>
      </c>
      <c r="AC166" s="259"/>
      <c r="AD166" s="259">
        <v>31.5</v>
      </c>
      <c r="AE166" s="259"/>
      <c r="AF166" s="259"/>
      <c r="AG166" s="259"/>
      <c r="AH166" s="259"/>
      <c r="AI166" s="259"/>
      <c r="AJ166" s="259"/>
      <c r="AK166" s="259"/>
      <c r="AL166" s="259"/>
      <c r="AM166" s="545"/>
      <c r="AN166" s="259"/>
      <c r="AO166" s="259"/>
      <c r="AP166" s="411"/>
      <c r="AQ166" s="259"/>
    </row>
    <row r="167" spans="1:43" s="327" customFormat="1" ht="24" customHeight="1">
      <c r="A167" s="1137" t="s">
        <v>42</v>
      </c>
      <c r="B167" s="797" t="s">
        <v>205</v>
      </c>
      <c r="C167" s="824"/>
      <c r="D167" s="824"/>
      <c r="E167" s="824"/>
      <c r="F167" s="1322">
        <v>2400</v>
      </c>
      <c r="G167" s="824"/>
      <c r="H167" s="824"/>
      <c r="I167" s="1127" t="s">
        <v>19</v>
      </c>
      <c r="J167" s="25">
        <v>12351.86</v>
      </c>
      <c r="K167" s="25">
        <f t="shared" ref="K167:P167" si="107">K168+K170</f>
        <v>8845.1</v>
      </c>
      <c r="L167" s="3">
        <f t="shared" si="107"/>
        <v>25182.28</v>
      </c>
      <c r="M167" s="3">
        <f t="shared" si="107"/>
        <v>1753.38</v>
      </c>
      <c r="N167" s="3">
        <f t="shared" si="107"/>
        <v>1168.92</v>
      </c>
      <c r="O167" s="3">
        <f t="shared" si="107"/>
        <v>997.45</v>
      </c>
      <c r="P167" s="3">
        <f t="shared" si="107"/>
        <v>1632.45</v>
      </c>
      <c r="Q167" s="3">
        <f t="shared" ref="Q167:AO167" si="108">Q170+Q168</f>
        <v>0</v>
      </c>
      <c r="R167" s="3">
        <f t="shared" si="108"/>
        <v>707.47199999999998</v>
      </c>
      <c r="S167" s="3">
        <f t="shared" si="108"/>
        <v>707.47199999999998</v>
      </c>
      <c r="T167" s="3">
        <f t="shared" si="108"/>
        <v>0</v>
      </c>
      <c r="U167" s="3">
        <f t="shared" si="108"/>
        <v>0</v>
      </c>
      <c r="V167" s="3">
        <f t="shared" si="108"/>
        <v>0</v>
      </c>
      <c r="W167" s="3">
        <f t="shared" si="108"/>
        <v>0</v>
      </c>
      <c r="X167" s="3">
        <f t="shared" si="108"/>
        <v>0</v>
      </c>
      <c r="Y167" s="3">
        <f t="shared" si="108"/>
        <v>0</v>
      </c>
      <c r="Z167" s="95">
        <v>0</v>
      </c>
      <c r="AA167" s="3">
        <f t="shared" si="108"/>
        <v>0</v>
      </c>
      <c r="AB167" s="3">
        <f t="shared" si="108"/>
        <v>707.47</v>
      </c>
      <c r="AC167" s="3">
        <f t="shared" si="108"/>
        <v>0</v>
      </c>
      <c r="AD167" s="3">
        <f t="shared" si="108"/>
        <v>0</v>
      </c>
      <c r="AE167" s="3">
        <f t="shared" si="108"/>
        <v>0</v>
      </c>
      <c r="AF167" s="3">
        <f t="shared" si="108"/>
        <v>0</v>
      </c>
      <c r="AG167" s="3">
        <f t="shared" si="108"/>
        <v>0</v>
      </c>
      <c r="AH167" s="3">
        <f t="shared" si="108"/>
        <v>0</v>
      </c>
      <c r="AI167" s="3">
        <f t="shared" si="108"/>
        <v>0</v>
      </c>
      <c r="AJ167" s="3">
        <f t="shared" si="108"/>
        <v>0</v>
      </c>
      <c r="AK167" s="3">
        <f>P167-Q167</f>
        <v>1632.45</v>
      </c>
      <c r="AL167" s="3">
        <f>AK167</f>
        <v>1632.45</v>
      </c>
      <c r="AM167" s="318">
        <f>ROUND((Q167*100%/P167*100),2)</f>
        <v>0</v>
      </c>
      <c r="AN167" s="3">
        <f t="shared" si="108"/>
        <v>0</v>
      </c>
      <c r="AO167" s="3">
        <f t="shared" si="108"/>
        <v>0</v>
      </c>
      <c r="AP167" s="825"/>
      <c r="AQ167" s="95">
        <v>0</v>
      </c>
    </row>
    <row r="168" spans="1:43" ht="16.5" customHeight="1">
      <c r="A168" s="1321"/>
      <c r="B168" s="1" t="s">
        <v>15</v>
      </c>
      <c r="C168" s="48"/>
      <c r="D168" s="48"/>
      <c r="E168" s="48"/>
      <c r="F168" s="1323"/>
      <c r="G168" s="958">
        <v>2018</v>
      </c>
      <c r="H168" s="958">
        <v>2018</v>
      </c>
      <c r="I168" s="1128"/>
      <c r="J168" s="644">
        <v>1815.76</v>
      </c>
      <c r="K168" s="644">
        <v>1815.76</v>
      </c>
      <c r="L168" s="47">
        <v>2458.14</v>
      </c>
      <c r="M168" s="47">
        <v>0</v>
      </c>
      <c r="N168" s="47">
        <v>412.99</v>
      </c>
      <c r="O168" s="47">
        <v>0</v>
      </c>
      <c r="P168" s="47">
        <v>246.67</v>
      </c>
      <c r="Q168" s="83">
        <v>0</v>
      </c>
      <c r="R168" s="83">
        <f t="shared" ref="R168:AG168" si="109">R169</f>
        <v>707.47199999999998</v>
      </c>
      <c r="S168" s="83">
        <f t="shared" si="109"/>
        <v>707.47199999999998</v>
      </c>
      <c r="T168" s="83">
        <f t="shared" si="109"/>
        <v>0</v>
      </c>
      <c r="U168" s="83">
        <f t="shared" si="109"/>
        <v>0</v>
      </c>
      <c r="V168" s="83">
        <f t="shared" si="109"/>
        <v>0</v>
      </c>
      <c r="W168" s="83">
        <f t="shared" si="109"/>
        <v>0</v>
      </c>
      <c r="X168" s="83">
        <f t="shared" si="109"/>
        <v>0</v>
      </c>
      <c r="Y168" s="83">
        <f t="shared" si="109"/>
        <v>0</v>
      </c>
      <c r="Z168" s="259"/>
      <c r="AA168" s="83">
        <v>0</v>
      </c>
      <c r="AB168" s="83">
        <f t="shared" si="109"/>
        <v>707.47</v>
      </c>
      <c r="AC168" s="83">
        <f t="shared" si="109"/>
        <v>0</v>
      </c>
      <c r="AD168" s="83">
        <f t="shared" si="109"/>
        <v>0</v>
      </c>
      <c r="AE168" s="83">
        <f t="shared" si="109"/>
        <v>0</v>
      </c>
      <c r="AF168" s="83">
        <f t="shared" si="109"/>
        <v>0</v>
      </c>
      <c r="AG168" s="83">
        <f t="shared" si="109"/>
        <v>0</v>
      </c>
      <c r="AH168" s="47">
        <v>0</v>
      </c>
      <c r="AI168" s="47">
        <v>0</v>
      </c>
      <c r="AJ168" s="47">
        <v>0</v>
      </c>
      <c r="AK168" s="47">
        <v>0</v>
      </c>
      <c r="AL168" s="47">
        <v>0</v>
      </c>
      <c r="AM168" s="47">
        <v>0</v>
      </c>
      <c r="AN168" s="47">
        <v>0</v>
      </c>
      <c r="AO168" s="47">
        <v>0</v>
      </c>
      <c r="AP168" s="623"/>
      <c r="AQ168" s="259"/>
    </row>
    <row r="169" spans="1:43" s="266" customFormat="1" ht="27" hidden="1" customHeight="1">
      <c r="A169" s="1321"/>
      <c r="B169" s="539" t="s">
        <v>302</v>
      </c>
      <c r="C169" s="546"/>
      <c r="D169" s="546"/>
      <c r="E169" s="546"/>
      <c r="F169" s="1323"/>
      <c r="G169" s="104"/>
      <c r="H169" s="104"/>
      <c r="I169" s="1128"/>
      <c r="J169" s="646"/>
      <c r="K169" s="646"/>
      <c r="L169" s="96"/>
      <c r="M169" s="96"/>
      <c r="N169" s="96"/>
      <c r="O169" s="96"/>
      <c r="P169" s="96"/>
      <c r="Q169" s="259">
        <f>S169</f>
        <v>707.47199999999998</v>
      </c>
      <c r="R169" s="259">
        <f>S169</f>
        <v>707.47199999999998</v>
      </c>
      <c r="S169" s="259">
        <v>707.47199999999998</v>
      </c>
      <c r="T169" s="259"/>
      <c r="U169" s="259"/>
      <c r="V169" s="259"/>
      <c r="W169" s="259"/>
      <c r="X169" s="259"/>
      <c r="Y169" s="259"/>
      <c r="Z169" s="259"/>
      <c r="AA169" s="259">
        <f>AB169</f>
        <v>707.47</v>
      </c>
      <c r="AB169" s="259">
        <v>707.47</v>
      </c>
      <c r="AC169" s="259"/>
      <c r="AD169" s="259"/>
      <c r="AE169" s="259"/>
      <c r="AF169" s="259"/>
      <c r="AG169" s="259"/>
      <c r="AH169" s="96"/>
      <c r="AI169" s="96"/>
      <c r="AJ169" s="96"/>
      <c r="AK169" s="96"/>
      <c r="AL169" s="96"/>
      <c r="AM169" s="96"/>
      <c r="AN169" s="96"/>
      <c r="AO169" s="96"/>
      <c r="AP169" s="624"/>
      <c r="AQ169" s="259"/>
    </row>
    <row r="170" spans="1:43" ht="14.25" customHeight="1">
      <c r="A170" s="1138"/>
      <c r="B170" s="1" t="s">
        <v>32</v>
      </c>
      <c r="C170" s="48"/>
      <c r="D170" s="48"/>
      <c r="E170" s="48"/>
      <c r="F170" s="992"/>
      <c r="G170" s="958">
        <v>2018</v>
      </c>
      <c r="H170" s="958">
        <v>2021</v>
      </c>
      <c r="I170" s="1129"/>
      <c r="J170" s="644">
        <v>10536.1</v>
      </c>
      <c r="K170" s="644">
        <v>7029.34</v>
      </c>
      <c r="L170" s="47">
        <v>22724.14</v>
      </c>
      <c r="M170" s="47">
        <v>1753.38</v>
      </c>
      <c r="N170" s="47">
        <v>755.93</v>
      </c>
      <c r="O170" s="47">
        <v>997.45</v>
      </c>
      <c r="P170" s="47">
        <v>1385.78</v>
      </c>
      <c r="Q170" s="47">
        <v>0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7">
        <v>0</v>
      </c>
      <c r="Z170" s="96"/>
      <c r="AA170" s="47">
        <v>0</v>
      </c>
      <c r="AB170" s="47">
        <v>0</v>
      </c>
      <c r="AC170" s="47">
        <v>0</v>
      </c>
      <c r="AD170" s="47">
        <v>0</v>
      </c>
      <c r="AE170" s="47">
        <v>0</v>
      </c>
      <c r="AF170" s="47">
        <v>0</v>
      </c>
      <c r="AG170" s="47">
        <v>0</v>
      </c>
      <c r="AH170" s="47">
        <v>0</v>
      </c>
      <c r="AI170" s="47">
        <v>0</v>
      </c>
      <c r="AJ170" s="47">
        <v>0</v>
      </c>
      <c r="AK170" s="47">
        <v>0</v>
      </c>
      <c r="AL170" s="47">
        <v>0</v>
      </c>
      <c r="AM170" s="47">
        <v>0</v>
      </c>
      <c r="AN170" s="47">
        <v>0</v>
      </c>
      <c r="AO170" s="47">
        <v>0</v>
      </c>
      <c r="AP170" s="397"/>
      <c r="AQ170" s="96"/>
    </row>
    <row r="171" spans="1:43" s="327" customFormat="1" ht="30.75" customHeight="1">
      <c r="A171" s="1062" t="s">
        <v>63</v>
      </c>
      <c r="B171" s="797" t="s">
        <v>66</v>
      </c>
      <c r="C171" s="1135"/>
      <c r="D171" s="1135"/>
      <c r="E171" s="1135"/>
      <c r="F171" s="1130"/>
      <c r="G171" s="1153">
        <v>2019</v>
      </c>
      <c r="H171" s="1133">
        <v>2021</v>
      </c>
      <c r="I171" s="1130" t="s">
        <v>19</v>
      </c>
      <c r="J171" s="1326">
        <f>K171+L171</f>
        <v>74500.679999999993</v>
      </c>
      <c r="K171" s="1324">
        <v>0</v>
      </c>
      <c r="L171" s="70">
        <f t="shared" ref="L171:W171" si="110">L172</f>
        <v>74500.679999999993</v>
      </c>
      <c r="M171" s="70">
        <f t="shared" si="110"/>
        <v>24180.74</v>
      </c>
      <c r="N171" s="70">
        <f t="shared" si="110"/>
        <v>24180.74</v>
      </c>
      <c r="O171" s="70">
        <f t="shared" si="110"/>
        <v>13819.52</v>
      </c>
      <c r="P171" s="70">
        <v>0</v>
      </c>
      <c r="Q171" s="821">
        <f t="shared" si="110"/>
        <v>0</v>
      </c>
      <c r="R171" s="821">
        <f t="shared" si="110"/>
        <v>0</v>
      </c>
      <c r="S171" s="821">
        <f t="shared" si="110"/>
        <v>0</v>
      </c>
      <c r="T171" s="821">
        <f t="shared" si="110"/>
        <v>0</v>
      </c>
      <c r="U171" s="821">
        <f t="shared" si="110"/>
        <v>0</v>
      </c>
      <c r="V171" s="821">
        <f t="shared" si="110"/>
        <v>0</v>
      </c>
      <c r="W171" s="821">
        <f t="shared" si="110"/>
        <v>0</v>
      </c>
      <c r="X171" s="821">
        <f>X172</f>
        <v>0</v>
      </c>
      <c r="Y171" s="821">
        <f>Y172</f>
        <v>0</v>
      </c>
      <c r="Z171" s="822">
        <v>0</v>
      </c>
      <c r="AA171" s="821">
        <f>AA172</f>
        <v>0</v>
      </c>
      <c r="AB171" s="821">
        <f>AB172</f>
        <v>0</v>
      </c>
      <c r="AC171" s="821">
        <f>AC172</f>
        <v>0</v>
      </c>
      <c r="AD171" s="821">
        <f t="shared" ref="AD171:AO171" si="111">AD172</f>
        <v>0</v>
      </c>
      <c r="AE171" s="821">
        <f t="shared" si="111"/>
        <v>0</v>
      </c>
      <c r="AF171" s="821">
        <f t="shared" si="111"/>
        <v>0</v>
      </c>
      <c r="AG171" s="821">
        <f t="shared" si="111"/>
        <v>0</v>
      </c>
      <c r="AH171" s="821">
        <f t="shared" si="111"/>
        <v>0</v>
      </c>
      <c r="AI171" s="821">
        <f t="shared" si="111"/>
        <v>0</v>
      </c>
      <c r="AJ171" s="821">
        <f t="shared" si="111"/>
        <v>0</v>
      </c>
      <c r="AK171" s="3">
        <v>0</v>
      </c>
      <c r="AL171" s="3">
        <f>AK171</f>
        <v>0</v>
      </c>
      <c r="AM171" s="318" t="e">
        <f>ROUND((Q171*100%/P171*100),2)</f>
        <v>#DIV/0!</v>
      </c>
      <c r="AN171" s="821">
        <f t="shared" si="111"/>
        <v>0</v>
      </c>
      <c r="AO171" s="821">
        <f t="shared" si="111"/>
        <v>0</v>
      </c>
      <c r="AP171" s="823" t="s">
        <v>295</v>
      </c>
      <c r="AQ171" s="822">
        <v>0</v>
      </c>
    </row>
    <row r="172" spans="1:43" ht="18" hidden="1" customHeight="1">
      <c r="A172" s="1152"/>
      <c r="B172" s="1" t="s">
        <v>16</v>
      </c>
      <c r="C172" s="1135"/>
      <c r="D172" s="1135"/>
      <c r="E172" s="1135"/>
      <c r="F172" s="1130"/>
      <c r="G172" s="1153"/>
      <c r="H172" s="1134"/>
      <c r="I172" s="1130"/>
      <c r="J172" s="1326"/>
      <c r="K172" s="1325"/>
      <c r="L172" s="968">
        <v>74500.679999999993</v>
      </c>
      <c r="M172" s="83">
        <v>24180.74</v>
      </c>
      <c r="N172" s="83">
        <v>24180.74</v>
      </c>
      <c r="O172" s="83">
        <v>13819.52</v>
      </c>
      <c r="P172" s="83">
        <v>26139.200000000001</v>
      </c>
      <c r="Q172" s="83">
        <v>0</v>
      </c>
      <c r="R172" s="83">
        <f t="shared" ref="R172:W172" si="112">SUM(R173:R179)</f>
        <v>0</v>
      </c>
      <c r="S172" s="83">
        <f t="shared" si="112"/>
        <v>0</v>
      </c>
      <c r="T172" s="83">
        <f t="shared" si="112"/>
        <v>0</v>
      </c>
      <c r="U172" s="83">
        <f t="shared" si="112"/>
        <v>0</v>
      </c>
      <c r="V172" s="83">
        <f t="shared" si="112"/>
        <v>0</v>
      </c>
      <c r="W172" s="83">
        <f t="shared" si="112"/>
        <v>0</v>
      </c>
      <c r="X172" s="83">
        <v>0</v>
      </c>
      <c r="Y172" s="83">
        <f t="shared" ref="Y172:AE172" si="113">SUM(Y173:Y179)</f>
        <v>0</v>
      </c>
      <c r="Z172" s="259"/>
      <c r="AA172" s="83">
        <f t="shared" si="113"/>
        <v>0</v>
      </c>
      <c r="AB172" s="83">
        <f t="shared" si="113"/>
        <v>0</v>
      </c>
      <c r="AC172" s="83">
        <f t="shared" si="113"/>
        <v>0</v>
      </c>
      <c r="AD172" s="83">
        <f t="shared" si="113"/>
        <v>0</v>
      </c>
      <c r="AE172" s="83">
        <f t="shared" si="113"/>
        <v>0</v>
      </c>
      <c r="AF172" s="83">
        <f>SUM(AG172:AI172)</f>
        <v>0</v>
      </c>
      <c r="AG172" s="83">
        <f>SUM(AG173:AG179)</f>
        <v>0</v>
      </c>
      <c r="AH172" s="83">
        <f>SUM(AH173:AH179)</f>
        <v>0</v>
      </c>
      <c r="AI172" s="83">
        <v>0</v>
      </c>
      <c r="AJ172" s="83">
        <v>0</v>
      </c>
      <c r="AK172" s="83">
        <f>SUM(AK173:AK179)</f>
        <v>0</v>
      </c>
      <c r="AL172" s="83">
        <f>SUM(AL173:AL179)</f>
        <v>0</v>
      </c>
      <c r="AM172" s="83">
        <f>SUM(AM173:AM179)</f>
        <v>0</v>
      </c>
      <c r="AN172" s="83">
        <f>SUM(AN173:AN179)</f>
        <v>0</v>
      </c>
      <c r="AO172" s="83">
        <f>SUM(AO173:AO179)</f>
        <v>0</v>
      </c>
      <c r="AP172" s="409"/>
      <c r="AQ172" s="259"/>
    </row>
    <row r="173" spans="1:43" s="266" customFormat="1" ht="18" hidden="1" customHeight="1">
      <c r="A173" s="324"/>
      <c r="B173" s="252" t="s">
        <v>152</v>
      </c>
      <c r="C173" s="253"/>
      <c r="D173" s="253"/>
      <c r="E173" s="253"/>
      <c r="F173" s="363"/>
      <c r="G173" s="255"/>
      <c r="H173" s="256"/>
      <c r="I173" s="104"/>
      <c r="J173" s="535"/>
      <c r="K173" s="536"/>
      <c r="L173" s="258"/>
      <c r="M173" s="259"/>
      <c r="N173" s="259"/>
      <c r="O173" s="259"/>
      <c r="P173" s="83"/>
      <c r="Q173" s="259">
        <f>S173+U173</f>
        <v>0</v>
      </c>
      <c r="R173" s="259">
        <f>S173</f>
        <v>0</v>
      </c>
      <c r="S173" s="259">
        <v>0</v>
      </c>
      <c r="T173" s="259">
        <v>0</v>
      </c>
      <c r="U173" s="259">
        <v>0</v>
      </c>
      <c r="V173" s="259"/>
      <c r="W173" s="259"/>
      <c r="X173" s="259"/>
      <c r="Y173" s="259"/>
      <c r="Z173" s="259"/>
      <c r="AA173" s="259">
        <v>0</v>
      </c>
      <c r="AB173" s="259"/>
      <c r="AC173" s="259"/>
      <c r="AD173" s="259"/>
      <c r="AE173" s="259"/>
      <c r="AF173" s="259">
        <f>SUM(AG173:AG173)</f>
        <v>0</v>
      </c>
      <c r="AG173" s="259"/>
      <c r="AH173" s="259"/>
      <c r="AI173" s="259"/>
      <c r="AJ173" s="259"/>
      <c r="AK173" s="259"/>
      <c r="AL173" s="259"/>
      <c r="AM173" s="259"/>
      <c r="AN173" s="259"/>
      <c r="AO173" s="259"/>
      <c r="AP173" s="411"/>
      <c r="AQ173" s="259"/>
    </row>
    <row r="174" spans="1:43" s="266" customFormat="1" ht="18" hidden="1" customHeight="1">
      <c r="A174" s="324"/>
      <c r="B174" s="252" t="s">
        <v>156</v>
      </c>
      <c r="C174" s="253"/>
      <c r="D174" s="253"/>
      <c r="E174" s="253"/>
      <c r="F174" s="363"/>
      <c r="G174" s="255"/>
      <c r="H174" s="256"/>
      <c r="I174" s="104"/>
      <c r="J174" s="535"/>
      <c r="K174" s="536"/>
      <c r="L174" s="258"/>
      <c r="M174" s="259"/>
      <c r="N174" s="259"/>
      <c r="O174" s="259"/>
      <c r="P174" s="83"/>
      <c r="Q174" s="259">
        <f>S174+U174+W174</f>
        <v>0</v>
      </c>
      <c r="R174" s="259"/>
      <c r="S174" s="259"/>
      <c r="T174" s="259"/>
      <c r="U174" s="259"/>
      <c r="V174" s="259">
        <v>0</v>
      </c>
      <c r="W174" s="259">
        <v>0</v>
      </c>
      <c r="X174" s="259"/>
      <c r="Y174" s="259"/>
      <c r="Z174" s="259"/>
      <c r="AA174" s="259">
        <v>0</v>
      </c>
      <c r="AB174" s="259">
        <v>0</v>
      </c>
      <c r="AC174" s="259"/>
      <c r="AD174" s="259"/>
      <c r="AE174" s="259"/>
      <c r="AF174" s="259">
        <f>SUM(AG174:AG174)</f>
        <v>0</v>
      </c>
      <c r="AG174" s="259"/>
      <c r="AH174" s="259"/>
      <c r="AI174" s="259"/>
      <c r="AJ174" s="259"/>
      <c r="AK174" s="259"/>
      <c r="AL174" s="259"/>
      <c r="AM174" s="259"/>
      <c r="AN174" s="259"/>
      <c r="AO174" s="259"/>
      <c r="AP174" s="411"/>
      <c r="AQ174" s="259"/>
    </row>
    <row r="175" spans="1:43" s="266" customFormat="1" ht="26.25" hidden="1" customHeight="1">
      <c r="A175" s="324"/>
      <c r="B175" s="252" t="s">
        <v>229</v>
      </c>
      <c r="C175" s="253"/>
      <c r="D175" s="253"/>
      <c r="E175" s="253"/>
      <c r="F175" s="363"/>
      <c r="G175" s="255"/>
      <c r="H175" s="256"/>
      <c r="I175" s="104"/>
      <c r="J175" s="535"/>
      <c r="K175" s="536"/>
      <c r="L175" s="258"/>
      <c r="M175" s="259"/>
      <c r="N175" s="259"/>
      <c r="O175" s="259"/>
      <c r="P175" s="83"/>
      <c r="Q175" s="259">
        <f>S175+U175+W175+Y175</f>
        <v>0</v>
      </c>
      <c r="R175" s="259"/>
      <c r="S175" s="259"/>
      <c r="T175" s="259"/>
      <c r="U175" s="259"/>
      <c r="V175" s="259"/>
      <c r="W175" s="259"/>
      <c r="X175" s="259">
        <v>0</v>
      </c>
      <c r="Y175" s="259">
        <v>0</v>
      </c>
      <c r="Z175" s="259"/>
      <c r="AA175" s="259">
        <v>0</v>
      </c>
      <c r="AB175" s="259">
        <v>0</v>
      </c>
      <c r="AC175" s="259"/>
      <c r="AD175" s="259"/>
      <c r="AE175" s="259"/>
      <c r="AF175" s="259">
        <f>SUM(AG175:AG175)</f>
        <v>0</v>
      </c>
      <c r="AG175" s="259"/>
      <c r="AH175" s="259"/>
      <c r="AI175" s="259"/>
      <c r="AJ175" s="259"/>
      <c r="AK175" s="259"/>
      <c r="AL175" s="259"/>
      <c r="AM175" s="259"/>
      <c r="AN175" s="259"/>
      <c r="AO175" s="259"/>
      <c r="AP175" s="411"/>
      <c r="AQ175" s="259"/>
    </row>
    <row r="176" spans="1:43" s="266" customFormat="1" ht="18" hidden="1" customHeight="1">
      <c r="A176" s="324"/>
      <c r="B176" s="252" t="s">
        <v>230</v>
      </c>
      <c r="C176" s="253"/>
      <c r="D176" s="253"/>
      <c r="E176" s="253"/>
      <c r="F176" s="363"/>
      <c r="G176" s="255"/>
      <c r="H176" s="256"/>
      <c r="I176" s="104"/>
      <c r="J176" s="535"/>
      <c r="K176" s="536"/>
      <c r="L176" s="258"/>
      <c r="M176" s="259"/>
      <c r="N176" s="259"/>
      <c r="O176" s="259"/>
      <c r="P176" s="83"/>
      <c r="Q176" s="259">
        <f>S176+U176+W176+Y176</f>
        <v>0</v>
      </c>
      <c r="R176" s="259">
        <f>S176</f>
        <v>0</v>
      </c>
      <c r="S176" s="259">
        <v>0</v>
      </c>
      <c r="T176" s="259">
        <v>0</v>
      </c>
      <c r="U176" s="259">
        <v>0</v>
      </c>
      <c r="V176" s="259"/>
      <c r="W176" s="259">
        <v>0</v>
      </c>
      <c r="X176" s="259">
        <v>0</v>
      </c>
      <c r="Y176" s="259">
        <v>0</v>
      </c>
      <c r="Z176" s="259"/>
      <c r="AA176" s="259">
        <f>AB176+AC176</f>
        <v>0</v>
      </c>
      <c r="AB176" s="259">
        <v>0</v>
      </c>
      <c r="AC176" s="259">
        <v>0</v>
      </c>
      <c r="AD176" s="259">
        <v>0</v>
      </c>
      <c r="AE176" s="259"/>
      <c r="AF176" s="259">
        <f>SUM(AG176:AG176)</f>
        <v>0</v>
      </c>
      <c r="AG176" s="259"/>
      <c r="AH176" s="259"/>
      <c r="AI176" s="259"/>
      <c r="AJ176" s="259"/>
      <c r="AK176" s="259"/>
      <c r="AL176" s="259"/>
      <c r="AM176" s="259"/>
      <c r="AN176" s="259"/>
      <c r="AO176" s="259"/>
      <c r="AP176" s="411"/>
      <c r="AQ176" s="259"/>
    </row>
    <row r="177" spans="1:43" s="266" customFormat="1" ht="18" hidden="1" customHeight="1">
      <c r="A177" s="324"/>
      <c r="B177" s="252" t="s">
        <v>231</v>
      </c>
      <c r="C177" s="253"/>
      <c r="D177" s="253"/>
      <c r="E177" s="253"/>
      <c r="F177" s="363"/>
      <c r="G177" s="255"/>
      <c r="H177" s="256"/>
      <c r="I177" s="104"/>
      <c r="J177" s="535"/>
      <c r="K177" s="536"/>
      <c r="L177" s="258"/>
      <c r="M177" s="259"/>
      <c r="N177" s="259"/>
      <c r="O177" s="259"/>
      <c r="P177" s="83"/>
      <c r="Q177" s="259">
        <f>S177+U177+W177+Y177</f>
        <v>0</v>
      </c>
      <c r="R177" s="259"/>
      <c r="S177" s="259"/>
      <c r="T177" s="259">
        <v>0</v>
      </c>
      <c r="U177" s="259">
        <v>0</v>
      </c>
      <c r="V177" s="259"/>
      <c r="W177" s="259"/>
      <c r="X177" s="259">
        <v>0</v>
      </c>
      <c r="Y177" s="259">
        <v>0</v>
      </c>
      <c r="Z177" s="259"/>
      <c r="AA177" s="259">
        <f>AB177+AC177</f>
        <v>0</v>
      </c>
      <c r="AB177" s="259">
        <v>0</v>
      </c>
      <c r="AC177" s="259"/>
      <c r="AD177" s="259"/>
      <c r="AE177" s="259"/>
      <c r="AF177" s="259">
        <f>SUM(AG177:AG177)</f>
        <v>0</v>
      </c>
      <c r="AG177" s="259"/>
      <c r="AH177" s="259"/>
      <c r="AI177" s="259"/>
      <c r="AJ177" s="259"/>
      <c r="AK177" s="259"/>
      <c r="AL177" s="259"/>
      <c r="AM177" s="259"/>
      <c r="AN177" s="259"/>
      <c r="AO177" s="259"/>
      <c r="AP177" s="411"/>
      <c r="AQ177" s="259"/>
    </row>
    <row r="178" spans="1:43" s="266" customFormat="1" ht="18" hidden="1" customHeight="1">
      <c r="A178" s="324"/>
      <c r="B178" s="252" t="s">
        <v>259</v>
      </c>
      <c r="C178" s="253"/>
      <c r="D178" s="253"/>
      <c r="E178" s="253"/>
      <c r="F178" s="363"/>
      <c r="G178" s="255"/>
      <c r="H178" s="256"/>
      <c r="I178" s="104"/>
      <c r="J178" s="535"/>
      <c r="K178" s="536"/>
      <c r="L178" s="258"/>
      <c r="M178" s="259"/>
      <c r="N178" s="259"/>
      <c r="O178" s="259"/>
      <c r="P178" s="83"/>
      <c r="Q178" s="259">
        <v>0</v>
      </c>
      <c r="R178" s="259"/>
      <c r="S178" s="259"/>
      <c r="T178" s="259">
        <v>0</v>
      </c>
      <c r="U178" s="259">
        <v>0</v>
      </c>
      <c r="V178" s="259"/>
      <c r="W178" s="259"/>
      <c r="X178" s="259"/>
      <c r="Y178" s="259"/>
      <c r="Z178" s="259"/>
      <c r="AA178" s="259">
        <f>AB178+AC178</f>
        <v>0</v>
      </c>
      <c r="AB178" s="259"/>
      <c r="AC178" s="259">
        <v>0</v>
      </c>
      <c r="AD178" s="259"/>
      <c r="AE178" s="259"/>
      <c r="AF178" s="259"/>
      <c r="AG178" s="259"/>
      <c r="AH178" s="259"/>
      <c r="AI178" s="259"/>
      <c r="AJ178" s="259"/>
      <c r="AK178" s="259"/>
      <c r="AL178" s="259"/>
      <c r="AM178" s="259"/>
      <c r="AN178" s="259"/>
      <c r="AO178" s="259"/>
      <c r="AP178" s="411"/>
      <c r="AQ178" s="259"/>
    </row>
    <row r="179" spans="1:43" s="266" customFormat="1" ht="18" hidden="1" customHeight="1">
      <c r="A179" s="324"/>
      <c r="B179" s="252" t="s">
        <v>153</v>
      </c>
      <c r="C179" s="253"/>
      <c r="D179" s="253"/>
      <c r="E179" s="253"/>
      <c r="F179" s="363"/>
      <c r="G179" s="255"/>
      <c r="H179" s="256"/>
      <c r="I179" s="104"/>
      <c r="J179" s="535"/>
      <c r="K179" s="536"/>
      <c r="L179" s="258"/>
      <c r="M179" s="259"/>
      <c r="N179" s="259"/>
      <c r="O179" s="259"/>
      <c r="P179" s="83"/>
      <c r="Q179" s="259">
        <f>S179+U179+W179+Y179</f>
        <v>0</v>
      </c>
      <c r="R179" s="259">
        <f>S179</f>
        <v>0</v>
      </c>
      <c r="S179" s="259">
        <v>0</v>
      </c>
      <c r="T179" s="259">
        <v>0</v>
      </c>
      <c r="U179" s="259">
        <v>0</v>
      </c>
      <c r="V179" s="259"/>
      <c r="W179" s="259"/>
      <c r="X179" s="259">
        <v>0</v>
      </c>
      <c r="Y179" s="259">
        <v>0</v>
      </c>
      <c r="Z179" s="259"/>
      <c r="AA179" s="259">
        <v>0</v>
      </c>
      <c r="AB179" s="259">
        <v>0</v>
      </c>
      <c r="AC179" s="259"/>
      <c r="AD179" s="259"/>
      <c r="AE179" s="259"/>
      <c r="AF179" s="259">
        <f>SUM(AG179:AG179)</f>
        <v>0</v>
      </c>
      <c r="AG179" s="259"/>
      <c r="AH179" s="259"/>
      <c r="AI179" s="259"/>
      <c r="AJ179" s="259"/>
      <c r="AK179" s="259"/>
      <c r="AL179" s="259"/>
      <c r="AM179" s="259"/>
      <c r="AN179" s="259"/>
      <c r="AO179" s="259"/>
      <c r="AP179" s="411"/>
      <c r="AQ179" s="259"/>
    </row>
    <row r="180" spans="1:43" s="327" customFormat="1" ht="42" customHeight="1">
      <c r="A180" s="1062" t="s">
        <v>167</v>
      </c>
      <c r="B180" s="789" t="s">
        <v>168</v>
      </c>
      <c r="C180" s="826"/>
      <c r="D180" s="826"/>
      <c r="E180" s="826"/>
      <c r="F180" s="312"/>
      <c r="G180" s="792"/>
      <c r="H180" s="827"/>
      <c r="I180" s="990" t="s">
        <v>19</v>
      </c>
      <c r="J180" s="283"/>
      <c r="K180" s="828"/>
      <c r="L180" s="960">
        <f>L181</f>
        <v>7644.31</v>
      </c>
      <c r="M180" s="960">
        <f>M181</f>
        <v>0</v>
      </c>
      <c r="N180" s="960">
        <f t="shared" ref="N180:AO180" si="114">N181</f>
        <v>377.26</v>
      </c>
      <c r="O180" s="960">
        <f t="shared" si="114"/>
        <v>0</v>
      </c>
      <c r="P180" s="960">
        <f>P181+P183</f>
        <v>70000</v>
      </c>
      <c r="Q180" s="960">
        <f>Q181+Q183</f>
        <v>0</v>
      </c>
      <c r="R180" s="960">
        <f t="shared" ref="R180:AA180" si="115">R181+R183</f>
        <v>0</v>
      </c>
      <c r="S180" s="960">
        <f t="shared" si="115"/>
        <v>0</v>
      </c>
      <c r="T180" s="960">
        <f t="shared" si="115"/>
        <v>0</v>
      </c>
      <c r="U180" s="960">
        <f t="shared" si="115"/>
        <v>0</v>
      </c>
      <c r="V180" s="960">
        <f t="shared" si="115"/>
        <v>0</v>
      </c>
      <c r="W180" s="960">
        <f t="shared" si="115"/>
        <v>0</v>
      </c>
      <c r="X180" s="960">
        <f t="shared" si="115"/>
        <v>0</v>
      </c>
      <c r="Y180" s="960">
        <f t="shared" si="115"/>
        <v>0</v>
      </c>
      <c r="Z180" s="960">
        <f t="shared" si="115"/>
        <v>0</v>
      </c>
      <c r="AA180" s="960">
        <f t="shared" si="115"/>
        <v>0</v>
      </c>
      <c r="AB180" s="960">
        <f t="shared" si="114"/>
        <v>0</v>
      </c>
      <c r="AC180" s="960">
        <f t="shared" si="114"/>
        <v>0</v>
      </c>
      <c r="AD180" s="960">
        <f t="shared" si="114"/>
        <v>0</v>
      </c>
      <c r="AE180" s="960">
        <f t="shared" si="114"/>
        <v>0</v>
      </c>
      <c r="AF180" s="960">
        <f t="shared" si="114"/>
        <v>0</v>
      </c>
      <c r="AG180" s="960">
        <f t="shared" si="114"/>
        <v>0</v>
      </c>
      <c r="AH180" s="960">
        <f t="shared" si="114"/>
        <v>0</v>
      </c>
      <c r="AI180" s="960">
        <f t="shared" si="114"/>
        <v>0</v>
      </c>
      <c r="AJ180" s="960">
        <f t="shared" si="114"/>
        <v>0</v>
      </c>
      <c r="AK180" s="960">
        <f t="shared" si="114"/>
        <v>0</v>
      </c>
      <c r="AL180" s="960">
        <f t="shared" si="114"/>
        <v>0</v>
      </c>
      <c r="AM180" s="960">
        <f t="shared" si="114"/>
        <v>0</v>
      </c>
      <c r="AN180" s="960">
        <f t="shared" si="114"/>
        <v>0</v>
      </c>
      <c r="AO180" s="960">
        <f t="shared" si="114"/>
        <v>0</v>
      </c>
      <c r="AP180" s="823" t="s">
        <v>244</v>
      </c>
      <c r="AQ180" s="829">
        <v>0</v>
      </c>
    </row>
    <row r="181" spans="1:43" ht="18" customHeight="1">
      <c r="A181" s="1152"/>
      <c r="B181" s="42" t="s">
        <v>15</v>
      </c>
      <c r="C181" s="334"/>
      <c r="D181" s="334"/>
      <c r="E181" s="334"/>
      <c r="F181" s="313"/>
      <c r="G181" s="335"/>
      <c r="H181" s="336"/>
      <c r="I181" s="992"/>
      <c r="J181" s="982"/>
      <c r="K181" s="659"/>
      <c r="L181" s="968">
        <v>7644.31</v>
      </c>
      <c r="M181" s="83">
        <v>0</v>
      </c>
      <c r="N181" s="83">
        <v>377.26</v>
      </c>
      <c r="O181" s="83">
        <v>0</v>
      </c>
      <c r="P181" s="83">
        <v>7000</v>
      </c>
      <c r="Q181" s="83">
        <v>0</v>
      </c>
      <c r="R181" s="83">
        <v>0</v>
      </c>
      <c r="S181" s="83">
        <v>0</v>
      </c>
      <c r="T181" s="83">
        <f>SUM(T182:T183)</f>
        <v>0</v>
      </c>
      <c r="U181" s="83">
        <f>SUM(U182:U183)</f>
        <v>0</v>
      </c>
      <c r="V181" s="83">
        <f t="shared" ref="V181:AE181" si="116">SUM(V182:V183)</f>
        <v>0</v>
      </c>
      <c r="W181" s="83">
        <f t="shared" si="116"/>
        <v>0</v>
      </c>
      <c r="X181" s="83">
        <f t="shared" si="116"/>
        <v>0</v>
      </c>
      <c r="Y181" s="83">
        <f t="shared" si="116"/>
        <v>0</v>
      </c>
      <c r="Z181" s="259"/>
      <c r="AA181" s="83">
        <f t="shared" si="116"/>
        <v>0</v>
      </c>
      <c r="AB181" s="83">
        <f t="shared" si="116"/>
        <v>0</v>
      </c>
      <c r="AC181" s="83">
        <f t="shared" si="116"/>
        <v>0</v>
      </c>
      <c r="AD181" s="83">
        <f t="shared" si="116"/>
        <v>0</v>
      </c>
      <c r="AE181" s="83">
        <f t="shared" si="116"/>
        <v>0</v>
      </c>
      <c r="AF181" s="83">
        <v>0</v>
      </c>
      <c r="AG181" s="83">
        <v>0</v>
      </c>
      <c r="AH181" s="83">
        <v>0</v>
      </c>
      <c r="AI181" s="83">
        <v>0</v>
      </c>
      <c r="AJ181" s="83">
        <v>0</v>
      </c>
      <c r="AK181" s="83">
        <v>0</v>
      </c>
      <c r="AL181" s="83">
        <v>0</v>
      </c>
      <c r="AM181" s="83">
        <v>0</v>
      </c>
      <c r="AN181" s="83">
        <v>0</v>
      </c>
      <c r="AO181" s="83">
        <v>0</v>
      </c>
      <c r="AP181" s="409"/>
      <c r="AQ181" s="259"/>
    </row>
    <row r="182" spans="1:43" s="266" customFormat="1" ht="18" hidden="1" customHeight="1">
      <c r="A182" s="366"/>
      <c r="B182" s="252" t="s">
        <v>232</v>
      </c>
      <c r="C182" s="253"/>
      <c r="D182" s="253"/>
      <c r="E182" s="253"/>
      <c r="F182" s="363"/>
      <c r="G182" s="255"/>
      <c r="H182" s="256"/>
      <c r="I182" s="367"/>
      <c r="J182" s="535"/>
      <c r="K182" s="536"/>
      <c r="L182" s="258"/>
      <c r="M182" s="259"/>
      <c r="N182" s="259"/>
      <c r="O182" s="259"/>
      <c r="P182" s="83"/>
      <c r="Q182" s="259"/>
      <c r="R182" s="259"/>
      <c r="S182" s="259"/>
      <c r="T182" s="259"/>
      <c r="U182" s="259"/>
      <c r="V182" s="259"/>
      <c r="W182" s="259"/>
      <c r="X182" s="83"/>
      <c r="Y182" s="83"/>
      <c r="Z182" s="259"/>
      <c r="AA182" s="259"/>
      <c r="AB182" s="259"/>
      <c r="AC182" s="259"/>
      <c r="AD182" s="259"/>
      <c r="AE182" s="259"/>
      <c r="AF182" s="259"/>
      <c r="AG182" s="259"/>
      <c r="AH182" s="259"/>
      <c r="AI182" s="259"/>
      <c r="AJ182" s="259"/>
      <c r="AK182" s="259"/>
      <c r="AL182" s="259"/>
      <c r="AM182" s="259"/>
      <c r="AN182" s="259"/>
      <c r="AO182" s="259"/>
      <c r="AP182" s="411"/>
      <c r="AQ182" s="259"/>
    </row>
    <row r="183" spans="1:43" ht="18" customHeight="1">
      <c r="A183" s="944"/>
      <c r="B183" s="42" t="s">
        <v>32</v>
      </c>
      <c r="C183" s="334"/>
      <c r="D183" s="334"/>
      <c r="E183" s="334"/>
      <c r="F183" s="313"/>
      <c r="G183" s="335"/>
      <c r="H183" s="336"/>
      <c r="I183" s="943"/>
      <c r="J183" s="982"/>
      <c r="K183" s="659"/>
      <c r="L183" s="968"/>
      <c r="M183" s="83"/>
      <c r="N183" s="83"/>
      <c r="O183" s="83"/>
      <c r="P183" s="83">
        <v>63000</v>
      </c>
      <c r="Q183" s="83">
        <f>S183+U183</f>
        <v>0</v>
      </c>
      <c r="R183" s="83"/>
      <c r="S183" s="83"/>
      <c r="T183" s="83">
        <v>0</v>
      </c>
      <c r="U183" s="83">
        <v>0</v>
      </c>
      <c r="V183" s="83"/>
      <c r="W183" s="83"/>
      <c r="X183" s="83"/>
      <c r="Y183" s="83"/>
      <c r="Z183" s="83"/>
      <c r="AA183" s="83">
        <f>SUM(AB183:AC183)</f>
        <v>0</v>
      </c>
      <c r="AB183" s="83"/>
      <c r="AC183" s="83">
        <v>0</v>
      </c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409"/>
      <c r="AQ183" s="83"/>
    </row>
    <row r="184" spans="1:43" s="327" customFormat="1" ht="26.25" customHeight="1">
      <c r="A184" s="1062" t="s">
        <v>169</v>
      </c>
      <c r="B184" s="789" t="s">
        <v>170</v>
      </c>
      <c r="C184" s="826"/>
      <c r="D184" s="826"/>
      <c r="E184" s="826"/>
      <c r="F184" s="312"/>
      <c r="G184" s="792"/>
      <c r="H184" s="827"/>
      <c r="I184" s="990" t="s">
        <v>19</v>
      </c>
      <c r="J184" s="283"/>
      <c r="K184" s="828"/>
      <c r="L184" s="960">
        <f>L185</f>
        <v>8790.08</v>
      </c>
      <c r="M184" s="960">
        <f>M185</f>
        <v>0</v>
      </c>
      <c r="N184" s="960">
        <f t="shared" ref="N184:AO185" si="117">N185</f>
        <v>612.4</v>
      </c>
      <c r="O184" s="960">
        <f t="shared" si="117"/>
        <v>7188.28</v>
      </c>
      <c r="P184" s="960">
        <v>1215.26</v>
      </c>
      <c r="Q184" s="960">
        <v>0</v>
      </c>
      <c r="R184" s="960">
        <f t="shared" si="117"/>
        <v>0</v>
      </c>
      <c r="S184" s="960">
        <f t="shared" si="117"/>
        <v>0</v>
      </c>
      <c r="T184" s="960">
        <f t="shared" si="117"/>
        <v>0</v>
      </c>
      <c r="U184" s="960">
        <f t="shared" si="117"/>
        <v>2205.3380000000002</v>
      </c>
      <c r="V184" s="960">
        <f t="shared" si="117"/>
        <v>0</v>
      </c>
      <c r="W184" s="960">
        <f t="shared" si="117"/>
        <v>0</v>
      </c>
      <c r="X184" s="960">
        <f t="shared" si="117"/>
        <v>0</v>
      </c>
      <c r="Y184" s="960">
        <f t="shared" si="117"/>
        <v>0</v>
      </c>
      <c r="Z184" s="960">
        <v>0</v>
      </c>
      <c r="AA184" s="960">
        <v>0</v>
      </c>
      <c r="AB184" s="960">
        <f>AB185</f>
        <v>2205.337</v>
      </c>
      <c r="AC184" s="960">
        <f>AC185</f>
        <v>0</v>
      </c>
      <c r="AD184" s="960">
        <f>AD185</f>
        <v>0</v>
      </c>
      <c r="AE184" s="960">
        <f>AE185</f>
        <v>0</v>
      </c>
      <c r="AF184" s="960">
        <f t="shared" si="117"/>
        <v>0</v>
      </c>
      <c r="AG184" s="960">
        <f t="shared" si="117"/>
        <v>0</v>
      </c>
      <c r="AH184" s="960">
        <f t="shared" si="117"/>
        <v>0</v>
      </c>
      <c r="AI184" s="960">
        <f t="shared" si="117"/>
        <v>0</v>
      </c>
      <c r="AJ184" s="960">
        <f t="shared" si="117"/>
        <v>0</v>
      </c>
      <c r="AK184" s="960">
        <f t="shared" si="117"/>
        <v>0</v>
      </c>
      <c r="AL184" s="960">
        <f t="shared" si="117"/>
        <v>0</v>
      </c>
      <c r="AM184" s="960">
        <f t="shared" si="117"/>
        <v>0</v>
      </c>
      <c r="AN184" s="960">
        <f t="shared" si="117"/>
        <v>0</v>
      </c>
      <c r="AO184" s="960">
        <f t="shared" si="117"/>
        <v>0</v>
      </c>
      <c r="AP184" s="823"/>
      <c r="AQ184" s="960">
        <v>0</v>
      </c>
    </row>
    <row r="185" spans="1:43" ht="24" hidden="1" customHeight="1">
      <c r="A185" s="1152"/>
      <c r="B185" s="42" t="s">
        <v>15</v>
      </c>
      <c r="C185" s="334"/>
      <c r="D185" s="334"/>
      <c r="E185" s="334"/>
      <c r="F185" s="313"/>
      <c r="G185" s="335"/>
      <c r="H185" s="336"/>
      <c r="I185" s="992"/>
      <c r="J185" s="982"/>
      <c r="K185" s="659"/>
      <c r="L185" s="968">
        <v>8790.08</v>
      </c>
      <c r="M185" s="83">
        <v>0</v>
      </c>
      <c r="N185" s="83">
        <v>612.4</v>
      </c>
      <c r="O185" s="83">
        <v>7188.28</v>
      </c>
      <c r="P185" s="83">
        <v>8177.68</v>
      </c>
      <c r="Q185" s="83">
        <f>Q186</f>
        <v>2205.3380000000002</v>
      </c>
      <c r="R185" s="83">
        <f t="shared" si="117"/>
        <v>0</v>
      </c>
      <c r="S185" s="83">
        <f t="shared" si="117"/>
        <v>0</v>
      </c>
      <c r="T185" s="83">
        <f t="shared" si="117"/>
        <v>0</v>
      </c>
      <c r="U185" s="83">
        <f t="shared" si="117"/>
        <v>2205.3380000000002</v>
      </c>
      <c r="V185" s="83">
        <f t="shared" si="117"/>
        <v>0</v>
      </c>
      <c r="W185" s="83">
        <f t="shared" si="117"/>
        <v>0</v>
      </c>
      <c r="X185" s="83">
        <f t="shared" si="117"/>
        <v>0</v>
      </c>
      <c r="Y185" s="83">
        <f t="shared" si="117"/>
        <v>0</v>
      </c>
      <c r="Z185" s="259"/>
      <c r="AA185" s="83">
        <f t="shared" si="117"/>
        <v>2205.337</v>
      </c>
      <c r="AB185" s="83">
        <f t="shared" si="117"/>
        <v>2205.337</v>
      </c>
      <c r="AC185" s="83">
        <f t="shared" si="117"/>
        <v>0</v>
      </c>
      <c r="AD185" s="83">
        <f>AD186</f>
        <v>0</v>
      </c>
      <c r="AE185" s="83">
        <f>AE186</f>
        <v>0</v>
      </c>
      <c r="AF185" s="83">
        <f t="shared" si="117"/>
        <v>0</v>
      </c>
      <c r="AG185" s="83">
        <f t="shared" si="117"/>
        <v>0</v>
      </c>
      <c r="AH185" s="83">
        <v>0</v>
      </c>
      <c r="AI185" s="83">
        <v>0</v>
      </c>
      <c r="AJ185" s="83">
        <v>0</v>
      </c>
      <c r="AK185" s="83">
        <v>0</v>
      </c>
      <c r="AL185" s="83">
        <v>0</v>
      </c>
      <c r="AM185" s="83">
        <v>0</v>
      </c>
      <c r="AN185" s="83">
        <v>0</v>
      </c>
      <c r="AO185" s="83">
        <v>0</v>
      </c>
      <c r="AP185" s="409"/>
      <c r="AQ185" s="259"/>
    </row>
    <row r="186" spans="1:43" s="266" customFormat="1" ht="27" hidden="1" customHeight="1">
      <c r="A186" s="366"/>
      <c r="B186" s="252" t="s">
        <v>303</v>
      </c>
      <c r="C186" s="253"/>
      <c r="D186" s="253"/>
      <c r="E186" s="253"/>
      <c r="F186" s="363"/>
      <c r="G186" s="255"/>
      <c r="H186" s="256"/>
      <c r="I186" s="367"/>
      <c r="J186" s="535"/>
      <c r="K186" s="536"/>
      <c r="L186" s="258"/>
      <c r="M186" s="259"/>
      <c r="N186" s="259"/>
      <c r="O186" s="259"/>
      <c r="P186" s="259"/>
      <c r="Q186" s="259">
        <f>S186+U186</f>
        <v>2205.3380000000002</v>
      </c>
      <c r="R186" s="259"/>
      <c r="S186" s="259"/>
      <c r="T186" s="259"/>
      <c r="U186" s="259">
        <v>2205.3380000000002</v>
      </c>
      <c r="V186" s="259"/>
      <c r="W186" s="259"/>
      <c r="X186" s="259"/>
      <c r="Y186" s="259"/>
      <c r="Z186" s="259"/>
      <c r="AA186" s="259">
        <f>AB186</f>
        <v>2205.337</v>
      </c>
      <c r="AB186" s="259">
        <v>2205.337</v>
      </c>
      <c r="AC186" s="259"/>
      <c r="AD186" s="259"/>
      <c r="AE186" s="259"/>
      <c r="AF186" s="259"/>
      <c r="AG186" s="259"/>
      <c r="AH186" s="259"/>
      <c r="AI186" s="259"/>
      <c r="AJ186" s="259"/>
      <c r="AK186" s="259"/>
      <c r="AL186" s="259"/>
      <c r="AM186" s="259"/>
      <c r="AN186" s="259"/>
      <c r="AO186" s="259"/>
      <c r="AP186" s="411"/>
      <c r="AQ186" s="259"/>
    </row>
    <row r="187" spans="1:43" s="327" customFormat="1" ht="43.5" customHeight="1">
      <c r="A187" s="1062" t="s">
        <v>171</v>
      </c>
      <c r="B187" s="789" t="s">
        <v>172</v>
      </c>
      <c r="C187" s="826"/>
      <c r="D187" s="826"/>
      <c r="E187" s="826"/>
      <c r="F187" s="312"/>
      <c r="G187" s="792"/>
      <c r="H187" s="827"/>
      <c r="I187" s="990" t="s">
        <v>19</v>
      </c>
      <c r="J187" s="283"/>
      <c r="K187" s="828"/>
      <c r="L187" s="960">
        <f>L188+L194</f>
        <v>204849.53</v>
      </c>
      <c r="M187" s="960">
        <f>M188+M194</f>
        <v>195485</v>
      </c>
      <c r="N187" s="960">
        <f>N188+N194</f>
        <v>203676.84</v>
      </c>
      <c r="O187" s="960">
        <f t="shared" ref="O187:AO187" si="118">O188</f>
        <v>1116.69</v>
      </c>
      <c r="P187" s="960">
        <v>0</v>
      </c>
      <c r="Q187" s="960">
        <v>0</v>
      </c>
      <c r="R187" s="960">
        <f t="shared" si="118"/>
        <v>0</v>
      </c>
      <c r="S187" s="960">
        <f t="shared" si="118"/>
        <v>3000</v>
      </c>
      <c r="T187" s="960">
        <f t="shared" si="118"/>
        <v>0</v>
      </c>
      <c r="U187" s="960">
        <f t="shared" si="118"/>
        <v>0</v>
      </c>
      <c r="V187" s="960">
        <f t="shared" si="118"/>
        <v>0</v>
      </c>
      <c r="W187" s="960">
        <f t="shared" si="118"/>
        <v>0</v>
      </c>
      <c r="X187" s="960">
        <f t="shared" si="118"/>
        <v>0</v>
      </c>
      <c r="Y187" s="960">
        <f t="shared" si="118"/>
        <v>0</v>
      </c>
      <c r="Z187" s="829">
        <v>0</v>
      </c>
      <c r="AA187" s="960">
        <f t="shared" si="118"/>
        <v>0</v>
      </c>
      <c r="AB187" s="960">
        <f t="shared" si="118"/>
        <v>0</v>
      </c>
      <c r="AC187" s="960">
        <f t="shared" si="118"/>
        <v>0</v>
      </c>
      <c r="AD187" s="960">
        <f t="shared" si="118"/>
        <v>0</v>
      </c>
      <c r="AE187" s="960">
        <f t="shared" si="118"/>
        <v>0</v>
      </c>
      <c r="AF187" s="960">
        <f t="shared" si="118"/>
        <v>0</v>
      </c>
      <c r="AG187" s="960">
        <f t="shared" si="118"/>
        <v>0</v>
      </c>
      <c r="AH187" s="960">
        <f t="shared" si="118"/>
        <v>0</v>
      </c>
      <c r="AI187" s="960">
        <f t="shared" si="118"/>
        <v>0</v>
      </c>
      <c r="AJ187" s="960">
        <f t="shared" si="118"/>
        <v>0</v>
      </c>
      <c r="AK187" s="960">
        <f t="shared" si="118"/>
        <v>0</v>
      </c>
      <c r="AL187" s="960">
        <f t="shared" si="118"/>
        <v>0</v>
      </c>
      <c r="AM187" s="960">
        <f t="shared" si="118"/>
        <v>0</v>
      </c>
      <c r="AN187" s="960">
        <f t="shared" si="118"/>
        <v>0</v>
      </c>
      <c r="AO187" s="960">
        <f t="shared" si="118"/>
        <v>0</v>
      </c>
      <c r="AP187" s="830" t="s">
        <v>295</v>
      </c>
      <c r="AQ187" s="829">
        <v>0</v>
      </c>
    </row>
    <row r="188" spans="1:43">
      <c r="A188" s="1152"/>
      <c r="B188" s="42" t="s">
        <v>15</v>
      </c>
      <c r="C188" s="334"/>
      <c r="D188" s="334"/>
      <c r="E188" s="334"/>
      <c r="F188" s="313"/>
      <c r="G188" s="335"/>
      <c r="H188" s="336"/>
      <c r="I188" s="992"/>
      <c r="J188" s="982"/>
      <c r="K188" s="659"/>
      <c r="L188" s="968">
        <v>9364.5300000000007</v>
      </c>
      <c r="M188" s="83">
        <v>0</v>
      </c>
      <c r="N188" s="83">
        <v>8191.84</v>
      </c>
      <c r="O188" s="83">
        <v>1116.69</v>
      </c>
      <c r="P188" s="83">
        <v>0</v>
      </c>
      <c r="Q188" s="83">
        <v>0</v>
      </c>
      <c r="R188" s="83">
        <f>P188</f>
        <v>0</v>
      </c>
      <c r="S188" s="83">
        <f>SUM(S189:S193)</f>
        <v>3000</v>
      </c>
      <c r="T188" s="83">
        <v>0</v>
      </c>
      <c r="U188" s="83">
        <v>0</v>
      </c>
      <c r="V188" s="83">
        <v>0</v>
      </c>
      <c r="W188" s="83">
        <v>0</v>
      </c>
      <c r="X188" s="83">
        <v>0</v>
      </c>
      <c r="Y188" s="83">
        <v>0</v>
      </c>
      <c r="Z188" s="259"/>
      <c r="AA188" s="83">
        <f>SUM(AA189:AA193)</f>
        <v>0</v>
      </c>
      <c r="AB188" s="83">
        <f t="shared" ref="AB188:AJ188" si="119">SUM(AB189:AB191)</f>
        <v>0</v>
      </c>
      <c r="AC188" s="83">
        <f t="shared" si="119"/>
        <v>0</v>
      </c>
      <c r="AD188" s="83">
        <f t="shared" si="119"/>
        <v>0</v>
      </c>
      <c r="AE188" s="83">
        <f>SUM(AE189:AE193)</f>
        <v>0</v>
      </c>
      <c r="AF188" s="83">
        <f t="shared" si="119"/>
        <v>0</v>
      </c>
      <c r="AG188" s="83">
        <f t="shared" si="119"/>
        <v>0</v>
      </c>
      <c r="AH188" s="83">
        <f t="shared" si="119"/>
        <v>0</v>
      </c>
      <c r="AI188" s="83">
        <f t="shared" si="119"/>
        <v>0</v>
      </c>
      <c r="AJ188" s="83">
        <f t="shared" si="119"/>
        <v>0</v>
      </c>
      <c r="AK188" s="83">
        <v>0</v>
      </c>
      <c r="AL188" s="83">
        <v>0</v>
      </c>
      <c r="AM188" s="83">
        <v>0</v>
      </c>
      <c r="AN188" s="83">
        <v>0</v>
      </c>
      <c r="AO188" s="83">
        <v>0</v>
      </c>
      <c r="AP188" s="409"/>
      <c r="AQ188" s="259"/>
    </row>
    <row r="189" spans="1:43" s="266" customFormat="1" ht="15.75" hidden="1">
      <c r="A189" s="324"/>
      <c r="B189" s="252" t="s">
        <v>233</v>
      </c>
      <c r="C189" s="253"/>
      <c r="D189" s="253"/>
      <c r="E189" s="253"/>
      <c r="F189" s="363"/>
      <c r="G189" s="255"/>
      <c r="H189" s="256"/>
      <c r="I189" s="368"/>
      <c r="J189" s="535"/>
      <c r="K189" s="536"/>
      <c r="L189" s="258"/>
      <c r="M189" s="259"/>
      <c r="N189" s="259"/>
      <c r="O189" s="259"/>
      <c r="P189" s="83"/>
      <c r="Q189" s="259">
        <f>Y189</f>
        <v>0</v>
      </c>
      <c r="R189" s="259"/>
      <c r="S189" s="259"/>
      <c r="T189" s="259"/>
      <c r="U189" s="259"/>
      <c r="V189" s="259"/>
      <c r="W189" s="259"/>
      <c r="X189" s="259">
        <f>Y189</f>
        <v>0</v>
      </c>
      <c r="Y189" s="83"/>
      <c r="Z189" s="259"/>
      <c r="AA189" s="259"/>
      <c r="AB189" s="259"/>
      <c r="AC189" s="259"/>
      <c r="AD189" s="259"/>
      <c r="AE189" s="259"/>
      <c r="AF189" s="259"/>
      <c r="AG189" s="259"/>
      <c r="AH189" s="259"/>
      <c r="AI189" s="259"/>
      <c r="AJ189" s="259"/>
      <c r="AK189" s="259"/>
      <c r="AL189" s="259"/>
      <c r="AM189" s="259"/>
      <c r="AN189" s="259"/>
      <c r="AO189" s="259"/>
      <c r="AP189" s="411"/>
      <c r="AQ189" s="259"/>
    </row>
    <row r="190" spans="1:43" s="266" customFormat="1" ht="15.75" hidden="1">
      <c r="A190" s="324"/>
      <c r="B190" s="252" t="s">
        <v>262</v>
      </c>
      <c r="C190" s="253"/>
      <c r="D190" s="253"/>
      <c r="E190" s="253"/>
      <c r="F190" s="363"/>
      <c r="G190" s="255"/>
      <c r="H190" s="256"/>
      <c r="I190" s="368"/>
      <c r="J190" s="535"/>
      <c r="K190" s="536"/>
      <c r="L190" s="258"/>
      <c r="M190" s="259"/>
      <c r="N190" s="259"/>
      <c r="O190" s="259"/>
      <c r="P190" s="259"/>
      <c r="Q190" s="259">
        <f>S190+U190+W190</f>
        <v>3000</v>
      </c>
      <c r="R190" s="259">
        <f>S190</f>
        <v>3000</v>
      </c>
      <c r="S190" s="259">
        <v>3000</v>
      </c>
      <c r="T190" s="259">
        <f>U190</f>
        <v>0</v>
      </c>
      <c r="U190" s="259">
        <v>0</v>
      </c>
      <c r="V190" s="259"/>
      <c r="W190" s="259">
        <v>0</v>
      </c>
      <c r="X190" s="259"/>
      <c r="Y190" s="259"/>
      <c r="Z190" s="259"/>
      <c r="AA190" s="259">
        <f>SUM(AB190:AC190)</f>
        <v>0</v>
      </c>
      <c r="AB190" s="259"/>
      <c r="AC190" s="259">
        <v>0</v>
      </c>
      <c r="AD190" s="259"/>
      <c r="AE190" s="259"/>
      <c r="AF190" s="259"/>
      <c r="AG190" s="259"/>
      <c r="AH190" s="259"/>
      <c r="AI190" s="259"/>
      <c r="AJ190" s="259"/>
      <c r="AK190" s="259"/>
      <c r="AL190" s="259"/>
      <c r="AM190" s="259"/>
      <c r="AN190" s="259"/>
      <c r="AO190" s="259"/>
      <c r="AP190" s="411"/>
      <c r="AQ190" s="259"/>
    </row>
    <row r="191" spans="1:43" s="266" customFormat="1" ht="15.75" hidden="1">
      <c r="A191" s="324"/>
      <c r="B191" s="252" t="s">
        <v>263</v>
      </c>
      <c r="C191" s="253"/>
      <c r="D191" s="253"/>
      <c r="E191" s="253"/>
      <c r="F191" s="363"/>
      <c r="G191" s="255"/>
      <c r="H191" s="256"/>
      <c r="I191" s="368"/>
      <c r="J191" s="535"/>
      <c r="K191" s="536"/>
      <c r="L191" s="258"/>
      <c r="M191" s="259"/>
      <c r="N191" s="259"/>
      <c r="O191" s="259"/>
      <c r="P191" s="259"/>
      <c r="Q191" s="259">
        <v>0</v>
      </c>
      <c r="R191" s="259">
        <v>0</v>
      </c>
      <c r="S191" s="259">
        <v>0</v>
      </c>
      <c r="T191" s="259">
        <v>0</v>
      </c>
      <c r="U191" s="259">
        <v>0</v>
      </c>
      <c r="V191" s="259"/>
      <c r="W191" s="259"/>
      <c r="X191" s="259"/>
      <c r="Y191" s="259"/>
      <c r="Z191" s="259"/>
      <c r="AA191" s="259">
        <f>SUM(AB191:AC191)</f>
        <v>0</v>
      </c>
      <c r="AB191" s="259"/>
      <c r="AC191" s="259">
        <v>0</v>
      </c>
      <c r="AD191" s="259"/>
      <c r="AE191" s="259"/>
      <c r="AF191" s="259"/>
      <c r="AG191" s="259"/>
      <c r="AH191" s="259"/>
      <c r="AI191" s="259"/>
      <c r="AJ191" s="259"/>
      <c r="AK191" s="259"/>
      <c r="AL191" s="259"/>
      <c r="AM191" s="259"/>
      <c r="AN191" s="259"/>
      <c r="AO191" s="259"/>
      <c r="AP191" s="411"/>
      <c r="AQ191" s="259"/>
    </row>
    <row r="192" spans="1:43" s="266" customFormat="1" ht="15.75" hidden="1">
      <c r="A192" s="324"/>
      <c r="B192" s="252" t="s">
        <v>292</v>
      </c>
      <c r="C192" s="253"/>
      <c r="D192" s="253"/>
      <c r="E192" s="253"/>
      <c r="F192" s="363"/>
      <c r="G192" s="255"/>
      <c r="H192" s="256"/>
      <c r="I192" s="368"/>
      <c r="J192" s="535"/>
      <c r="K192" s="536"/>
      <c r="L192" s="258"/>
      <c r="M192" s="259"/>
      <c r="N192" s="259"/>
      <c r="O192" s="259"/>
      <c r="P192" s="259"/>
      <c r="Q192" s="259">
        <f>Y192</f>
        <v>0</v>
      </c>
      <c r="R192" s="259"/>
      <c r="S192" s="259"/>
      <c r="T192" s="259"/>
      <c r="U192" s="259"/>
      <c r="V192" s="259"/>
      <c r="W192" s="259"/>
      <c r="X192" s="259">
        <f>Y192</f>
        <v>0</v>
      </c>
      <c r="Y192" s="259">
        <v>0</v>
      </c>
      <c r="Z192" s="259"/>
      <c r="AA192" s="259">
        <f>SUM(AB192:AE192)</f>
        <v>0</v>
      </c>
      <c r="AB192" s="259"/>
      <c r="AC192" s="259"/>
      <c r="AD192" s="259"/>
      <c r="AE192" s="259">
        <v>0</v>
      </c>
      <c r="AF192" s="259"/>
      <c r="AG192" s="259"/>
      <c r="AH192" s="259"/>
      <c r="AI192" s="259"/>
      <c r="AJ192" s="259"/>
      <c r="AK192" s="259"/>
      <c r="AL192" s="259"/>
      <c r="AM192" s="259"/>
      <c r="AN192" s="259"/>
      <c r="AO192" s="259"/>
      <c r="AP192" s="411"/>
      <c r="AQ192" s="259"/>
    </row>
    <row r="193" spans="1:43" s="266" customFormat="1" ht="15.75" hidden="1">
      <c r="A193" s="324"/>
      <c r="B193" s="252" t="s">
        <v>293</v>
      </c>
      <c r="C193" s="253"/>
      <c r="D193" s="253"/>
      <c r="E193" s="253"/>
      <c r="F193" s="363"/>
      <c r="G193" s="255"/>
      <c r="H193" s="256"/>
      <c r="I193" s="368"/>
      <c r="J193" s="535"/>
      <c r="K193" s="536"/>
      <c r="L193" s="258"/>
      <c r="M193" s="259"/>
      <c r="N193" s="259"/>
      <c r="O193" s="259"/>
      <c r="P193" s="259"/>
      <c r="Q193" s="259">
        <f>Y193</f>
        <v>0</v>
      </c>
      <c r="R193" s="259"/>
      <c r="S193" s="259"/>
      <c r="T193" s="259"/>
      <c r="U193" s="259"/>
      <c r="V193" s="259"/>
      <c r="W193" s="259"/>
      <c r="X193" s="259">
        <f>Y193</f>
        <v>0</v>
      </c>
      <c r="Y193" s="259">
        <v>0</v>
      </c>
      <c r="Z193" s="259"/>
      <c r="AA193" s="259">
        <f>SUM(AB193:AE193)</f>
        <v>0</v>
      </c>
      <c r="AB193" s="259"/>
      <c r="AC193" s="259"/>
      <c r="AD193" s="259"/>
      <c r="AE193" s="259">
        <v>0</v>
      </c>
      <c r="AF193" s="259"/>
      <c r="AG193" s="259"/>
      <c r="AH193" s="259"/>
      <c r="AI193" s="259"/>
      <c r="AJ193" s="259"/>
      <c r="AK193" s="259"/>
      <c r="AL193" s="259"/>
      <c r="AM193" s="259"/>
      <c r="AN193" s="259"/>
      <c r="AO193" s="259"/>
      <c r="AP193" s="411"/>
      <c r="AQ193" s="259"/>
    </row>
    <row r="194" spans="1:43" ht="17.25" customHeight="1">
      <c r="A194" s="937"/>
      <c r="B194" s="42" t="s">
        <v>32</v>
      </c>
      <c r="C194" s="334"/>
      <c r="D194" s="334"/>
      <c r="E194" s="334"/>
      <c r="F194" s="313"/>
      <c r="G194" s="335"/>
      <c r="H194" s="336"/>
      <c r="I194" s="940" t="s">
        <v>10</v>
      </c>
      <c r="J194" s="982"/>
      <c r="K194" s="659"/>
      <c r="L194" s="968">
        <v>195485</v>
      </c>
      <c r="M194" s="968">
        <v>195485</v>
      </c>
      <c r="N194" s="968">
        <v>195485</v>
      </c>
      <c r="O194" s="968">
        <v>195485</v>
      </c>
      <c r="P194" s="968">
        <v>0</v>
      </c>
      <c r="Q194" s="83"/>
      <c r="R194" s="83"/>
      <c r="S194" s="83"/>
      <c r="T194" s="83"/>
      <c r="U194" s="83"/>
      <c r="V194" s="83"/>
      <c r="W194" s="83"/>
      <c r="X194" s="83"/>
      <c r="Y194" s="83"/>
      <c r="Z194" s="259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409"/>
      <c r="AQ194" s="259"/>
    </row>
    <row r="195" spans="1:43" s="327" customFormat="1" ht="25.5">
      <c r="A195" s="978"/>
      <c r="B195" s="789" t="s">
        <v>413</v>
      </c>
      <c r="C195" s="826"/>
      <c r="D195" s="826"/>
      <c r="E195" s="826"/>
      <c r="F195" s="312"/>
      <c r="G195" s="792"/>
      <c r="H195" s="827"/>
      <c r="I195" s="980"/>
      <c r="J195" s="283"/>
      <c r="K195" s="828"/>
      <c r="L195" s="960"/>
      <c r="M195" s="960"/>
      <c r="N195" s="960"/>
      <c r="O195" s="960"/>
      <c r="P195" s="960">
        <f>SUM(P196:P197)</f>
        <v>12759.949999999999</v>
      </c>
      <c r="Q195" s="960">
        <f t="shared" ref="Q195:AA195" si="120">SUM(Q196:Q197)</f>
        <v>0</v>
      </c>
      <c r="R195" s="960">
        <f t="shared" si="120"/>
        <v>0</v>
      </c>
      <c r="S195" s="960">
        <f t="shared" si="120"/>
        <v>0</v>
      </c>
      <c r="T195" s="960">
        <f t="shared" si="120"/>
        <v>0</v>
      </c>
      <c r="U195" s="960">
        <f t="shared" si="120"/>
        <v>0</v>
      </c>
      <c r="V195" s="960">
        <f t="shared" si="120"/>
        <v>0</v>
      </c>
      <c r="W195" s="960">
        <f t="shared" si="120"/>
        <v>0</v>
      </c>
      <c r="X195" s="960">
        <f t="shared" si="120"/>
        <v>0</v>
      </c>
      <c r="Y195" s="960">
        <f t="shared" si="120"/>
        <v>0</v>
      </c>
      <c r="Z195" s="960">
        <f t="shared" si="120"/>
        <v>0</v>
      </c>
      <c r="AA195" s="960">
        <f t="shared" si="120"/>
        <v>0</v>
      </c>
      <c r="AB195" s="833"/>
      <c r="AC195" s="833"/>
      <c r="AD195" s="833"/>
      <c r="AE195" s="833"/>
      <c r="AF195" s="833"/>
      <c r="AG195" s="833"/>
      <c r="AH195" s="833"/>
      <c r="AI195" s="833"/>
      <c r="AJ195" s="833"/>
      <c r="AK195" s="833"/>
      <c r="AL195" s="833"/>
      <c r="AM195" s="833"/>
      <c r="AN195" s="833"/>
      <c r="AO195" s="833"/>
      <c r="AP195" s="835"/>
      <c r="AQ195" s="834"/>
    </row>
    <row r="196" spans="1:43" ht="15.75">
      <c r="A196" s="937"/>
      <c r="B196" s="42" t="s">
        <v>39</v>
      </c>
      <c r="C196" s="334"/>
      <c r="D196" s="334"/>
      <c r="E196" s="334"/>
      <c r="F196" s="313"/>
      <c r="G196" s="335"/>
      <c r="H196" s="336"/>
      <c r="I196" s="940"/>
      <c r="J196" s="982"/>
      <c r="K196" s="659"/>
      <c r="L196" s="968"/>
      <c r="M196" s="968"/>
      <c r="N196" s="968"/>
      <c r="O196" s="968"/>
      <c r="P196" s="968">
        <v>1652.72</v>
      </c>
      <c r="Q196" s="83">
        <v>0</v>
      </c>
      <c r="R196" s="83"/>
      <c r="S196" s="83"/>
      <c r="T196" s="83"/>
      <c r="U196" s="83"/>
      <c r="V196" s="83"/>
      <c r="W196" s="83"/>
      <c r="X196" s="83"/>
      <c r="Y196" s="83"/>
      <c r="Z196" s="259"/>
      <c r="AA196" s="83">
        <v>0</v>
      </c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409"/>
      <c r="AQ196" s="259"/>
    </row>
    <row r="197" spans="1:43" ht="15.75">
      <c r="A197" s="937"/>
      <c r="B197" s="42" t="s">
        <v>32</v>
      </c>
      <c r="C197" s="334"/>
      <c r="D197" s="334"/>
      <c r="E197" s="334"/>
      <c r="F197" s="313"/>
      <c r="G197" s="335"/>
      <c r="H197" s="336"/>
      <c r="I197" s="942"/>
      <c r="J197" s="982"/>
      <c r="K197" s="659"/>
      <c r="L197" s="968"/>
      <c r="M197" s="83"/>
      <c r="N197" s="83"/>
      <c r="O197" s="83"/>
      <c r="P197" s="83">
        <v>11107.23</v>
      </c>
      <c r="Q197" s="83">
        <v>0</v>
      </c>
      <c r="R197" s="83"/>
      <c r="S197" s="83"/>
      <c r="T197" s="83"/>
      <c r="U197" s="83"/>
      <c r="V197" s="83"/>
      <c r="W197" s="83"/>
      <c r="X197" s="83"/>
      <c r="Y197" s="83"/>
      <c r="Z197" s="83"/>
      <c r="AA197" s="83">
        <v>0</v>
      </c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409"/>
      <c r="AQ197" s="83"/>
    </row>
    <row r="198" spans="1:43" s="327" customFormat="1" ht="15.75">
      <c r="A198" s="978"/>
      <c r="B198" s="789" t="s">
        <v>414</v>
      </c>
      <c r="C198" s="826"/>
      <c r="D198" s="826"/>
      <c r="E198" s="826"/>
      <c r="F198" s="312"/>
      <c r="G198" s="792"/>
      <c r="H198" s="827"/>
      <c r="I198" s="980"/>
      <c r="J198" s="283"/>
      <c r="K198" s="828"/>
      <c r="L198" s="960"/>
      <c r="M198" s="960"/>
      <c r="N198" s="960"/>
      <c r="O198" s="960"/>
      <c r="P198" s="960">
        <f>SUM(P199:P200)</f>
        <v>21627.71</v>
      </c>
      <c r="Q198" s="833">
        <v>0</v>
      </c>
      <c r="R198" s="833"/>
      <c r="S198" s="833"/>
      <c r="T198" s="833"/>
      <c r="U198" s="833"/>
      <c r="V198" s="833"/>
      <c r="W198" s="833"/>
      <c r="X198" s="833"/>
      <c r="Y198" s="833"/>
      <c r="Z198" s="834"/>
      <c r="AA198" s="833">
        <v>0</v>
      </c>
      <c r="AB198" s="833"/>
      <c r="AC198" s="833"/>
      <c r="AD198" s="833"/>
      <c r="AE198" s="833"/>
      <c r="AF198" s="833"/>
      <c r="AG198" s="833"/>
      <c r="AH198" s="833"/>
      <c r="AI198" s="833"/>
      <c r="AJ198" s="833"/>
      <c r="AK198" s="833"/>
      <c r="AL198" s="833"/>
      <c r="AM198" s="833"/>
      <c r="AN198" s="833"/>
      <c r="AO198" s="833"/>
      <c r="AP198" s="835"/>
      <c r="AQ198" s="834"/>
    </row>
    <row r="199" spans="1:43" ht="15.75">
      <c r="A199" s="937"/>
      <c r="B199" s="42" t="s">
        <v>39</v>
      </c>
      <c r="C199" s="334"/>
      <c r="D199" s="334"/>
      <c r="E199" s="334"/>
      <c r="F199" s="313"/>
      <c r="G199" s="335"/>
      <c r="H199" s="336"/>
      <c r="I199" s="940"/>
      <c r="J199" s="982"/>
      <c r="K199" s="659"/>
      <c r="L199" s="968"/>
      <c r="M199" s="968"/>
      <c r="N199" s="968"/>
      <c r="O199" s="968"/>
      <c r="P199" s="968">
        <v>1821.34</v>
      </c>
      <c r="Q199" s="83">
        <v>0</v>
      </c>
      <c r="R199" s="83"/>
      <c r="S199" s="83"/>
      <c r="T199" s="83"/>
      <c r="U199" s="83"/>
      <c r="V199" s="83"/>
      <c r="W199" s="83"/>
      <c r="X199" s="83"/>
      <c r="Y199" s="83"/>
      <c r="Z199" s="259"/>
      <c r="AA199" s="83">
        <v>0</v>
      </c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409"/>
      <c r="AQ199" s="259"/>
    </row>
    <row r="200" spans="1:43" ht="15.75">
      <c r="A200" s="937"/>
      <c r="B200" s="42" t="s">
        <v>16</v>
      </c>
      <c r="C200" s="334"/>
      <c r="D200" s="334"/>
      <c r="E200" s="334"/>
      <c r="F200" s="313"/>
      <c r="G200" s="335"/>
      <c r="H200" s="336"/>
      <c r="I200" s="942"/>
      <c r="J200" s="982"/>
      <c r="K200" s="659"/>
      <c r="L200" s="968"/>
      <c r="M200" s="83"/>
      <c r="N200" s="83"/>
      <c r="O200" s="83"/>
      <c r="P200" s="83">
        <v>19806.37</v>
      </c>
      <c r="Q200" s="83">
        <v>0</v>
      </c>
      <c r="R200" s="83"/>
      <c r="S200" s="83"/>
      <c r="T200" s="83"/>
      <c r="U200" s="83"/>
      <c r="V200" s="83"/>
      <c r="W200" s="83"/>
      <c r="X200" s="83"/>
      <c r="Y200" s="83"/>
      <c r="Z200" s="83"/>
      <c r="AA200" s="83">
        <v>0</v>
      </c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409"/>
      <c r="AQ200" s="83"/>
    </row>
    <row r="201" spans="1:43" s="327" customFormat="1" ht="25.5">
      <c r="A201" s="978"/>
      <c r="B201" s="789" t="s">
        <v>415</v>
      </c>
      <c r="C201" s="826"/>
      <c r="D201" s="826"/>
      <c r="E201" s="826"/>
      <c r="F201" s="312"/>
      <c r="G201" s="792"/>
      <c r="H201" s="827"/>
      <c r="I201" s="980"/>
      <c r="J201" s="283"/>
      <c r="K201" s="828"/>
      <c r="L201" s="960"/>
      <c r="M201" s="960"/>
      <c r="N201" s="960"/>
      <c r="O201" s="960"/>
      <c r="P201" s="960">
        <f>SUM(P202:P203)</f>
        <v>12759.59</v>
      </c>
      <c r="Q201" s="833">
        <v>0</v>
      </c>
      <c r="R201" s="833"/>
      <c r="S201" s="833"/>
      <c r="T201" s="833"/>
      <c r="U201" s="833"/>
      <c r="V201" s="833"/>
      <c r="W201" s="833"/>
      <c r="X201" s="833"/>
      <c r="Y201" s="833"/>
      <c r="Z201" s="834"/>
      <c r="AA201" s="833">
        <v>0</v>
      </c>
      <c r="AB201" s="833"/>
      <c r="AC201" s="833"/>
      <c r="AD201" s="833"/>
      <c r="AE201" s="833"/>
      <c r="AF201" s="833"/>
      <c r="AG201" s="833"/>
      <c r="AH201" s="833"/>
      <c r="AI201" s="833"/>
      <c r="AJ201" s="833"/>
      <c r="AK201" s="833"/>
      <c r="AL201" s="833"/>
      <c r="AM201" s="833"/>
      <c r="AN201" s="833"/>
      <c r="AO201" s="833"/>
      <c r="AP201" s="835"/>
      <c r="AQ201" s="834"/>
    </row>
    <row r="202" spans="1:43" ht="15.75">
      <c r="A202" s="937"/>
      <c r="B202" s="42" t="s">
        <v>39</v>
      </c>
      <c r="C202" s="334"/>
      <c r="D202" s="334"/>
      <c r="E202" s="334"/>
      <c r="F202" s="313"/>
      <c r="G202" s="335"/>
      <c r="H202" s="336"/>
      <c r="I202" s="940"/>
      <c r="J202" s="982"/>
      <c r="K202" s="659"/>
      <c r="L202" s="968"/>
      <c r="M202" s="968"/>
      <c r="N202" s="968"/>
      <c r="O202" s="968"/>
      <c r="P202" s="968">
        <v>1652.36</v>
      </c>
      <c r="Q202" s="83">
        <v>0</v>
      </c>
      <c r="R202" s="83"/>
      <c r="S202" s="83"/>
      <c r="T202" s="83"/>
      <c r="U202" s="83"/>
      <c r="V202" s="83"/>
      <c r="W202" s="83"/>
      <c r="X202" s="83"/>
      <c r="Y202" s="83"/>
      <c r="Z202" s="259"/>
      <c r="AA202" s="83">
        <v>0</v>
      </c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409"/>
      <c r="AQ202" s="259"/>
    </row>
    <row r="203" spans="1:43" ht="15.75">
      <c r="A203" s="937"/>
      <c r="B203" s="42" t="s">
        <v>32</v>
      </c>
      <c r="C203" s="334"/>
      <c r="D203" s="334"/>
      <c r="E203" s="334"/>
      <c r="F203" s="313"/>
      <c r="G203" s="335"/>
      <c r="H203" s="336"/>
      <c r="I203" s="942"/>
      <c r="J203" s="982"/>
      <c r="K203" s="659"/>
      <c r="L203" s="968"/>
      <c r="M203" s="83"/>
      <c r="N203" s="83"/>
      <c r="O203" s="83"/>
      <c r="P203" s="83">
        <v>11107.23</v>
      </c>
      <c r="Q203" s="83">
        <v>0</v>
      </c>
      <c r="R203" s="83"/>
      <c r="S203" s="83"/>
      <c r="T203" s="83"/>
      <c r="U203" s="83"/>
      <c r="V203" s="83"/>
      <c r="W203" s="83"/>
      <c r="X203" s="83"/>
      <c r="Y203" s="83"/>
      <c r="Z203" s="83"/>
      <c r="AA203" s="83">
        <v>0</v>
      </c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409"/>
      <c r="AQ203" s="83"/>
    </row>
    <row r="204" spans="1:43" ht="43.5" hidden="1" customHeight="1">
      <c r="A204" s="1201" t="s">
        <v>24</v>
      </c>
      <c r="B204" s="1281" t="s">
        <v>206</v>
      </c>
      <c r="C204" s="1282"/>
      <c r="D204" s="1282"/>
      <c r="E204" s="1282"/>
      <c r="F204" s="1282"/>
      <c r="G204" s="1282"/>
      <c r="H204" s="1283"/>
      <c r="I204" s="23" t="s">
        <v>19</v>
      </c>
      <c r="J204" s="982">
        <v>0</v>
      </c>
      <c r="K204" s="982">
        <v>0</v>
      </c>
      <c r="L204" s="47">
        <v>0</v>
      </c>
      <c r="M204" s="47">
        <v>0</v>
      </c>
      <c r="N204" s="47">
        <v>0</v>
      </c>
      <c r="O204" s="47">
        <v>1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0</v>
      </c>
      <c r="V204" s="47">
        <v>0</v>
      </c>
      <c r="W204" s="47">
        <v>0</v>
      </c>
      <c r="X204" s="47">
        <v>0</v>
      </c>
      <c r="Y204" s="47">
        <v>0</v>
      </c>
      <c r="Z204" s="96"/>
      <c r="AA204" s="47">
        <v>0</v>
      </c>
      <c r="AB204" s="47">
        <v>0</v>
      </c>
      <c r="AC204" s="47">
        <v>0</v>
      </c>
      <c r="AD204" s="47">
        <v>0</v>
      </c>
      <c r="AE204" s="47">
        <v>0</v>
      </c>
      <c r="AF204" s="47">
        <v>0</v>
      </c>
      <c r="AG204" s="47">
        <v>0</v>
      </c>
      <c r="AH204" s="47">
        <v>0</v>
      </c>
      <c r="AI204" s="47">
        <v>0</v>
      </c>
      <c r="AJ204" s="47">
        <v>0</v>
      </c>
      <c r="AK204" s="47">
        <v>0</v>
      </c>
      <c r="AL204" s="47">
        <v>0</v>
      </c>
      <c r="AM204" s="47">
        <v>0</v>
      </c>
      <c r="AN204" s="47">
        <v>0</v>
      </c>
      <c r="AO204" s="47">
        <v>0</v>
      </c>
      <c r="AP204" s="397"/>
      <c r="AQ204" s="96"/>
    </row>
    <row r="205" spans="1:43" ht="41.25" hidden="1" customHeight="1">
      <c r="A205" s="1201"/>
      <c r="B205" s="1284"/>
      <c r="C205" s="1285"/>
      <c r="D205" s="1285"/>
      <c r="E205" s="1285"/>
      <c r="F205" s="1285"/>
      <c r="G205" s="1285"/>
      <c r="H205" s="1286"/>
      <c r="I205" s="23" t="s">
        <v>20</v>
      </c>
      <c r="J205" s="982">
        <f>J208</f>
        <v>6379.79</v>
      </c>
      <c r="K205" s="982">
        <f>K208</f>
        <v>0</v>
      </c>
      <c r="L205" s="47">
        <f t="shared" ref="L205:AK205" si="121">L208+L213+L219</f>
        <v>13097.62</v>
      </c>
      <c r="M205" s="47">
        <f t="shared" si="121"/>
        <v>4269.0300000000007</v>
      </c>
      <c r="N205" s="47">
        <f t="shared" si="121"/>
        <v>5370.84</v>
      </c>
      <c r="O205" s="47">
        <f t="shared" si="121"/>
        <v>3372.5</v>
      </c>
      <c r="P205" s="47">
        <f t="shared" si="121"/>
        <v>78556.570000000007</v>
      </c>
      <c r="Q205" s="47">
        <f t="shared" si="121"/>
        <v>0</v>
      </c>
      <c r="R205" s="47">
        <f t="shared" si="121"/>
        <v>0</v>
      </c>
      <c r="S205" s="47">
        <f t="shared" si="121"/>
        <v>0</v>
      </c>
      <c r="T205" s="47">
        <f t="shared" si="121"/>
        <v>753.46</v>
      </c>
      <c r="U205" s="47">
        <f t="shared" si="121"/>
        <v>753.46</v>
      </c>
      <c r="V205" s="47">
        <f t="shared" si="121"/>
        <v>4173.82</v>
      </c>
      <c r="W205" s="47">
        <f t="shared" si="121"/>
        <v>4173.82</v>
      </c>
      <c r="X205" s="47">
        <f t="shared" si="121"/>
        <v>0</v>
      </c>
      <c r="Y205" s="47">
        <f t="shared" si="121"/>
        <v>0</v>
      </c>
      <c r="Z205" s="96"/>
      <c r="AA205" s="47">
        <f t="shared" si="121"/>
        <v>0</v>
      </c>
      <c r="AB205" s="47">
        <f t="shared" si="121"/>
        <v>0</v>
      </c>
      <c r="AC205" s="47">
        <f t="shared" si="121"/>
        <v>753.46</v>
      </c>
      <c r="AD205" s="47">
        <f t="shared" si="121"/>
        <v>4900</v>
      </c>
      <c r="AE205" s="47">
        <f t="shared" si="121"/>
        <v>0</v>
      </c>
      <c r="AF205" s="47">
        <f t="shared" si="121"/>
        <v>0</v>
      </c>
      <c r="AG205" s="47">
        <f t="shared" si="121"/>
        <v>0</v>
      </c>
      <c r="AH205" s="47">
        <f t="shared" si="121"/>
        <v>0</v>
      </c>
      <c r="AI205" s="47">
        <f t="shared" si="121"/>
        <v>0</v>
      </c>
      <c r="AJ205" s="47">
        <f t="shared" si="121"/>
        <v>0</v>
      </c>
      <c r="AK205" s="47">
        <f t="shared" si="121"/>
        <v>78556.570000000007</v>
      </c>
      <c r="AL205" s="47">
        <f>AL208</f>
        <v>78556.570000000007</v>
      </c>
      <c r="AM205" s="47">
        <f>AM208</f>
        <v>0</v>
      </c>
      <c r="AN205" s="47">
        <f>AN208</f>
        <v>0</v>
      </c>
      <c r="AO205" s="47">
        <f>AO208</f>
        <v>0</v>
      </c>
      <c r="AP205" s="397"/>
      <c r="AQ205" s="96"/>
    </row>
    <row r="206" spans="1:43" ht="38.25" hidden="1" customHeight="1">
      <c r="A206" s="1201"/>
      <c r="B206" s="1284"/>
      <c r="C206" s="1285"/>
      <c r="D206" s="1285"/>
      <c r="E206" s="1285"/>
      <c r="F206" s="1285"/>
      <c r="G206" s="1285"/>
      <c r="H206" s="1286"/>
      <c r="I206" s="23" t="s">
        <v>10</v>
      </c>
      <c r="J206" s="982">
        <v>0</v>
      </c>
      <c r="K206" s="982">
        <v>0</v>
      </c>
      <c r="L206" s="47">
        <f t="shared" ref="L206:Y206" si="122">L225+L228</f>
        <v>2305.4499999999998</v>
      </c>
      <c r="M206" s="47">
        <f t="shared" si="122"/>
        <v>1650.1</v>
      </c>
      <c r="N206" s="47">
        <f t="shared" si="122"/>
        <v>0</v>
      </c>
      <c r="O206" s="47">
        <f t="shared" si="122"/>
        <v>0</v>
      </c>
      <c r="P206" s="47">
        <f t="shared" si="122"/>
        <v>0</v>
      </c>
      <c r="Q206" s="47">
        <f t="shared" si="122"/>
        <v>99.9</v>
      </c>
      <c r="R206" s="47">
        <f t="shared" si="122"/>
        <v>0</v>
      </c>
      <c r="S206" s="47">
        <f t="shared" si="122"/>
        <v>0</v>
      </c>
      <c r="T206" s="47">
        <f t="shared" si="122"/>
        <v>0</v>
      </c>
      <c r="U206" s="47">
        <f t="shared" si="122"/>
        <v>0</v>
      </c>
      <c r="V206" s="47">
        <f t="shared" si="122"/>
        <v>0</v>
      </c>
      <c r="W206" s="47">
        <f t="shared" si="122"/>
        <v>0</v>
      </c>
      <c r="X206" s="47">
        <f t="shared" si="122"/>
        <v>0</v>
      </c>
      <c r="Y206" s="47">
        <f t="shared" si="122"/>
        <v>0</v>
      </c>
      <c r="Z206" s="96"/>
      <c r="AA206" s="47">
        <f t="shared" ref="AA206:AJ206" si="123">AA225+AA228</f>
        <v>99.9</v>
      </c>
      <c r="AB206" s="47">
        <f t="shared" si="123"/>
        <v>0</v>
      </c>
      <c r="AC206" s="47">
        <f t="shared" si="123"/>
        <v>0</v>
      </c>
      <c r="AD206" s="47">
        <f t="shared" si="123"/>
        <v>0</v>
      </c>
      <c r="AE206" s="47">
        <f t="shared" si="123"/>
        <v>0</v>
      </c>
      <c r="AF206" s="47">
        <f t="shared" si="123"/>
        <v>0</v>
      </c>
      <c r="AG206" s="47">
        <f t="shared" si="123"/>
        <v>0</v>
      </c>
      <c r="AH206" s="47">
        <f t="shared" si="123"/>
        <v>0</v>
      </c>
      <c r="AI206" s="47">
        <f t="shared" si="123"/>
        <v>0</v>
      </c>
      <c r="AJ206" s="47">
        <f t="shared" si="123"/>
        <v>0</v>
      </c>
      <c r="AK206" s="47">
        <v>0</v>
      </c>
      <c r="AL206" s="47">
        <v>0</v>
      </c>
      <c r="AM206" s="47">
        <v>0</v>
      </c>
      <c r="AN206" s="47">
        <v>0</v>
      </c>
      <c r="AO206" s="47">
        <v>0</v>
      </c>
      <c r="AP206" s="397"/>
      <c r="AQ206" s="96"/>
    </row>
    <row r="207" spans="1:43" ht="25.5" hidden="1">
      <c r="A207" s="1201"/>
      <c r="B207" s="1287"/>
      <c r="C207" s="1288"/>
      <c r="D207" s="1288"/>
      <c r="E207" s="1288"/>
      <c r="F207" s="1288"/>
      <c r="G207" s="1288"/>
      <c r="H207" s="1289"/>
      <c r="I207" s="23" t="s">
        <v>9</v>
      </c>
      <c r="J207" s="982">
        <v>0</v>
      </c>
      <c r="K207" s="982">
        <v>0</v>
      </c>
      <c r="L207" s="47">
        <v>0</v>
      </c>
      <c r="M207" s="47">
        <v>0</v>
      </c>
      <c r="N207" s="47">
        <v>0</v>
      </c>
      <c r="O207" s="47">
        <v>1</v>
      </c>
      <c r="P207" s="47"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v>0</v>
      </c>
      <c r="V207" s="47">
        <v>0</v>
      </c>
      <c r="W207" s="47">
        <v>0</v>
      </c>
      <c r="X207" s="47">
        <v>0</v>
      </c>
      <c r="Y207" s="47">
        <v>0</v>
      </c>
      <c r="Z207" s="96"/>
      <c r="AA207" s="47">
        <v>0</v>
      </c>
      <c r="AB207" s="47">
        <v>0</v>
      </c>
      <c r="AC207" s="47">
        <v>0</v>
      </c>
      <c r="AD207" s="47">
        <v>0</v>
      </c>
      <c r="AE207" s="47">
        <v>0</v>
      </c>
      <c r="AF207" s="47">
        <v>0</v>
      </c>
      <c r="AG207" s="47">
        <v>0</v>
      </c>
      <c r="AH207" s="47">
        <v>0</v>
      </c>
      <c r="AI207" s="47">
        <v>0</v>
      </c>
      <c r="AJ207" s="47">
        <v>0</v>
      </c>
      <c r="AK207" s="47">
        <v>0</v>
      </c>
      <c r="AL207" s="47">
        <v>0</v>
      </c>
      <c r="AM207" s="47">
        <v>0</v>
      </c>
      <c r="AN207" s="47">
        <v>0</v>
      </c>
      <c r="AO207" s="47">
        <v>0</v>
      </c>
      <c r="AP207" s="397"/>
      <c r="AQ207" s="96"/>
    </row>
    <row r="208" spans="1:43" s="327" customFormat="1" ht="33" customHeight="1">
      <c r="A208" s="1114" t="s">
        <v>30</v>
      </c>
      <c r="B208" s="797" t="s">
        <v>173</v>
      </c>
      <c r="C208" s="990">
        <v>300</v>
      </c>
      <c r="D208" s="990">
        <v>570</v>
      </c>
      <c r="E208" s="990"/>
      <c r="F208" s="990"/>
      <c r="G208" s="795"/>
      <c r="H208" s="795"/>
      <c r="I208" s="1127" t="s">
        <v>20</v>
      </c>
      <c r="J208" s="1291">
        <v>6379.79</v>
      </c>
      <c r="K208" s="3">
        <v>0</v>
      </c>
      <c r="L208" s="3">
        <f t="shared" ref="L208:AJ208" si="124">L209+L212</f>
        <v>5597.58</v>
      </c>
      <c r="M208" s="3">
        <f t="shared" si="124"/>
        <v>0</v>
      </c>
      <c r="N208" s="3">
        <f t="shared" si="124"/>
        <v>5370.84</v>
      </c>
      <c r="O208" s="3">
        <f t="shared" si="124"/>
        <v>3372.5</v>
      </c>
      <c r="P208" s="3">
        <f t="shared" si="124"/>
        <v>78556.570000000007</v>
      </c>
      <c r="Q208" s="3">
        <f t="shared" si="124"/>
        <v>0</v>
      </c>
      <c r="R208" s="3">
        <f t="shared" si="124"/>
        <v>0</v>
      </c>
      <c r="S208" s="3">
        <f t="shared" si="124"/>
        <v>0</v>
      </c>
      <c r="T208" s="3">
        <f t="shared" si="124"/>
        <v>753.46</v>
      </c>
      <c r="U208" s="3">
        <f t="shared" si="124"/>
        <v>753.46</v>
      </c>
      <c r="V208" s="3">
        <f t="shared" si="124"/>
        <v>4173.82</v>
      </c>
      <c r="W208" s="3">
        <f t="shared" si="124"/>
        <v>4173.82</v>
      </c>
      <c r="X208" s="3">
        <f t="shared" si="124"/>
        <v>0</v>
      </c>
      <c r="Y208" s="3">
        <f t="shared" si="124"/>
        <v>0</v>
      </c>
      <c r="Z208" s="95">
        <v>0</v>
      </c>
      <c r="AA208" s="3">
        <f t="shared" si="124"/>
        <v>0</v>
      </c>
      <c r="AB208" s="3">
        <f t="shared" si="124"/>
        <v>0</v>
      </c>
      <c r="AC208" s="3">
        <f t="shared" si="124"/>
        <v>753.46</v>
      </c>
      <c r="AD208" s="3">
        <f t="shared" si="124"/>
        <v>4900</v>
      </c>
      <c r="AE208" s="3">
        <f t="shared" si="124"/>
        <v>0</v>
      </c>
      <c r="AF208" s="3">
        <f t="shared" si="124"/>
        <v>0</v>
      </c>
      <c r="AG208" s="3">
        <f t="shared" si="124"/>
        <v>0</v>
      </c>
      <c r="AH208" s="3">
        <f t="shared" si="124"/>
        <v>0</v>
      </c>
      <c r="AI208" s="3">
        <f t="shared" si="124"/>
        <v>0</v>
      </c>
      <c r="AJ208" s="3">
        <f t="shared" si="124"/>
        <v>0</v>
      </c>
      <c r="AK208" s="3">
        <f>P208-Q208</f>
        <v>78556.570000000007</v>
      </c>
      <c r="AL208" s="3">
        <f>AK208</f>
        <v>78556.570000000007</v>
      </c>
      <c r="AM208" s="318">
        <f>ROUND((Q208*100%/P208*100),2)</f>
        <v>0</v>
      </c>
      <c r="AN208" s="3">
        <f>AN209+AN212</f>
        <v>0</v>
      </c>
      <c r="AO208" s="3">
        <f>AO209+AO212</f>
        <v>0</v>
      </c>
      <c r="AP208" s="640" t="s">
        <v>245</v>
      </c>
      <c r="AQ208" s="95">
        <v>0</v>
      </c>
    </row>
    <row r="209" spans="1:43">
      <c r="A209" s="1063"/>
      <c r="B209" s="1" t="s">
        <v>15</v>
      </c>
      <c r="C209" s="991"/>
      <c r="D209" s="991"/>
      <c r="E209" s="991"/>
      <c r="F209" s="991"/>
      <c r="G209" s="958">
        <v>2019</v>
      </c>
      <c r="H209" s="958">
        <v>2019</v>
      </c>
      <c r="I209" s="1128"/>
      <c r="J209" s="1292"/>
      <c r="K209" s="47"/>
      <c r="L209" s="47">
        <v>5597.58</v>
      </c>
      <c r="M209" s="50">
        <v>0</v>
      </c>
      <c r="N209" s="50">
        <v>5370.84</v>
      </c>
      <c r="O209" s="50">
        <v>0</v>
      </c>
      <c r="P209" s="448">
        <v>89.08</v>
      </c>
      <c r="Q209" s="448">
        <v>0</v>
      </c>
      <c r="R209" s="448">
        <f t="shared" ref="R209:AD209" si="125">SUM(R210:R211)</f>
        <v>0</v>
      </c>
      <c r="S209" s="448">
        <f t="shared" si="125"/>
        <v>0</v>
      </c>
      <c r="T209" s="448">
        <f t="shared" si="125"/>
        <v>753.46</v>
      </c>
      <c r="U209" s="448">
        <f t="shared" si="125"/>
        <v>753.46</v>
      </c>
      <c r="V209" s="448">
        <f t="shared" si="125"/>
        <v>4173.82</v>
      </c>
      <c r="W209" s="448">
        <f t="shared" si="125"/>
        <v>4173.82</v>
      </c>
      <c r="X209" s="448">
        <f t="shared" si="125"/>
        <v>0</v>
      </c>
      <c r="Y209" s="448">
        <f t="shared" si="125"/>
        <v>0</v>
      </c>
      <c r="Z209" s="586"/>
      <c r="AA209" s="448">
        <v>0</v>
      </c>
      <c r="AB209" s="448">
        <f t="shared" si="125"/>
        <v>0</v>
      </c>
      <c r="AC209" s="448">
        <f t="shared" si="125"/>
        <v>753.46</v>
      </c>
      <c r="AD209" s="448">
        <f t="shared" si="125"/>
        <v>4900</v>
      </c>
      <c r="AE209" s="50">
        <f t="shared" ref="AE209:AO209" si="126">SUM(AE211)</f>
        <v>0</v>
      </c>
      <c r="AF209" s="50">
        <f>SUM(AF211)</f>
        <v>0</v>
      </c>
      <c r="AG209" s="50">
        <f>SUM(AG211)</f>
        <v>0</v>
      </c>
      <c r="AH209" s="50">
        <f>SUM(AH211)</f>
        <v>0</v>
      </c>
      <c r="AI209" s="50">
        <f>SUM(AI211)</f>
        <v>0</v>
      </c>
      <c r="AJ209" s="50">
        <f>SUM(AJ211)</f>
        <v>0</v>
      </c>
      <c r="AK209" s="50">
        <f t="shared" si="126"/>
        <v>0</v>
      </c>
      <c r="AL209" s="50">
        <f t="shared" si="126"/>
        <v>0</v>
      </c>
      <c r="AM209" s="50">
        <f t="shared" si="126"/>
        <v>0</v>
      </c>
      <c r="AN209" s="50">
        <f t="shared" si="126"/>
        <v>0</v>
      </c>
      <c r="AO209" s="50">
        <f t="shared" si="126"/>
        <v>0</v>
      </c>
      <c r="AP209" s="412"/>
      <c r="AQ209" s="586"/>
    </row>
    <row r="210" spans="1:43" s="266" customFormat="1" hidden="1">
      <c r="A210" s="1063"/>
      <c r="B210" s="92" t="s">
        <v>324</v>
      </c>
      <c r="C210" s="991"/>
      <c r="D210" s="991"/>
      <c r="E210" s="991"/>
      <c r="F210" s="991"/>
      <c r="G210" s="104"/>
      <c r="H210" s="104"/>
      <c r="I210" s="1128"/>
      <c r="J210" s="1292"/>
      <c r="K210" s="96"/>
      <c r="L210" s="96"/>
      <c r="M210" s="263"/>
      <c r="N210" s="263"/>
      <c r="O210" s="263"/>
      <c r="P210" s="586"/>
      <c r="Q210" s="586">
        <f>V210</f>
        <v>4173.82</v>
      </c>
      <c r="R210" s="586"/>
      <c r="S210" s="586"/>
      <c r="T210" s="586"/>
      <c r="U210" s="586"/>
      <c r="V210" s="586">
        <f>W210</f>
        <v>4173.82</v>
      </c>
      <c r="W210" s="586">
        <v>4173.82</v>
      </c>
      <c r="X210" s="586"/>
      <c r="Y210" s="586"/>
      <c r="Z210" s="586"/>
      <c r="AA210" s="586">
        <f>AD210</f>
        <v>4900</v>
      </c>
      <c r="AB210" s="586"/>
      <c r="AC210" s="586"/>
      <c r="AD210" s="586">
        <v>4900</v>
      </c>
      <c r="AE210" s="263"/>
      <c r="AF210" s="263"/>
      <c r="AG210" s="263"/>
      <c r="AH210" s="263"/>
      <c r="AI210" s="263"/>
      <c r="AJ210" s="263"/>
      <c r="AK210" s="263"/>
      <c r="AL210" s="263"/>
      <c r="AM210" s="263"/>
      <c r="AN210" s="263"/>
      <c r="AO210" s="263"/>
      <c r="AP210" s="413"/>
      <c r="AQ210" s="586"/>
    </row>
    <row r="211" spans="1:43" s="266" customFormat="1" hidden="1">
      <c r="A211" s="1063"/>
      <c r="B211" s="92" t="s">
        <v>267</v>
      </c>
      <c r="C211" s="991"/>
      <c r="D211" s="991"/>
      <c r="E211" s="991"/>
      <c r="F211" s="991"/>
      <c r="G211" s="104"/>
      <c r="H211" s="104"/>
      <c r="I211" s="1128"/>
      <c r="J211" s="1292"/>
      <c r="K211" s="96"/>
      <c r="L211" s="96"/>
      <c r="M211" s="263"/>
      <c r="N211" s="263"/>
      <c r="O211" s="263"/>
      <c r="P211" s="263"/>
      <c r="Q211" s="263">
        <f>S211+U211</f>
        <v>753.46</v>
      </c>
      <c r="R211" s="263"/>
      <c r="S211" s="263"/>
      <c r="T211" s="263">
        <f>U211</f>
        <v>753.46</v>
      </c>
      <c r="U211" s="263">
        <f>ROUND((904.153/1.2),2)</f>
        <v>753.46</v>
      </c>
      <c r="V211" s="263"/>
      <c r="W211" s="263"/>
      <c r="X211" s="263"/>
      <c r="Y211" s="263"/>
      <c r="Z211" s="263"/>
      <c r="AA211" s="263">
        <f>AC211</f>
        <v>753.46</v>
      </c>
      <c r="AB211" s="263"/>
      <c r="AC211" s="263">
        <v>753.46</v>
      </c>
      <c r="AD211" s="263"/>
      <c r="AE211" s="263"/>
      <c r="AF211" s="263">
        <f>SUM(AG211:AG211)</f>
        <v>0</v>
      </c>
      <c r="AG211" s="263"/>
      <c r="AH211" s="263"/>
      <c r="AI211" s="263"/>
      <c r="AJ211" s="263"/>
      <c r="AK211" s="263"/>
      <c r="AL211" s="263"/>
      <c r="AM211" s="263"/>
      <c r="AN211" s="263"/>
      <c r="AO211" s="263"/>
      <c r="AP211" s="413"/>
      <c r="AQ211" s="263"/>
    </row>
    <row r="212" spans="1:43" ht="15.75" customHeight="1">
      <c r="A212" s="1152"/>
      <c r="B212" s="935" t="s">
        <v>16</v>
      </c>
      <c r="C212" s="992"/>
      <c r="D212" s="992"/>
      <c r="E212" s="992"/>
      <c r="F212" s="992"/>
      <c r="G212" s="958">
        <v>2021</v>
      </c>
      <c r="H212" s="958">
        <v>2021</v>
      </c>
      <c r="I212" s="1129"/>
      <c r="J212" s="1293"/>
      <c r="K212" s="47"/>
      <c r="L212" s="47">
        <v>0</v>
      </c>
      <c r="M212" s="50">
        <v>0</v>
      </c>
      <c r="N212" s="50">
        <v>0</v>
      </c>
      <c r="O212" s="50">
        <v>3372.5</v>
      </c>
      <c r="P212" s="50">
        <v>78467.490000000005</v>
      </c>
      <c r="Q212" s="50">
        <v>0</v>
      </c>
      <c r="R212" s="50">
        <v>0</v>
      </c>
      <c r="S212" s="50">
        <v>0</v>
      </c>
      <c r="T212" s="50">
        <v>0</v>
      </c>
      <c r="U212" s="50">
        <v>0</v>
      </c>
      <c r="V212" s="50">
        <v>0</v>
      </c>
      <c r="W212" s="50">
        <v>0</v>
      </c>
      <c r="X212" s="50">
        <v>0</v>
      </c>
      <c r="Y212" s="50">
        <v>0</v>
      </c>
      <c r="Z212" s="263"/>
      <c r="AA212" s="50">
        <v>0</v>
      </c>
      <c r="AB212" s="50">
        <v>0</v>
      </c>
      <c r="AC212" s="50">
        <v>0</v>
      </c>
      <c r="AD212" s="50">
        <v>0</v>
      </c>
      <c r="AE212" s="50">
        <v>0</v>
      </c>
      <c r="AF212" s="50">
        <v>0</v>
      </c>
      <c r="AG212" s="50">
        <v>0</v>
      </c>
      <c r="AH212" s="50">
        <v>0</v>
      </c>
      <c r="AI212" s="50">
        <v>0</v>
      </c>
      <c r="AJ212" s="50">
        <v>0</v>
      </c>
      <c r="AK212" s="50">
        <v>0</v>
      </c>
      <c r="AL212" s="50">
        <v>0</v>
      </c>
      <c r="AM212" s="50">
        <v>0</v>
      </c>
      <c r="AN212" s="50">
        <v>0</v>
      </c>
      <c r="AO212" s="50">
        <v>0</v>
      </c>
      <c r="AP212" s="412"/>
      <c r="AQ212" s="263"/>
    </row>
    <row r="213" spans="1:43" s="327" customFormat="1" ht="42" customHeight="1">
      <c r="A213" s="1327" t="s">
        <v>174</v>
      </c>
      <c r="B213" s="797" t="s">
        <v>175</v>
      </c>
      <c r="C213" s="133"/>
      <c r="D213" s="133"/>
      <c r="E213" s="133"/>
      <c r="F213" s="133"/>
      <c r="G213" s="795"/>
      <c r="H213" s="795"/>
      <c r="I213" s="1329" t="s">
        <v>20</v>
      </c>
      <c r="J213" s="959"/>
      <c r="K213" s="3"/>
      <c r="L213" s="3">
        <f>L214</f>
        <v>3750.02</v>
      </c>
      <c r="M213" s="3">
        <f>M214</f>
        <v>1639</v>
      </c>
      <c r="N213" s="3">
        <f t="shared" ref="N213:AO213" si="127">N214</f>
        <v>0</v>
      </c>
      <c r="O213" s="3">
        <f t="shared" si="127"/>
        <v>0</v>
      </c>
      <c r="P213" s="3">
        <f t="shared" si="127"/>
        <v>0</v>
      </c>
      <c r="Q213" s="3">
        <f t="shared" si="127"/>
        <v>0</v>
      </c>
      <c r="R213" s="3">
        <f t="shared" si="127"/>
        <v>0</v>
      </c>
      <c r="S213" s="3">
        <f t="shared" si="127"/>
        <v>0</v>
      </c>
      <c r="T213" s="3">
        <f t="shared" si="127"/>
        <v>0</v>
      </c>
      <c r="U213" s="3">
        <f t="shared" si="127"/>
        <v>0</v>
      </c>
      <c r="V213" s="3">
        <f t="shared" si="127"/>
        <v>0</v>
      </c>
      <c r="W213" s="3">
        <f t="shared" si="127"/>
        <v>0</v>
      </c>
      <c r="X213" s="3">
        <f t="shared" si="127"/>
        <v>0</v>
      </c>
      <c r="Y213" s="3">
        <f t="shared" si="127"/>
        <v>0</v>
      </c>
      <c r="Z213" s="95">
        <v>0</v>
      </c>
      <c r="AA213" s="3">
        <f t="shared" si="127"/>
        <v>0</v>
      </c>
      <c r="AB213" s="3">
        <f t="shared" si="127"/>
        <v>0</v>
      </c>
      <c r="AC213" s="3">
        <f t="shared" si="127"/>
        <v>0</v>
      </c>
      <c r="AD213" s="3">
        <f t="shared" si="127"/>
        <v>0</v>
      </c>
      <c r="AE213" s="3">
        <f t="shared" si="127"/>
        <v>0</v>
      </c>
      <c r="AF213" s="3">
        <f t="shared" si="127"/>
        <v>0</v>
      </c>
      <c r="AG213" s="3">
        <f t="shared" si="127"/>
        <v>0</v>
      </c>
      <c r="AH213" s="3">
        <f t="shared" si="127"/>
        <v>0</v>
      </c>
      <c r="AI213" s="3">
        <f t="shared" si="127"/>
        <v>0</v>
      </c>
      <c r="AJ213" s="3">
        <f t="shared" si="127"/>
        <v>0</v>
      </c>
      <c r="AK213" s="3">
        <f t="shared" si="127"/>
        <v>0</v>
      </c>
      <c r="AL213" s="3">
        <f t="shared" si="127"/>
        <v>0</v>
      </c>
      <c r="AM213" s="3">
        <f t="shared" si="127"/>
        <v>0</v>
      </c>
      <c r="AN213" s="3">
        <f t="shared" si="127"/>
        <v>0</v>
      </c>
      <c r="AO213" s="3">
        <f t="shared" si="127"/>
        <v>0</v>
      </c>
      <c r="AP213" s="640" t="s">
        <v>256</v>
      </c>
      <c r="AQ213" s="95">
        <v>0</v>
      </c>
    </row>
    <row r="214" spans="1:43" s="327" customFormat="1" ht="15.75" hidden="1" customHeight="1">
      <c r="A214" s="1328"/>
      <c r="B214" s="789" t="s">
        <v>15</v>
      </c>
      <c r="C214" s="133"/>
      <c r="D214" s="133"/>
      <c r="E214" s="133"/>
      <c r="F214" s="133"/>
      <c r="G214" s="312"/>
      <c r="H214" s="953"/>
      <c r="I214" s="1330"/>
      <c r="J214" s="959"/>
      <c r="K214" s="318"/>
      <c r="L214" s="3">
        <v>3750.02</v>
      </c>
      <c r="M214" s="3">
        <v>1639</v>
      </c>
      <c r="N214" s="3">
        <v>0</v>
      </c>
      <c r="O214" s="3">
        <v>0</v>
      </c>
      <c r="P214" s="3">
        <v>0</v>
      </c>
      <c r="Q214" s="836">
        <f>SUM(Q215:Q218)</f>
        <v>0</v>
      </c>
      <c r="R214" s="836">
        <f t="shared" ref="R214:AJ214" si="128">SUM(R215:R218)</f>
        <v>0</v>
      </c>
      <c r="S214" s="836">
        <f t="shared" si="128"/>
        <v>0</v>
      </c>
      <c r="T214" s="836">
        <f t="shared" si="128"/>
        <v>0</v>
      </c>
      <c r="U214" s="836">
        <f t="shared" si="128"/>
        <v>0</v>
      </c>
      <c r="V214" s="836">
        <f t="shared" si="128"/>
        <v>0</v>
      </c>
      <c r="W214" s="836">
        <f t="shared" si="128"/>
        <v>0</v>
      </c>
      <c r="X214" s="3">
        <v>0</v>
      </c>
      <c r="Y214" s="836">
        <f t="shared" si="128"/>
        <v>0</v>
      </c>
      <c r="Z214" s="837"/>
      <c r="AA214" s="836">
        <f t="shared" si="128"/>
        <v>0</v>
      </c>
      <c r="AB214" s="836">
        <f t="shared" si="128"/>
        <v>0</v>
      </c>
      <c r="AC214" s="836">
        <f t="shared" si="128"/>
        <v>0</v>
      </c>
      <c r="AD214" s="836">
        <f t="shared" si="128"/>
        <v>0</v>
      </c>
      <c r="AE214" s="836">
        <f t="shared" si="128"/>
        <v>0</v>
      </c>
      <c r="AF214" s="836">
        <f t="shared" si="128"/>
        <v>0</v>
      </c>
      <c r="AG214" s="836">
        <f t="shared" si="128"/>
        <v>0</v>
      </c>
      <c r="AH214" s="836">
        <f t="shared" si="128"/>
        <v>0</v>
      </c>
      <c r="AI214" s="836">
        <f t="shared" si="128"/>
        <v>0</v>
      </c>
      <c r="AJ214" s="836">
        <f t="shared" si="128"/>
        <v>0</v>
      </c>
      <c r="AK214" s="836">
        <f>SUM(AK215:AK218)</f>
        <v>0</v>
      </c>
      <c r="AL214" s="836">
        <f>SUM(AL215:AL218)</f>
        <v>0</v>
      </c>
      <c r="AM214" s="836">
        <f>SUM(AM215:AM218)</f>
        <v>0</v>
      </c>
      <c r="AN214" s="836">
        <f>SUM(AN215:AN218)</f>
        <v>0</v>
      </c>
      <c r="AO214" s="836">
        <f>SUM(AO215:AO218)</f>
        <v>0</v>
      </c>
      <c r="AP214" s="838"/>
      <c r="AQ214" s="837"/>
    </row>
    <row r="215" spans="1:43" s="844" customFormat="1" ht="15.75" hidden="1" customHeight="1">
      <c r="A215" s="839"/>
      <c r="B215" s="840" t="s">
        <v>234</v>
      </c>
      <c r="C215" s="369"/>
      <c r="D215" s="369"/>
      <c r="E215" s="369"/>
      <c r="F215" s="369"/>
      <c r="G215" s="254"/>
      <c r="H215" s="841"/>
      <c r="I215" s="842"/>
      <c r="J215" s="371"/>
      <c r="K215" s="372"/>
      <c r="L215" s="95"/>
      <c r="M215" s="95"/>
      <c r="N215" s="95"/>
      <c r="O215" s="95"/>
      <c r="P215" s="3"/>
      <c r="Q215" s="837">
        <f>Y215</f>
        <v>0</v>
      </c>
      <c r="R215" s="837"/>
      <c r="S215" s="837"/>
      <c r="T215" s="837"/>
      <c r="U215" s="837"/>
      <c r="V215" s="837"/>
      <c r="W215" s="837"/>
      <c r="X215" s="837">
        <v>0</v>
      </c>
      <c r="Y215" s="837">
        <v>0</v>
      </c>
      <c r="Z215" s="837"/>
      <c r="AA215" s="837">
        <v>0</v>
      </c>
      <c r="AB215" s="837">
        <v>0</v>
      </c>
      <c r="AC215" s="837"/>
      <c r="AD215" s="837"/>
      <c r="AE215" s="837"/>
      <c r="AF215" s="837"/>
      <c r="AG215" s="837"/>
      <c r="AH215" s="837"/>
      <c r="AI215" s="837"/>
      <c r="AJ215" s="837"/>
      <c r="AK215" s="837"/>
      <c r="AL215" s="837"/>
      <c r="AM215" s="837"/>
      <c r="AN215" s="837"/>
      <c r="AO215" s="837"/>
      <c r="AP215" s="843"/>
      <c r="AQ215" s="837"/>
    </row>
    <row r="216" spans="1:43" s="844" customFormat="1" ht="15.75" hidden="1" customHeight="1">
      <c r="A216" s="839"/>
      <c r="B216" s="840" t="s">
        <v>235</v>
      </c>
      <c r="C216" s="369"/>
      <c r="D216" s="369"/>
      <c r="E216" s="369"/>
      <c r="F216" s="369"/>
      <c r="G216" s="254"/>
      <c r="H216" s="841"/>
      <c r="I216" s="842"/>
      <c r="J216" s="371"/>
      <c r="K216" s="372"/>
      <c r="L216" s="95"/>
      <c r="M216" s="95"/>
      <c r="N216" s="95"/>
      <c r="O216" s="95"/>
      <c r="P216" s="3"/>
      <c r="Q216" s="837">
        <f>Y216</f>
        <v>0</v>
      </c>
      <c r="R216" s="837"/>
      <c r="S216" s="837"/>
      <c r="T216" s="837"/>
      <c r="U216" s="837"/>
      <c r="V216" s="837"/>
      <c r="W216" s="837"/>
      <c r="X216" s="837">
        <v>0</v>
      </c>
      <c r="Y216" s="837">
        <v>0</v>
      </c>
      <c r="Z216" s="837"/>
      <c r="AA216" s="837">
        <v>0</v>
      </c>
      <c r="AB216" s="837">
        <v>0</v>
      </c>
      <c r="AC216" s="837"/>
      <c r="AD216" s="837"/>
      <c r="AE216" s="837"/>
      <c r="AF216" s="837"/>
      <c r="AG216" s="837"/>
      <c r="AH216" s="837"/>
      <c r="AI216" s="837"/>
      <c r="AJ216" s="837"/>
      <c r="AK216" s="837"/>
      <c r="AL216" s="837"/>
      <c r="AM216" s="837"/>
      <c r="AN216" s="837"/>
      <c r="AO216" s="837"/>
      <c r="AP216" s="843"/>
      <c r="AQ216" s="837"/>
    </row>
    <row r="217" spans="1:43" s="844" customFormat="1" ht="15.75" hidden="1" customHeight="1">
      <c r="A217" s="839"/>
      <c r="B217" s="840" t="s">
        <v>236</v>
      </c>
      <c r="C217" s="369"/>
      <c r="D217" s="369"/>
      <c r="E217" s="369"/>
      <c r="F217" s="369"/>
      <c r="G217" s="254"/>
      <c r="H217" s="841"/>
      <c r="I217" s="842"/>
      <c r="J217" s="371"/>
      <c r="K217" s="372"/>
      <c r="L217" s="95"/>
      <c r="M217" s="95"/>
      <c r="N217" s="95"/>
      <c r="O217" s="95"/>
      <c r="P217" s="3"/>
      <c r="Q217" s="837">
        <f>Y217</f>
        <v>0</v>
      </c>
      <c r="R217" s="837"/>
      <c r="S217" s="837"/>
      <c r="T217" s="837"/>
      <c r="U217" s="837"/>
      <c r="V217" s="837"/>
      <c r="W217" s="837"/>
      <c r="X217" s="837">
        <v>0</v>
      </c>
      <c r="Y217" s="837">
        <v>0</v>
      </c>
      <c r="Z217" s="837"/>
      <c r="AA217" s="837">
        <v>0</v>
      </c>
      <c r="AB217" s="837">
        <v>0</v>
      </c>
      <c r="AC217" s="837"/>
      <c r="AD217" s="837"/>
      <c r="AE217" s="837"/>
      <c r="AF217" s="837"/>
      <c r="AG217" s="837"/>
      <c r="AH217" s="837"/>
      <c r="AI217" s="837"/>
      <c r="AJ217" s="837"/>
      <c r="AK217" s="837"/>
      <c r="AL217" s="837"/>
      <c r="AM217" s="837"/>
      <c r="AN217" s="837"/>
      <c r="AO217" s="837"/>
      <c r="AP217" s="843"/>
      <c r="AQ217" s="837"/>
    </row>
    <row r="218" spans="1:43" s="844" customFormat="1" ht="15.75" hidden="1" customHeight="1">
      <c r="A218" s="839"/>
      <c r="B218" s="840" t="s">
        <v>237</v>
      </c>
      <c r="C218" s="369"/>
      <c r="D218" s="369"/>
      <c r="E218" s="369"/>
      <c r="F218" s="369"/>
      <c r="G218" s="254"/>
      <c r="H218" s="841"/>
      <c r="I218" s="842"/>
      <c r="J218" s="371"/>
      <c r="K218" s="372"/>
      <c r="L218" s="95"/>
      <c r="M218" s="95"/>
      <c r="N218" s="95"/>
      <c r="O218" s="95"/>
      <c r="P218" s="3"/>
      <c r="Q218" s="837">
        <f>Y218</f>
        <v>0</v>
      </c>
      <c r="R218" s="837"/>
      <c r="S218" s="837"/>
      <c r="T218" s="837"/>
      <c r="U218" s="837"/>
      <c r="V218" s="837"/>
      <c r="W218" s="837"/>
      <c r="X218" s="837">
        <v>0</v>
      </c>
      <c r="Y218" s="837">
        <v>0</v>
      </c>
      <c r="Z218" s="837"/>
      <c r="AA218" s="837">
        <v>0</v>
      </c>
      <c r="AB218" s="837">
        <v>0</v>
      </c>
      <c r="AC218" s="837"/>
      <c r="AD218" s="837"/>
      <c r="AE218" s="837"/>
      <c r="AF218" s="837"/>
      <c r="AG218" s="837"/>
      <c r="AH218" s="837"/>
      <c r="AI218" s="837"/>
      <c r="AJ218" s="837"/>
      <c r="AK218" s="837"/>
      <c r="AL218" s="837"/>
      <c r="AM218" s="837"/>
      <c r="AN218" s="837"/>
      <c r="AO218" s="837"/>
      <c r="AP218" s="843"/>
      <c r="AQ218" s="837"/>
    </row>
    <row r="219" spans="1:43" s="327" customFormat="1" ht="40.5" customHeight="1">
      <c r="A219" s="977" t="s">
        <v>176</v>
      </c>
      <c r="B219" s="797" t="s">
        <v>177</v>
      </c>
      <c r="C219" s="133"/>
      <c r="D219" s="133"/>
      <c r="E219" s="133"/>
      <c r="F219" s="133"/>
      <c r="G219" s="795"/>
      <c r="H219" s="795"/>
      <c r="I219" s="1127" t="s">
        <v>20</v>
      </c>
      <c r="J219" s="959"/>
      <c r="K219" s="3"/>
      <c r="L219" s="3">
        <f>L220</f>
        <v>3750.02</v>
      </c>
      <c r="M219" s="3">
        <f>M220</f>
        <v>2630.03</v>
      </c>
      <c r="N219" s="3">
        <f t="shared" ref="N219:AO219" si="129">N220</f>
        <v>0</v>
      </c>
      <c r="O219" s="3">
        <f t="shared" si="129"/>
        <v>0</v>
      </c>
      <c r="P219" s="3">
        <f t="shared" si="129"/>
        <v>0</v>
      </c>
      <c r="Q219" s="3">
        <f t="shared" si="129"/>
        <v>0</v>
      </c>
      <c r="R219" s="3">
        <f t="shared" si="129"/>
        <v>0</v>
      </c>
      <c r="S219" s="3">
        <f t="shared" si="129"/>
        <v>0</v>
      </c>
      <c r="T219" s="3">
        <f t="shared" si="129"/>
        <v>0</v>
      </c>
      <c r="U219" s="3">
        <f t="shared" si="129"/>
        <v>0</v>
      </c>
      <c r="V219" s="3">
        <f t="shared" si="129"/>
        <v>0</v>
      </c>
      <c r="W219" s="3">
        <f t="shared" si="129"/>
        <v>0</v>
      </c>
      <c r="X219" s="3">
        <f t="shared" si="129"/>
        <v>0</v>
      </c>
      <c r="Y219" s="3">
        <f t="shared" si="129"/>
        <v>0</v>
      </c>
      <c r="Z219" s="95">
        <v>0</v>
      </c>
      <c r="AA219" s="3">
        <f t="shared" si="129"/>
        <v>0</v>
      </c>
      <c r="AB219" s="3">
        <f t="shared" si="129"/>
        <v>0</v>
      </c>
      <c r="AC219" s="3">
        <f t="shared" si="129"/>
        <v>0</v>
      </c>
      <c r="AD219" s="3">
        <f t="shared" si="129"/>
        <v>0</v>
      </c>
      <c r="AE219" s="3">
        <f t="shared" si="129"/>
        <v>0</v>
      </c>
      <c r="AF219" s="3">
        <f t="shared" si="129"/>
        <v>0</v>
      </c>
      <c r="AG219" s="3">
        <f t="shared" si="129"/>
        <v>0</v>
      </c>
      <c r="AH219" s="3">
        <f t="shared" si="129"/>
        <v>0</v>
      </c>
      <c r="AI219" s="3">
        <f t="shared" si="129"/>
        <v>0</v>
      </c>
      <c r="AJ219" s="3">
        <f t="shared" si="129"/>
        <v>0</v>
      </c>
      <c r="AK219" s="3">
        <f t="shared" si="129"/>
        <v>0</v>
      </c>
      <c r="AL219" s="3">
        <f t="shared" si="129"/>
        <v>0</v>
      </c>
      <c r="AM219" s="3">
        <f t="shared" si="129"/>
        <v>0</v>
      </c>
      <c r="AN219" s="3">
        <f t="shared" si="129"/>
        <v>0</v>
      </c>
      <c r="AO219" s="3">
        <f t="shared" si="129"/>
        <v>0</v>
      </c>
      <c r="AP219" s="640" t="s">
        <v>256</v>
      </c>
      <c r="AQ219" s="95">
        <v>0</v>
      </c>
    </row>
    <row r="220" spans="1:43" ht="15.75" hidden="1" customHeight="1">
      <c r="A220" s="944"/>
      <c r="B220" s="42" t="s">
        <v>15</v>
      </c>
      <c r="C220" s="341"/>
      <c r="D220" s="341"/>
      <c r="E220" s="341"/>
      <c r="F220" s="341"/>
      <c r="G220" s="313"/>
      <c r="H220" s="974"/>
      <c r="I220" s="1129"/>
      <c r="J220" s="976"/>
      <c r="K220" s="4"/>
      <c r="L220" s="47">
        <v>3750.02</v>
      </c>
      <c r="M220" s="47">
        <v>2630.03</v>
      </c>
      <c r="N220" s="47">
        <v>0</v>
      </c>
      <c r="O220" s="47">
        <v>0</v>
      </c>
      <c r="P220" s="47">
        <v>0</v>
      </c>
      <c r="Q220" s="50">
        <f>SUM(Q221:Q224)</f>
        <v>0</v>
      </c>
      <c r="R220" s="50">
        <f t="shared" ref="R220:W220" si="130">SUM(R221:R224)</f>
        <v>0</v>
      </c>
      <c r="S220" s="50">
        <f t="shared" si="130"/>
        <v>0</v>
      </c>
      <c r="T220" s="50">
        <f t="shared" si="130"/>
        <v>0</v>
      </c>
      <c r="U220" s="50">
        <f t="shared" si="130"/>
        <v>0</v>
      </c>
      <c r="V220" s="50">
        <f t="shared" si="130"/>
        <v>0</v>
      </c>
      <c r="W220" s="50">
        <f t="shared" si="130"/>
        <v>0</v>
      </c>
      <c r="X220" s="47">
        <v>0</v>
      </c>
      <c r="Y220" s="50">
        <f t="shared" ref="Y220:AJ220" si="131">SUM(Y221:Y224)</f>
        <v>0</v>
      </c>
      <c r="Z220" s="263"/>
      <c r="AA220" s="50">
        <f t="shared" si="131"/>
        <v>0</v>
      </c>
      <c r="AB220" s="50">
        <f t="shared" si="131"/>
        <v>0</v>
      </c>
      <c r="AC220" s="50">
        <f t="shared" si="131"/>
        <v>0</v>
      </c>
      <c r="AD220" s="50">
        <f t="shared" si="131"/>
        <v>0</v>
      </c>
      <c r="AE220" s="50">
        <f t="shared" si="131"/>
        <v>0</v>
      </c>
      <c r="AF220" s="50">
        <f t="shared" si="131"/>
        <v>0</v>
      </c>
      <c r="AG220" s="50">
        <f t="shared" si="131"/>
        <v>0</v>
      </c>
      <c r="AH220" s="50">
        <f t="shared" si="131"/>
        <v>0</v>
      </c>
      <c r="AI220" s="50">
        <f t="shared" si="131"/>
        <v>0</v>
      </c>
      <c r="AJ220" s="50">
        <f t="shared" si="131"/>
        <v>0</v>
      </c>
      <c r="AK220" s="50">
        <v>0</v>
      </c>
      <c r="AL220" s="50">
        <v>0</v>
      </c>
      <c r="AM220" s="50">
        <v>0</v>
      </c>
      <c r="AN220" s="50">
        <v>0</v>
      </c>
      <c r="AO220" s="50">
        <v>0</v>
      </c>
      <c r="AP220" s="412"/>
      <c r="AQ220" s="263"/>
    </row>
    <row r="221" spans="1:43" s="266" customFormat="1" ht="15.75" hidden="1" customHeight="1">
      <c r="A221" s="366"/>
      <c r="B221" s="252" t="s">
        <v>238</v>
      </c>
      <c r="C221" s="455"/>
      <c r="D221" s="455"/>
      <c r="E221" s="455"/>
      <c r="F221" s="455"/>
      <c r="G221" s="363"/>
      <c r="H221" s="364"/>
      <c r="I221" s="370"/>
      <c r="J221" s="661"/>
      <c r="K221" s="268"/>
      <c r="L221" s="96"/>
      <c r="M221" s="96"/>
      <c r="N221" s="96"/>
      <c r="O221" s="96"/>
      <c r="P221" s="47"/>
      <c r="Q221" s="263">
        <f>Y221</f>
        <v>0</v>
      </c>
      <c r="R221" s="263"/>
      <c r="S221" s="263"/>
      <c r="T221" s="263"/>
      <c r="U221" s="263"/>
      <c r="V221" s="263"/>
      <c r="W221" s="263"/>
      <c r="X221" s="263">
        <v>0</v>
      </c>
      <c r="Y221" s="263">
        <v>0</v>
      </c>
      <c r="Z221" s="263"/>
      <c r="AA221" s="263">
        <v>0</v>
      </c>
      <c r="AB221" s="263">
        <v>0</v>
      </c>
      <c r="AC221" s="263"/>
      <c r="AD221" s="263"/>
      <c r="AE221" s="263"/>
      <c r="AF221" s="263"/>
      <c r="AG221" s="263"/>
      <c r="AH221" s="263"/>
      <c r="AI221" s="263"/>
      <c r="AJ221" s="263"/>
      <c r="AK221" s="263"/>
      <c r="AL221" s="263"/>
      <c r="AM221" s="263"/>
      <c r="AN221" s="263"/>
      <c r="AO221" s="263"/>
      <c r="AP221" s="413"/>
      <c r="AQ221" s="263"/>
    </row>
    <row r="222" spans="1:43" s="266" customFormat="1" ht="15.75" hidden="1" customHeight="1">
      <c r="A222" s="366"/>
      <c r="B222" s="252" t="s">
        <v>239</v>
      </c>
      <c r="C222" s="455"/>
      <c r="D222" s="455"/>
      <c r="E222" s="455"/>
      <c r="F222" s="455"/>
      <c r="G222" s="363"/>
      <c r="H222" s="364"/>
      <c r="I222" s="370"/>
      <c r="J222" s="661"/>
      <c r="K222" s="268"/>
      <c r="L222" s="96"/>
      <c r="M222" s="96"/>
      <c r="N222" s="96"/>
      <c r="O222" s="96"/>
      <c r="P222" s="47"/>
      <c r="Q222" s="263">
        <f>Y222</f>
        <v>0</v>
      </c>
      <c r="R222" s="263"/>
      <c r="S222" s="263"/>
      <c r="T222" s="263"/>
      <c r="U222" s="263"/>
      <c r="V222" s="263"/>
      <c r="W222" s="263"/>
      <c r="X222" s="263">
        <v>0</v>
      </c>
      <c r="Y222" s="263">
        <v>0</v>
      </c>
      <c r="Z222" s="263"/>
      <c r="AA222" s="263">
        <v>0</v>
      </c>
      <c r="AB222" s="263">
        <v>0</v>
      </c>
      <c r="AC222" s="263"/>
      <c r="AD222" s="263"/>
      <c r="AE222" s="263"/>
      <c r="AF222" s="263"/>
      <c r="AG222" s="263"/>
      <c r="AH222" s="263"/>
      <c r="AI222" s="263"/>
      <c r="AJ222" s="263"/>
      <c r="AK222" s="263"/>
      <c r="AL222" s="263"/>
      <c r="AM222" s="263"/>
      <c r="AN222" s="263"/>
      <c r="AO222" s="263"/>
      <c r="AP222" s="413"/>
      <c r="AQ222" s="263"/>
    </row>
    <row r="223" spans="1:43" s="266" customFormat="1" ht="15.75" hidden="1" customHeight="1">
      <c r="A223" s="366"/>
      <c r="B223" s="252" t="s">
        <v>234</v>
      </c>
      <c r="C223" s="455"/>
      <c r="D223" s="455"/>
      <c r="E223" s="455"/>
      <c r="F223" s="455"/>
      <c r="G223" s="363"/>
      <c r="H223" s="364"/>
      <c r="I223" s="370"/>
      <c r="J223" s="661"/>
      <c r="K223" s="268"/>
      <c r="L223" s="96"/>
      <c r="M223" s="96"/>
      <c r="N223" s="96"/>
      <c r="O223" s="96"/>
      <c r="P223" s="47"/>
      <c r="Q223" s="263">
        <f>Y223</f>
        <v>0</v>
      </c>
      <c r="R223" s="263"/>
      <c r="S223" s="263"/>
      <c r="T223" s="263"/>
      <c r="U223" s="263"/>
      <c r="V223" s="263"/>
      <c r="W223" s="263"/>
      <c r="X223" s="263">
        <v>0</v>
      </c>
      <c r="Y223" s="263">
        <v>0</v>
      </c>
      <c r="Z223" s="263"/>
      <c r="AA223" s="263">
        <v>0</v>
      </c>
      <c r="AB223" s="263">
        <v>0</v>
      </c>
      <c r="AC223" s="263"/>
      <c r="AD223" s="263"/>
      <c r="AE223" s="263"/>
      <c r="AF223" s="263"/>
      <c r="AG223" s="263"/>
      <c r="AH223" s="263"/>
      <c r="AI223" s="263"/>
      <c r="AJ223" s="263"/>
      <c r="AK223" s="263"/>
      <c r="AL223" s="263"/>
      <c r="AM223" s="263"/>
      <c r="AN223" s="263"/>
      <c r="AO223" s="263"/>
      <c r="AP223" s="413"/>
      <c r="AQ223" s="263"/>
    </row>
    <row r="224" spans="1:43" s="266" customFormat="1" ht="15.75" hidden="1" customHeight="1">
      <c r="A224" s="366"/>
      <c r="B224" s="252" t="s">
        <v>237</v>
      </c>
      <c r="C224" s="455"/>
      <c r="D224" s="455"/>
      <c r="E224" s="455"/>
      <c r="F224" s="455"/>
      <c r="G224" s="363"/>
      <c r="H224" s="364"/>
      <c r="I224" s="370"/>
      <c r="J224" s="661"/>
      <c r="K224" s="268"/>
      <c r="L224" s="96"/>
      <c r="M224" s="96"/>
      <c r="N224" s="96"/>
      <c r="O224" s="96"/>
      <c r="P224" s="47"/>
      <c r="Q224" s="263">
        <f>Y224</f>
        <v>0</v>
      </c>
      <c r="R224" s="263"/>
      <c r="S224" s="263"/>
      <c r="T224" s="263"/>
      <c r="U224" s="263"/>
      <c r="V224" s="263"/>
      <c r="W224" s="263"/>
      <c r="X224" s="263">
        <v>0</v>
      </c>
      <c r="Y224" s="263">
        <v>0</v>
      </c>
      <c r="Z224" s="263"/>
      <c r="AA224" s="263">
        <v>0</v>
      </c>
      <c r="AB224" s="263">
        <v>0</v>
      </c>
      <c r="AC224" s="263"/>
      <c r="AD224" s="263"/>
      <c r="AE224" s="263"/>
      <c r="AF224" s="263"/>
      <c r="AG224" s="263"/>
      <c r="AH224" s="263"/>
      <c r="AI224" s="263"/>
      <c r="AJ224" s="263"/>
      <c r="AK224" s="263"/>
      <c r="AL224" s="263"/>
      <c r="AM224" s="263"/>
      <c r="AN224" s="263"/>
      <c r="AO224" s="263"/>
      <c r="AP224" s="413"/>
      <c r="AQ224" s="263"/>
    </row>
    <row r="225" spans="1:43" s="327" customFormat="1" ht="59.25" customHeight="1">
      <c r="A225" s="977" t="s">
        <v>178</v>
      </c>
      <c r="B225" s="797" t="s">
        <v>180</v>
      </c>
      <c r="C225" s="133"/>
      <c r="D225" s="133"/>
      <c r="E225" s="133"/>
      <c r="F225" s="133"/>
      <c r="G225" s="795"/>
      <c r="H225" s="795"/>
      <c r="I225" s="1329" t="s">
        <v>181</v>
      </c>
      <c r="J225" s="959"/>
      <c r="K225" s="3"/>
      <c r="L225" s="3">
        <f>L226</f>
        <v>962.68</v>
      </c>
      <c r="M225" s="3">
        <f>M226</f>
        <v>403.33</v>
      </c>
      <c r="N225" s="3">
        <f t="shared" ref="N225:AO226" si="132">N226</f>
        <v>0</v>
      </c>
      <c r="O225" s="3">
        <f t="shared" si="132"/>
        <v>0</v>
      </c>
      <c r="P225" s="3">
        <f t="shared" si="132"/>
        <v>0</v>
      </c>
      <c r="Q225" s="3">
        <f t="shared" si="132"/>
        <v>99.9</v>
      </c>
      <c r="R225" s="3">
        <f t="shared" si="132"/>
        <v>0</v>
      </c>
      <c r="S225" s="3">
        <f t="shared" si="132"/>
        <v>0</v>
      </c>
      <c r="T225" s="3">
        <f t="shared" si="132"/>
        <v>0</v>
      </c>
      <c r="U225" s="3">
        <f t="shared" si="132"/>
        <v>0</v>
      </c>
      <c r="V225" s="3">
        <f t="shared" si="132"/>
        <v>0</v>
      </c>
      <c r="W225" s="3">
        <f t="shared" si="132"/>
        <v>0</v>
      </c>
      <c r="X225" s="3">
        <f t="shared" si="132"/>
        <v>0</v>
      </c>
      <c r="Y225" s="3">
        <f t="shared" si="132"/>
        <v>0</v>
      </c>
      <c r="Z225" s="95">
        <v>0</v>
      </c>
      <c r="AA225" s="3">
        <f t="shared" si="132"/>
        <v>99.9</v>
      </c>
      <c r="AB225" s="3">
        <f t="shared" si="132"/>
        <v>0</v>
      </c>
      <c r="AC225" s="3">
        <f t="shared" si="132"/>
        <v>0</v>
      </c>
      <c r="AD225" s="3">
        <f t="shared" si="132"/>
        <v>0</v>
      </c>
      <c r="AE225" s="3">
        <f t="shared" si="132"/>
        <v>0</v>
      </c>
      <c r="AF225" s="3">
        <f t="shared" si="132"/>
        <v>0</v>
      </c>
      <c r="AG225" s="3">
        <f t="shared" si="132"/>
        <v>0</v>
      </c>
      <c r="AH225" s="3">
        <f t="shared" si="132"/>
        <v>0</v>
      </c>
      <c r="AI225" s="3">
        <f t="shared" si="132"/>
        <v>0</v>
      </c>
      <c r="AJ225" s="3">
        <f t="shared" si="132"/>
        <v>0</v>
      </c>
      <c r="AK225" s="3">
        <f t="shared" si="132"/>
        <v>0</v>
      </c>
      <c r="AL225" s="3">
        <f t="shared" si="132"/>
        <v>0</v>
      </c>
      <c r="AM225" s="3">
        <f t="shared" si="132"/>
        <v>0</v>
      </c>
      <c r="AN225" s="3">
        <f t="shared" si="132"/>
        <v>0</v>
      </c>
      <c r="AO225" s="3">
        <f t="shared" si="132"/>
        <v>0</v>
      </c>
      <c r="AP225" s="846" t="s">
        <v>207</v>
      </c>
      <c r="AQ225" s="95">
        <v>0</v>
      </c>
    </row>
    <row r="226" spans="1:43" ht="15.75" customHeight="1">
      <c r="A226" s="944"/>
      <c r="B226" s="42" t="s">
        <v>16</v>
      </c>
      <c r="C226" s="341"/>
      <c r="D226" s="341"/>
      <c r="E226" s="341"/>
      <c r="F226" s="341"/>
      <c r="G226" s="313"/>
      <c r="H226" s="974"/>
      <c r="I226" s="1330"/>
      <c r="J226" s="976"/>
      <c r="K226" s="4"/>
      <c r="L226" s="47">
        <v>962.68</v>
      </c>
      <c r="M226" s="47">
        <v>403.33</v>
      </c>
      <c r="N226" s="47">
        <v>0</v>
      </c>
      <c r="O226" s="50">
        <v>0</v>
      </c>
      <c r="P226" s="50">
        <v>0</v>
      </c>
      <c r="Q226" s="50">
        <f>Q227</f>
        <v>99.9</v>
      </c>
      <c r="R226" s="50">
        <f t="shared" si="132"/>
        <v>0</v>
      </c>
      <c r="S226" s="50">
        <f t="shared" si="132"/>
        <v>0</v>
      </c>
      <c r="T226" s="50">
        <f t="shared" si="132"/>
        <v>0</v>
      </c>
      <c r="U226" s="50">
        <f t="shared" si="132"/>
        <v>0</v>
      </c>
      <c r="V226" s="50">
        <f t="shared" si="132"/>
        <v>0</v>
      </c>
      <c r="W226" s="50">
        <f t="shared" si="132"/>
        <v>0</v>
      </c>
      <c r="X226" s="50">
        <f t="shared" si="132"/>
        <v>0</v>
      </c>
      <c r="Y226" s="50">
        <f t="shared" si="132"/>
        <v>0</v>
      </c>
      <c r="Z226" s="50">
        <f t="shared" si="132"/>
        <v>0</v>
      </c>
      <c r="AA226" s="50">
        <f t="shared" si="132"/>
        <v>99.9</v>
      </c>
      <c r="AB226" s="50">
        <v>0</v>
      </c>
      <c r="AC226" s="50">
        <v>0</v>
      </c>
      <c r="AD226" s="50">
        <v>0</v>
      </c>
      <c r="AE226" s="50">
        <v>0</v>
      </c>
      <c r="AF226" s="50">
        <v>0</v>
      </c>
      <c r="AG226" s="50">
        <v>0</v>
      </c>
      <c r="AH226" s="50">
        <v>0</v>
      </c>
      <c r="AI226" s="50">
        <v>0</v>
      </c>
      <c r="AJ226" s="50">
        <v>0</v>
      </c>
      <c r="AK226" s="50">
        <v>0</v>
      </c>
      <c r="AL226" s="50">
        <v>0</v>
      </c>
      <c r="AM226" s="50">
        <v>0</v>
      </c>
      <c r="AN226" s="50">
        <v>0</v>
      </c>
      <c r="AO226" s="50">
        <v>0</v>
      </c>
      <c r="AP226" s="859"/>
      <c r="AQ226" s="263"/>
    </row>
    <row r="227" spans="1:43" s="266" customFormat="1" ht="15.75" hidden="1" customHeight="1">
      <c r="A227" s="366"/>
      <c r="B227" s="252" t="s">
        <v>456</v>
      </c>
      <c r="C227" s="455"/>
      <c r="D227" s="455"/>
      <c r="E227" s="455"/>
      <c r="F227" s="455"/>
      <c r="G227" s="363"/>
      <c r="H227" s="364"/>
      <c r="I227" s="842"/>
      <c r="J227" s="661"/>
      <c r="K227" s="268"/>
      <c r="L227" s="96"/>
      <c r="M227" s="96"/>
      <c r="N227" s="96"/>
      <c r="O227" s="263"/>
      <c r="P227" s="263"/>
      <c r="Q227" s="263">
        <v>99.9</v>
      </c>
      <c r="R227" s="263"/>
      <c r="S227" s="263"/>
      <c r="T227" s="263"/>
      <c r="U227" s="263"/>
      <c r="V227" s="263"/>
      <c r="W227" s="263"/>
      <c r="X227" s="263"/>
      <c r="Y227" s="263"/>
      <c r="Z227" s="263"/>
      <c r="AA227" s="263">
        <v>99.9</v>
      </c>
      <c r="AB227" s="263"/>
      <c r="AC227" s="263"/>
      <c r="AD227" s="263"/>
      <c r="AE227" s="263"/>
      <c r="AF227" s="263"/>
      <c r="AG227" s="263"/>
      <c r="AH227" s="263"/>
      <c r="AI227" s="263"/>
      <c r="AJ227" s="263"/>
      <c r="AK227" s="263"/>
      <c r="AL227" s="263"/>
      <c r="AM227" s="263"/>
      <c r="AN227" s="263"/>
      <c r="AO227" s="263"/>
      <c r="AP227" s="873"/>
      <c r="AQ227" s="263"/>
    </row>
    <row r="228" spans="1:43" s="327" customFormat="1" ht="29.25" customHeight="1">
      <c r="A228" s="977" t="s">
        <v>179</v>
      </c>
      <c r="B228" s="797" t="s">
        <v>182</v>
      </c>
      <c r="C228" s="133"/>
      <c r="D228" s="133"/>
      <c r="E228" s="133"/>
      <c r="F228" s="133"/>
      <c r="G228" s="795"/>
      <c r="H228" s="795"/>
      <c r="I228" s="1127" t="s">
        <v>181</v>
      </c>
      <c r="J228" s="959"/>
      <c r="K228" s="3"/>
      <c r="L228" s="3">
        <f>L229</f>
        <v>1342.77</v>
      </c>
      <c r="M228" s="3">
        <f>M229</f>
        <v>1246.77</v>
      </c>
      <c r="N228" s="3">
        <f t="shared" ref="N228:AO230" si="133">N229</f>
        <v>0</v>
      </c>
      <c r="O228" s="3">
        <f t="shared" si="133"/>
        <v>0</v>
      </c>
      <c r="P228" s="3">
        <f t="shared" si="133"/>
        <v>0</v>
      </c>
      <c r="Q228" s="3">
        <f t="shared" si="133"/>
        <v>0</v>
      </c>
      <c r="R228" s="3">
        <f t="shared" si="133"/>
        <v>0</v>
      </c>
      <c r="S228" s="3">
        <f t="shared" si="133"/>
        <v>0</v>
      </c>
      <c r="T228" s="3">
        <f t="shared" si="133"/>
        <v>0</v>
      </c>
      <c r="U228" s="3">
        <f t="shared" si="133"/>
        <v>0</v>
      </c>
      <c r="V228" s="3">
        <f t="shared" si="133"/>
        <v>0</v>
      </c>
      <c r="W228" s="3">
        <f t="shared" si="133"/>
        <v>0</v>
      </c>
      <c r="X228" s="3">
        <f t="shared" si="133"/>
        <v>0</v>
      </c>
      <c r="Y228" s="3">
        <f t="shared" si="133"/>
        <v>0</v>
      </c>
      <c r="Z228" s="95">
        <v>0</v>
      </c>
      <c r="AA228" s="3">
        <f t="shared" si="133"/>
        <v>0</v>
      </c>
      <c r="AB228" s="3">
        <f t="shared" si="133"/>
        <v>0</v>
      </c>
      <c r="AC228" s="3">
        <f t="shared" si="133"/>
        <v>0</v>
      </c>
      <c r="AD228" s="3">
        <f t="shared" si="133"/>
        <v>0</v>
      </c>
      <c r="AE228" s="3">
        <f t="shared" si="133"/>
        <v>0</v>
      </c>
      <c r="AF228" s="3">
        <f t="shared" si="133"/>
        <v>0</v>
      </c>
      <c r="AG228" s="3">
        <f t="shared" si="133"/>
        <v>0</v>
      </c>
      <c r="AH228" s="3">
        <f t="shared" si="133"/>
        <v>0</v>
      </c>
      <c r="AI228" s="3">
        <f t="shared" si="133"/>
        <v>0</v>
      </c>
      <c r="AJ228" s="3">
        <f t="shared" si="133"/>
        <v>0</v>
      </c>
      <c r="AK228" s="3">
        <f t="shared" si="133"/>
        <v>0</v>
      </c>
      <c r="AL228" s="3">
        <f t="shared" si="133"/>
        <v>0</v>
      </c>
      <c r="AM228" s="3">
        <f t="shared" si="133"/>
        <v>0</v>
      </c>
      <c r="AN228" s="3">
        <f t="shared" si="133"/>
        <v>0</v>
      </c>
      <c r="AO228" s="3">
        <f t="shared" si="133"/>
        <v>0</v>
      </c>
      <c r="AP228" s="846" t="s">
        <v>207</v>
      </c>
      <c r="AQ228" s="95">
        <v>0</v>
      </c>
    </row>
    <row r="229" spans="1:43" ht="15.75" customHeight="1">
      <c r="A229" s="944"/>
      <c r="B229" s="42" t="s">
        <v>15</v>
      </c>
      <c r="C229" s="341"/>
      <c r="D229" s="341"/>
      <c r="E229" s="341"/>
      <c r="F229" s="341"/>
      <c r="G229" s="313"/>
      <c r="H229" s="974"/>
      <c r="I229" s="1129"/>
      <c r="J229" s="976"/>
      <c r="K229" s="4"/>
      <c r="L229" s="47">
        <v>1342.77</v>
      </c>
      <c r="M229" s="47">
        <v>1246.77</v>
      </c>
      <c r="N229" s="50">
        <v>0</v>
      </c>
      <c r="O229" s="50">
        <v>0</v>
      </c>
      <c r="P229" s="47">
        <v>0</v>
      </c>
      <c r="Q229" s="50">
        <v>0</v>
      </c>
      <c r="R229" s="50">
        <v>0</v>
      </c>
      <c r="S229" s="50">
        <v>0</v>
      </c>
      <c r="T229" s="50">
        <v>0</v>
      </c>
      <c r="U229" s="50">
        <v>0</v>
      </c>
      <c r="V229" s="50">
        <v>0</v>
      </c>
      <c r="W229" s="50">
        <v>0</v>
      </c>
      <c r="X229" s="47">
        <v>0</v>
      </c>
      <c r="Y229" s="50">
        <v>0</v>
      </c>
      <c r="Z229" s="263"/>
      <c r="AA229" s="50">
        <v>0</v>
      </c>
      <c r="AB229" s="50">
        <v>0</v>
      </c>
      <c r="AC229" s="50">
        <v>0</v>
      </c>
      <c r="AD229" s="50">
        <v>0</v>
      </c>
      <c r="AE229" s="50">
        <v>0</v>
      </c>
      <c r="AF229" s="50">
        <v>0</v>
      </c>
      <c r="AG229" s="50">
        <v>0</v>
      </c>
      <c r="AH229" s="50">
        <v>0</v>
      </c>
      <c r="AI229" s="50">
        <v>0</v>
      </c>
      <c r="AJ229" s="50">
        <v>0</v>
      </c>
      <c r="AK229" s="50">
        <v>0</v>
      </c>
      <c r="AL229" s="50">
        <v>0</v>
      </c>
      <c r="AM229" s="50">
        <v>0</v>
      </c>
      <c r="AN229" s="50">
        <v>0</v>
      </c>
      <c r="AO229" s="50">
        <v>0</v>
      </c>
      <c r="AP229" s="412"/>
      <c r="AQ229" s="263"/>
    </row>
    <row r="230" spans="1:43" s="327" customFormat="1" ht="29.25" customHeight="1">
      <c r="A230" s="977" t="s">
        <v>179</v>
      </c>
      <c r="B230" s="797" t="s">
        <v>416</v>
      </c>
      <c r="C230" s="133"/>
      <c r="D230" s="133"/>
      <c r="E230" s="133"/>
      <c r="F230" s="133"/>
      <c r="G230" s="795"/>
      <c r="H230" s="795"/>
      <c r="I230" s="1127" t="s">
        <v>181</v>
      </c>
      <c r="J230" s="959"/>
      <c r="K230" s="3"/>
      <c r="L230" s="3">
        <f>L231</f>
        <v>1342.77</v>
      </c>
      <c r="M230" s="3">
        <f>M231</f>
        <v>1246.77</v>
      </c>
      <c r="N230" s="3">
        <f t="shared" si="133"/>
        <v>0</v>
      </c>
      <c r="O230" s="3">
        <f t="shared" si="133"/>
        <v>0</v>
      </c>
      <c r="P230" s="3">
        <f t="shared" si="133"/>
        <v>2878.15</v>
      </c>
      <c r="Q230" s="3">
        <f t="shared" si="133"/>
        <v>0</v>
      </c>
      <c r="R230" s="3">
        <f t="shared" si="133"/>
        <v>0</v>
      </c>
      <c r="S230" s="3">
        <f t="shared" si="133"/>
        <v>0</v>
      </c>
      <c r="T230" s="3">
        <f t="shared" si="133"/>
        <v>0</v>
      </c>
      <c r="U230" s="3">
        <f t="shared" si="133"/>
        <v>0</v>
      </c>
      <c r="V230" s="3">
        <f t="shared" si="133"/>
        <v>0</v>
      </c>
      <c r="W230" s="3">
        <f t="shared" si="133"/>
        <v>0</v>
      </c>
      <c r="X230" s="3">
        <f t="shared" si="133"/>
        <v>0</v>
      </c>
      <c r="Y230" s="3">
        <f t="shared" si="133"/>
        <v>0</v>
      </c>
      <c r="Z230" s="95">
        <v>0</v>
      </c>
      <c r="AA230" s="3">
        <f t="shared" si="133"/>
        <v>0</v>
      </c>
      <c r="AB230" s="3">
        <f t="shared" si="133"/>
        <v>0</v>
      </c>
      <c r="AC230" s="3">
        <f t="shared" si="133"/>
        <v>0</v>
      </c>
      <c r="AD230" s="3">
        <f t="shared" si="133"/>
        <v>0</v>
      </c>
      <c r="AE230" s="3">
        <f t="shared" si="133"/>
        <v>0</v>
      </c>
      <c r="AF230" s="3">
        <f t="shared" si="133"/>
        <v>0</v>
      </c>
      <c r="AG230" s="3">
        <f t="shared" si="133"/>
        <v>0</v>
      </c>
      <c r="AH230" s="3">
        <f t="shared" si="133"/>
        <v>0</v>
      </c>
      <c r="AI230" s="3">
        <f t="shared" si="133"/>
        <v>0</v>
      </c>
      <c r="AJ230" s="3">
        <f t="shared" si="133"/>
        <v>0</v>
      </c>
      <c r="AK230" s="3">
        <f t="shared" si="133"/>
        <v>0</v>
      </c>
      <c r="AL230" s="3">
        <f t="shared" si="133"/>
        <v>0</v>
      </c>
      <c r="AM230" s="3">
        <f t="shared" si="133"/>
        <v>0</v>
      </c>
      <c r="AN230" s="3">
        <f t="shared" si="133"/>
        <v>0</v>
      </c>
      <c r="AO230" s="3">
        <f t="shared" si="133"/>
        <v>0</v>
      </c>
      <c r="AP230" s="846" t="s">
        <v>207</v>
      </c>
      <c r="AQ230" s="95">
        <v>0</v>
      </c>
    </row>
    <row r="231" spans="1:43" ht="15.75" customHeight="1">
      <c r="A231" s="944"/>
      <c r="B231" s="42" t="s">
        <v>16</v>
      </c>
      <c r="C231" s="341"/>
      <c r="D231" s="341"/>
      <c r="E231" s="341"/>
      <c r="F231" s="341"/>
      <c r="G231" s="313"/>
      <c r="H231" s="974"/>
      <c r="I231" s="1129"/>
      <c r="J231" s="976"/>
      <c r="K231" s="4"/>
      <c r="L231" s="47">
        <v>1342.77</v>
      </c>
      <c r="M231" s="47">
        <v>1246.77</v>
      </c>
      <c r="N231" s="50">
        <v>0</v>
      </c>
      <c r="O231" s="50">
        <v>0</v>
      </c>
      <c r="P231" s="47">
        <v>2878.15</v>
      </c>
      <c r="Q231" s="50">
        <v>0</v>
      </c>
      <c r="R231" s="50">
        <v>0</v>
      </c>
      <c r="S231" s="50">
        <v>0</v>
      </c>
      <c r="T231" s="50">
        <v>0</v>
      </c>
      <c r="U231" s="50">
        <v>0</v>
      </c>
      <c r="V231" s="50">
        <v>0</v>
      </c>
      <c r="W231" s="50">
        <v>0</v>
      </c>
      <c r="X231" s="47">
        <v>0</v>
      </c>
      <c r="Y231" s="50">
        <v>0</v>
      </c>
      <c r="Z231" s="263"/>
      <c r="AA231" s="50">
        <v>0</v>
      </c>
      <c r="AB231" s="50">
        <v>0</v>
      </c>
      <c r="AC231" s="50">
        <v>0</v>
      </c>
      <c r="AD231" s="50">
        <v>0</v>
      </c>
      <c r="AE231" s="50">
        <v>0</v>
      </c>
      <c r="AF231" s="50">
        <v>0</v>
      </c>
      <c r="AG231" s="50">
        <v>0</v>
      </c>
      <c r="AH231" s="50">
        <v>0</v>
      </c>
      <c r="AI231" s="50">
        <v>0</v>
      </c>
      <c r="AJ231" s="50">
        <v>0</v>
      </c>
      <c r="AK231" s="50">
        <v>0</v>
      </c>
      <c r="AL231" s="50">
        <v>0</v>
      </c>
      <c r="AM231" s="50">
        <v>0</v>
      </c>
      <c r="AN231" s="50">
        <v>0</v>
      </c>
      <c r="AO231" s="50">
        <v>0</v>
      </c>
      <c r="AP231" s="412"/>
      <c r="AQ231" s="263"/>
    </row>
    <row r="232" spans="1:43" ht="54" hidden="1" customHeight="1">
      <c r="A232" s="996" t="s">
        <v>31</v>
      </c>
      <c r="B232" s="1281" t="s">
        <v>208</v>
      </c>
      <c r="C232" s="1282"/>
      <c r="D232" s="1282"/>
      <c r="E232" s="1282"/>
      <c r="F232" s="1282"/>
      <c r="G232" s="1282"/>
      <c r="H232" s="1283"/>
      <c r="I232" s="23" t="s">
        <v>19</v>
      </c>
      <c r="J232" s="967">
        <v>0</v>
      </c>
      <c r="K232" s="967">
        <v>0</v>
      </c>
      <c r="L232" s="47">
        <f>M232+N232+O232</f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7">
        <v>0</v>
      </c>
      <c r="Z232" s="96"/>
      <c r="AA232" s="47">
        <v>0</v>
      </c>
      <c r="AB232" s="47">
        <v>0</v>
      </c>
      <c r="AC232" s="47">
        <v>0</v>
      </c>
      <c r="AD232" s="47">
        <v>0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v>0</v>
      </c>
      <c r="AK232" s="47">
        <v>0</v>
      </c>
      <c r="AL232" s="47">
        <v>0</v>
      </c>
      <c r="AM232" s="47">
        <v>0</v>
      </c>
      <c r="AN232" s="47">
        <v>0</v>
      </c>
      <c r="AO232" s="47">
        <v>0</v>
      </c>
      <c r="AP232" s="397"/>
      <c r="AQ232" s="96"/>
    </row>
    <row r="233" spans="1:43" ht="39.75" hidden="1" customHeight="1">
      <c r="A233" s="997"/>
      <c r="B233" s="1284"/>
      <c r="C233" s="1285"/>
      <c r="D233" s="1285"/>
      <c r="E233" s="1285"/>
      <c r="F233" s="1285"/>
      <c r="G233" s="1285"/>
      <c r="H233" s="1286"/>
      <c r="I233" s="23" t="s">
        <v>20</v>
      </c>
      <c r="J233" s="967">
        <f>K233+L233</f>
        <v>6696.7899999999991</v>
      </c>
      <c r="K233" s="967">
        <f>K239+K258+K261+K268</f>
        <v>0</v>
      </c>
      <c r="L233" s="47">
        <f t="shared" ref="L233:AE233" si="134">L239</f>
        <v>6696.7899999999991</v>
      </c>
      <c r="M233" s="47">
        <f t="shared" si="134"/>
        <v>0</v>
      </c>
      <c r="N233" s="47">
        <f t="shared" si="134"/>
        <v>2081.9299999999998</v>
      </c>
      <c r="O233" s="47">
        <f t="shared" si="134"/>
        <v>4372.5</v>
      </c>
      <c r="P233" s="47">
        <f t="shared" si="134"/>
        <v>0</v>
      </c>
      <c r="Q233" s="47">
        <f t="shared" si="134"/>
        <v>75</v>
      </c>
      <c r="R233" s="47">
        <f t="shared" si="134"/>
        <v>0</v>
      </c>
      <c r="S233" s="47">
        <f t="shared" si="134"/>
        <v>0</v>
      </c>
      <c r="T233" s="47">
        <f t="shared" si="134"/>
        <v>0</v>
      </c>
      <c r="U233" s="47">
        <f t="shared" si="134"/>
        <v>0</v>
      </c>
      <c r="V233" s="47">
        <f t="shared" si="134"/>
        <v>0</v>
      </c>
      <c r="W233" s="47">
        <f t="shared" si="134"/>
        <v>0</v>
      </c>
      <c r="X233" s="47">
        <f t="shared" si="134"/>
        <v>0</v>
      </c>
      <c r="Y233" s="47">
        <f t="shared" si="134"/>
        <v>0</v>
      </c>
      <c r="Z233" s="96"/>
      <c r="AA233" s="47">
        <f t="shared" si="134"/>
        <v>75</v>
      </c>
      <c r="AB233" s="47">
        <f t="shared" si="134"/>
        <v>0</v>
      </c>
      <c r="AC233" s="47">
        <f t="shared" si="134"/>
        <v>0</v>
      </c>
      <c r="AD233" s="47">
        <f t="shared" si="134"/>
        <v>0</v>
      </c>
      <c r="AE233" s="47">
        <f t="shared" si="134"/>
        <v>0</v>
      </c>
      <c r="AF233" s="47">
        <f t="shared" ref="AF233:AO233" si="135">AF239+AF258+AF261+AF268+AF270</f>
        <v>0</v>
      </c>
      <c r="AG233" s="47">
        <f t="shared" si="135"/>
        <v>0</v>
      </c>
      <c r="AH233" s="47">
        <f t="shared" si="135"/>
        <v>0</v>
      </c>
      <c r="AI233" s="47">
        <f t="shared" si="135"/>
        <v>0</v>
      </c>
      <c r="AJ233" s="47">
        <f t="shared" si="135"/>
        <v>0</v>
      </c>
      <c r="AK233" s="47">
        <f t="shared" si="135"/>
        <v>40144.92</v>
      </c>
      <c r="AL233" s="47">
        <f t="shared" si="135"/>
        <v>40144.92</v>
      </c>
      <c r="AM233" s="47" t="e">
        <f t="shared" si="135"/>
        <v>#DIV/0!</v>
      </c>
      <c r="AN233" s="47">
        <f t="shared" si="135"/>
        <v>0</v>
      </c>
      <c r="AO233" s="47">
        <f t="shared" si="135"/>
        <v>0</v>
      </c>
      <c r="AP233" s="397"/>
      <c r="AQ233" s="96"/>
    </row>
    <row r="234" spans="1:43" ht="26.25" hidden="1" customHeight="1">
      <c r="A234" s="997"/>
      <c r="B234" s="1284"/>
      <c r="C234" s="1285"/>
      <c r="D234" s="1285"/>
      <c r="E234" s="1285"/>
      <c r="F234" s="1285"/>
      <c r="G234" s="1285"/>
      <c r="H234" s="1286"/>
      <c r="I234" s="23" t="s">
        <v>10</v>
      </c>
      <c r="J234" s="967">
        <v>0</v>
      </c>
      <c r="K234" s="967">
        <v>0</v>
      </c>
      <c r="L234" s="47">
        <f>M234+N234+O234</f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 s="47">
        <v>0</v>
      </c>
      <c r="U234" s="47">
        <v>0</v>
      </c>
      <c r="V234" s="47">
        <v>0</v>
      </c>
      <c r="W234" s="47">
        <v>0</v>
      </c>
      <c r="X234" s="47">
        <v>0</v>
      </c>
      <c r="Y234" s="47">
        <v>0</v>
      </c>
      <c r="Z234" s="96"/>
      <c r="AA234" s="47">
        <v>0</v>
      </c>
      <c r="AB234" s="47">
        <v>0</v>
      </c>
      <c r="AC234" s="47">
        <v>0</v>
      </c>
      <c r="AD234" s="47">
        <v>0</v>
      </c>
      <c r="AE234" s="47">
        <v>0</v>
      </c>
      <c r="AF234" s="47">
        <v>0</v>
      </c>
      <c r="AG234" s="47">
        <v>0</v>
      </c>
      <c r="AH234" s="47">
        <v>0</v>
      </c>
      <c r="AI234" s="47">
        <v>0</v>
      </c>
      <c r="AJ234" s="47">
        <v>0</v>
      </c>
      <c r="AK234" s="47">
        <v>0</v>
      </c>
      <c r="AL234" s="47">
        <v>0</v>
      </c>
      <c r="AM234" s="47">
        <v>0</v>
      </c>
      <c r="AN234" s="47">
        <v>0</v>
      </c>
      <c r="AO234" s="47">
        <v>0</v>
      </c>
      <c r="AP234" s="397"/>
      <c r="AQ234" s="96"/>
    </row>
    <row r="235" spans="1:43" ht="25.5" hidden="1">
      <c r="A235" s="998"/>
      <c r="B235" s="1287"/>
      <c r="C235" s="1288"/>
      <c r="D235" s="1288"/>
      <c r="E235" s="1288"/>
      <c r="F235" s="1288"/>
      <c r="G235" s="1288"/>
      <c r="H235" s="1289"/>
      <c r="I235" s="23" t="s">
        <v>9</v>
      </c>
      <c r="J235" s="967">
        <v>0</v>
      </c>
      <c r="K235" s="967">
        <v>0</v>
      </c>
      <c r="L235" s="47">
        <f>M235+N235+O235</f>
        <v>0</v>
      </c>
      <c r="M235" s="47">
        <v>0</v>
      </c>
      <c r="N235" s="47">
        <v>0</v>
      </c>
      <c r="O235" s="47">
        <v>0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0</v>
      </c>
      <c r="V235" s="47">
        <v>0</v>
      </c>
      <c r="W235" s="47">
        <v>0</v>
      </c>
      <c r="X235" s="47">
        <v>0</v>
      </c>
      <c r="Y235" s="47">
        <v>0</v>
      </c>
      <c r="Z235" s="96"/>
      <c r="AA235" s="47">
        <v>0</v>
      </c>
      <c r="AB235" s="47">
        <v>0</v>
      </c>
      <c r="AC235" s="47">
        <v>0</v>
      </c>
      <c r="AD235" s="47">
        <v>0</v>
      </c>
      <c r="AE235" s="47">
        <v>0</v>
      </c>
      <c r="AF235" s="47">
        <v>0</v>
      </c>
      <c r="AG235" s="47">
        <v>0</v>
      </c>
      <c r="AH235" s="47">
        <v>0</v>
      </c>
      <c r="AI235" s="47">
        <v>0</v>
      </c>
      <c r="AJ235" s="47">
        <v>0</v>
      </c>
      <c r="AK235" s="47">
        <v>0</v>
      </c>
      <c r="AL235" s="47">
        <v>0</v>
      </c>
      <c r="AM235" s="47">
        <v>0</v>
      </c>
      <c r="AN235" s="47">
        <v>0</v>
      </c>
      <c r="AO235" s="47">
        <v>0</v>
      </c>
      <c r="AP235" s="397"/>
      <c r="AQ235" s="96"/>
    </row>
    <row r="236" spans="1:43" s="327" customFormat="1" ht="29.25" customHeight="1">
      <c r="A236" s="977" t="s">
        <v>179</v>
      </c>
      <c r="B236" s="797" t="s">
        <v>417</v>
      </c>
      <c r="C236" s="133"/>
      <c r="D236" s="133"/>
      <c r="E236" s="133"/>
      <c r="F236" s="133"/>
      <c r="G236" s="795"/>
      <c r="H236" s="795"/>
      <c r="I236" s="1127" t="s">
        <v>181</v>
      </c>
      <c r="J236" s="959"/>
      <c r="K236" s="3"/>
      <c r="L236" s="3">
        <f>L237</f>
        <v>1342.77</v>
      </c>
      <c r="M236" s="3">
        <f>M237</f>
        <v>1246.77</v>
      </c>
      <c r="N236" s="3">
        <f t="shared" ref="N236:AO236" si="136">N237</f>
        <v>0</v>
      </c>
      <c r="O236" s="3">
        <f t="shared" si="136"/>
        <v>0</v>
      </c>
      <c r="P236" s="3">
        <f t="shared" si="136"/>
        <v>4959</v>
      </c>
      <c r="Q236" s="3">
        <f t="shared" si="136"/>
        <v>0</v>
      </c>
      <c r="R236" s="3">
        <f t="shared" si="136"/>
        <v>0</v>
      </c>
      <c r="S236" s="3">
        <f t="shared" si="136"/>
        <v>0</v>
      </c>
      <c r="T236" s="3">
        <f t="shared" si="136"/>
        <v>0</v>
      </c>
      <c r="U236" s="3">
        <f t="shared" si="136"/>
        <v>0</v>
      </c>
      <c r="V236" s="3">
        <f t="shared" si="136"/>
        <v>0</v>
      </c>
      <c r="W236" s="3">
        <f t="shared" si="136"/>
        <v>0</v>
      </c>
      <c r="X236" s="3">
        <f t="shared" si="136"/>
        <v>0</v>
      </c>
      <c r="Y236" s="3">
        <f t="shared" si="136"/>
        <v>0</v>
      </c>
      <c r="Z236" s="95">
        <v>0</v>
      </c>
      <c r="AA236" s="3">
        <f t="shared" si="136"/>
        <v>0</v>
      </c>
      <c r="AB236" s="3">
        <f t="shared" si="136"/>
        <v>0</v>
      </c>
      <c r="AC236" s="3">
        <f t="shared" si="136"/>
        <v>0</v>
      </c>
      <c r="AD236" s="3">
        <f t="shared" si="136"/>
        <v>0</v>
      </c>
      <c r="AE236" s="3">
        <f t="shared" si="136"/>
        <v>0</v>
      </c>
      <c r="AF236" s="3">
        <f t="shared" si="136"/>
        <v>0</v>
      </c>
      <c r="AG236" s="3">
        <f t="shared" si="136"/>
        <v>0</v>
      </c>
      <c r="AH236" s="3">
        <f t="shared" si="136"/>
        <v>0</v>
      </c>
      <c r="AI236" s="3">
        <f t="shared" si="136"/>
        <v>0</v>
      </c>
      <c r="AJ236" s="3">
        <f t="shared" si="136"/>
        <v>0</v>
      </c>
      <c r="AK236" s="3">
        <f t="shared" si="136"/>
        <v>0</v>
      </c>
      <c r="AL236" s="3">
        <f t="shared" si="136"/>
        <v>0</v>
      </c>
      <c r="AM236" s="3">
        <f t="shared" si="136"/>
        <v>0</v>
      </c>
      <c r="AN236" s="3">
        <f t="shared" si="136"/>
        <v>0</v>
      </c>
      <c r="AO236" s="3">
        <f t="shared" si="136"/>
        <v>0</v>
      </c>
      <c r="AP236" s="846" t="s">
        <v>207</v>
      </c>
      <c r="AQ236" s="95">
        <v>0</v>
      </c>
    </row>
    <row r="237" spans="1:43" ht="15.75" customHeight="1">
      <c r="A237" s="944"/>
      <c r="B237" s="42" t="s">
        <v>39</v>
      </c>
      <c r="C237" s="341"/>
      <c r="D237" s="341"/>
      <c r="E237" s="341"/>
      <c r="F237" s="341"/>
      <c r="G237" s="313"/>
      <c r="H237" s="974"/>
      <c r="I237" s="1129"/>
      <c r="J237" s="976"/>
      <c r="K237" s="4"/>
      <c r="L237" s="47">
        <v>1342.77</v>
      </c>
      <c r="M237" s="47">
        <v>1246.77</v>
      </c>
      <c r="N237" s="50">
        <v>0</v>
      </c>
      <c r="O237" s="50">
        <v>0</v>
      </c>
      <c r="P237" s="47">
        <v>4959</v>
      </c>
      <c r="Q237" s="50">
        <v>0</v>
      </c>
      <c r="R237" s="50">
        <v>0</v>
      </c>
      <c r="S237" s="50">
        <v>0</v>
      </c>
      <c r="T237" s="50">
        <v>0</v>
      </c>
      <c r="U237" s="50">
        <v>0</v>
      </c>
      <c r="V237" s="50">
        <v>0</v>
      </c>
      <c r="W237" s="50">
        <v>0</v>
      </c>
      <c r="X237" s="47">
        <v>0</v>
      </c>
      <c r="Y237" s="50">
        <v>0</v>
      </c>
      <c r="Z237" s="263"/>
      <c r="AA237" s="50">
        <v>0</v>
      </c>
      <c r="AB237" s="50">
        <v>0</v>
      </c>
      <c r="AC237" s="50">
        <v>0</v>
      </c>
      <c r="AD237" s="50">
        <v>0</v>
      </c>
      <c r="AE237" s="50">
        <v>0</v>
      </c>
      <c r="AF237" s="50">
        <v>0</v>
      </c>
      <c r="AG237" s="50">
        <v>0</v>
      </c>
      <c r="AH237" s="50">
        <v>0</v>
      </c>
      <c r="AI237" s="50">
        <v>0</v>
      </c>
      <c r="AJ237" s="50">
        <v>0</v>
      </c>
      <c r="AK237" s="50">
        <v>0</v>
      </c>
      <c r="AL237" s="50">
        <v>0</v>
      </c>
      <c r="AM237" s="50">
        <v>0</v>
      </c>
      <c r="AN237" s="50">
        <v>0</v>
      </c>
      <c r="AO237" s="50">
        <v>0</v>
      </c>
      <c r="AP237" s="412"/>
      <c r="AQ237" s="263"/>
    </row>
    <row r="238" spans="1:43" ht="15.75">
      <c r="A238" s="938"/>
      <c r="B238" s="42" t="s">
        <v>16</v>
      </c>
      <c r="C238" s="970"/>
      <c r="D238" s="970"/>
      <c r="E238" s="970"/>
      <c r="F238" s="970"/>
      <c r="G238" s="970"/>
      <c r="H238" s="971"/>
      <c r="I238" s="939"/>
      <c r="J238" s="967"/>
      <c r="K238" s="96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96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"/>
      <c r="AN238" s="47"/>
      <c r="AO238" s="47"/>
      <c r="AP238" s="397"/>
      <c r="AQ238" s="96"/>
    </row>
    <row r="239" spans="1:43" s="327" customFormat="1" ht="30" customHeight="1">
      <c r="A239" s="1008" t="s">
        <v>50</v>
      </c>
      <c r="B239" s="848" t="s">
        <v>183</v>
      </c>
      <c r="C239" s="1336"/>
      <c r="D239" s="990"/>
      <c r="E239" s="990"/>
      <c r="F239" s="1322">
        <v>150000</v>
      </c>
      <c r="G239" s="990">
        <v>2019</v>
      </c>
      <c r="H239" s="990">
        <v>2019</v>
      </c>
      <c r="I239" s="990" t="s">
        <v>20</v>
      </c>
      <c r="J239" s="1331">
        <v>4914.5600000000004</v>
      </c>
      <c r="K239" s="3"/>
      <c r="L239" s="3">
        <f t="shared" ref="L239:O239" si="137">L242+L240</f>
        <v>6696.7899999999991</v>
      </c>
      <c r="M239" s="3">
        <f t="shared" si="137"/>
        <v>0</v>
      </c>
      <c r="N239" s="3">
        <f t="shared" si="137"/>
        <v>2081.9299999999998</v>
      </c>
      <c r="O239" s="3">
        <f t="shared" si="137"/>
        <v>4372.5</v>
      </c>
      <c r="P239" s="3">
        <f>P242+P240</f>
        <v>0</v>
      </c>
      <c r="Q239" s="3">
        <f t="shared" ref="Q239:AJ239" si="138">Q242+Q240</f>
        <v>75</v>
      </c>
      <c r="R239" s="3">
        <f t="shared" si="138"/>
        <v>0</v>
      </c>
      <c r="S239" s="3">
        <f t="shared" si="138"/>
        <v>0</v>
      </c>
      <c r="T239" s="3">
        <f t="shared" si="138"/>
        <v>0</v>
      </c>
      <c r="U239" s="3">
        <f t="shared" si="138"/>
        <v>0</v>
      </c>
      <c r="V239" s="3">
        <f t="shared" si="138"/>
        <v>0</v>
      </c>
      <c r="W239" s="3">
        <f t="shared" si="138"/>
        <v>0</v>
      </c>
      <c r="X239" s="3">
        <f t="shared" si="138"/>
        <v>0</v>
      </c>
      <c r="Y239" s="3">
        <f t="shared" si="138"/>
        <v>0</v>
      </c>
      <c r="Z239" s="3">
        <f t="shared" si="138"/>
        <v>0</v>
      </c>
      <c r="AA239" s="3">
        <f t="shared" si="138"/>
        <v>75</v>
      </c>
      <c r="AB239" s="3">
        <f t="shared" si="138"/>
        <v>0</v>
      </c>
      <c r="AC239" s="3">
        <f t="shared" si="138"/>
        <v>0</v>
      </c>
      <c r="AD239" s="3">
        <f t="shared" si="138"/>
        <v>0</v>
      </c>
      <c r="AE239" s="3">
        <f t="shared" si="138"/>
        <v>0</v>
      </c>
      <c r="AF239" s="3">
        <f t="shared" si="138"/>
        <v>0</v>
      </c>
      <c r="AG239" s="3">
        <f t="shared" si="138"/>
        <v>0</v>
      </c>
      <c r="AH239" s="3">
        <f t="shared" si="138"/>
        <v>0</v>
      </c>
      <c r="AI239" s="3">
        <f t="shared" si="138"/>
        <v>0</v>
      </c>
      <c r="AJ239" s="3">
        <f t="shared" si="138"/>
        <v>0</v>
      </c>
      <c r="AK239" s="3">
        <f>P239-Q239</f>
        <v>-75</v>
      </c>
      <c r="AL239" s="3">
        <f>AK239</f>
        <v>-75</v>
      </c>
      <c r="AM239" s="318" t="e">
        <f>ROUND((Q239*100%/P239*100),2)</f>
        <v>#DIV/0!</v>
      </c>
      <c r="AN239" s="3">
        <f>AN242</f>
        <v>0</v>
      </c>
      <c r="AO239" s="3">
        <f>AO242</f>
        <v>0</v>
      </c>
      <c r="AP239" s="640"/>
      <c r="AQ239" s="95">
        <v>45</v>
      </c>
    </row>
    <row r="240" spans="1:43" ht="19.5" customHeight="1">
      <c r="A240" s="1009"/>
      <c r="B240" s="1" t="s">
        <v>15</v>
      </c>
      <c r="C240" s="1337"/>
      <c r="D240" s="991"/>
      <c r="E240" s="991"/>
      <c r="F240" s="1323"/>
      <c r="G240" s="991"/>
      <c r="H240" s="991"/>
      <c r="I240" s="991"/>
      <c r="J240" s="1332"/>
      <c r="K240" s="47"/>
      <c r="L240" s="47">
        <f>SUM(M240:O240)</f>
        <v>2081.9299999999998</v>
      </c>
      <c r="M240" s="4">
        <v>0</v>
      </c>
      <c r="N240" s="4">
        <v>2081.9299999999998</v>
      </c>
      <c r="O240" s="4">
        <f t="shared" ref="O240:AO240" si="139">O241</f>
        <v>0</v>
      </c>
      <c r="P240" s="4">
        <f t="shared" si="139"/>
        <v>0</v>
      </c>
      <c r="Q240" s="4">
        <f t="shared" si="139"/>
        <v>75</v>
      </c>
      <c r="R240" s="4">
        <f t="shared" si="139"/>
        <v>0</v>
      </c>
      <c r="S240" s="4">
        <f t="shared" si="139"/>
        <v>0</v>
      </c>
      <c r="T240" s="4">
        <f t="shared" si="139"/>
        <v>0</v>
      </c>
      <c r="U240" s="4">
        <f t="shared" si="139"/>
        <v>0</v>
      </c>
      <c r="V240" s="4">
        <f t="shared" si="139"/>
        <v>0</v>
      </c>
      <c r="W240" s="4">
        <f t="shared" si="139"/>
        <v>0</v>
      </c>
      <c r="X240" s="4">
        <f t="shared" si="139"/>
        <v>0</v>
      </c>
      <c r="Y240" s="4">
        <f t="shared" si="139"/>
        <v>0</v>
      </c>
      <c r="Z240" s="268"/>
      <c r="AA240" s="4">
        <f t="shared" si="139"/>
        <v>75</v>
      </c>
      <c r="AB240" s="4">
        <f t="shared" si="139"/>
        <v>0</v>
      </c>
      <c r="AC240" s="4">
        <f t="shared" si="139"/>
        <v>0</v>
      </c>
      <c r="AD240" s="4">
        <f t="shared" si="139"/>
        <v>0</v>
      </c>
      <c r="AE240" s="4">
        <f t="shared" si="139"/>
        <v>0</v>
      </c>
      <c r="AF240" s="4">
        <f t="shared" si="139"/>
        <v>0</v>
      </c>
      <c r="AG240" s="4">
        <f t="shared" si="139"/>
        <v>0</v>
      </c>
      <c r="AH240" s="4">
        <v>0</v>
      </c>
      <c r="AI240" s="4">
        <v>0</v>
      </c>
      <c r="AJ240" s="4">
        <v>0</v>
      </c>
      <c r="AK240" s="4">
        <f t="shared" si="139"/>
        <v>0</v>
      </c>
      <c r="AL240" s="4">
        <f t="shared" si="139"/>
        <v>0</v>
      </c>
      <c r="AM240" s="4">
        <f t="shared" si="139"/>
        <v>0</v>
      </c>
      <c r="AN240" s="4">
        <f t="shared" si="139"/>
        <v>0</v>
      </c>
      <c r="AO240" s="4">
        <f t="shared" si="139"/>
        <v>0</v>
      </c>
      <c r="AP240" s="964"/>
      <c r="AQ240" s="268"/>
    </row>
    <row r="241" spans="1:43" s="266" customFormat="1" hidden="1">
      <c r="A241" s="1009"/>
      <c r="B241" s="92" t="s">
        <v>441</v>
      </c>
      <c r="C241" s="1337"/>
      <c r="D241" s="991"/>
      <c r="E241" s="991"/>
      <c r="F241" s="1323"/>
      <c r="G241" s="991"/>
      <c r="H241" s="991"/>
      <c r="I241" s="991"/>
      <c r="J241" s="1332"/>
      <c r="K241" s="96"/>
      <c r="L241" s="96">
        <f>SUM(M241:O241)</f>
        <v>0</v>
      </c>
      <c r="M241" s="268">
        <v>0</v>
      </c>
      <c r="N241" s="263"/>
      <c r="O241" s="263"/>
      <c r="P241" s="263">
        <f>R241+T241</f>
        <v>0</v>
      </c>
      <c r="Q241" s="263">
        <v>75</v>
      </c>
      <c r="R241" s="263">
        <f>S241</f>
        <v>0</v>
      </c>
      <c r="S241" s="263">
        <v>0</v>
      </c>
      <c r="T241" s="263">
        <v>0</v>
      </c>
      <c r="U241" s="263">
        <v>0</v>
      </c>
      <c r="V241" s="263">
        <v>0</v>
      </c>
      <c r="W241" s="263">
        <v>0</v>
      </c>
      <c r="X241" s="263">
        <v>0</v>
      </c>
      <c r="Y241" s="263">
        <v>0</v>
      </c>
      <c r="Z241" s="263"/>
      <c r="AA241" s="263">
        <v>75</v>
      </c>
      <c r="AB241" s="263">
        <v>0</v>
      </c>
      <c r="AC241" s="263">
        <v>0</v>
      </c>
      <c r="AD241" s="263"/>
      <c r="AE241" s="263"/>
      <c r="AF241" s="263"/>
      <c r="AG241" s="263"/>
      <c r="AH241" s="263"/>
      <c r="AI241" s="263"/>
      <c r="AJ241" s="263"/>
      <c r="AK241" s="263"/>
      <c r="AL241" s="263"/>
      <c r="AM241" s="263"/>
      <c r="AN241" s="263"/>
      <c r="AO241" s="263"/>
      <c r="AP241" s="413"/>
      <c r="AQ241" s="263"/>
    </row>
    <row r="242" spans="1:43" ht="18" customHeight="1">
      <c r="A242" s="1010"/>
      <c r="B242" s="577" t="s">
        <v>16</v>
      </c>
      <c r="C242" s="1020"/>
      <c r="D242" s="1020"/>
      <c r="E242" s="991"/>
      <c r="F242" s="1021"/>
      <c r="G242" s="991"/>
      <c r="H242" s="991"/>
      <c r="I242" s="991"/>
      <c r="J242" s="1333"/>
      <c r="K242" s="47">
        <v>0</v>
      </c>
      <c r="L242" s="47">
        <v>4614.8599999999997</v>
      </c>
      <c r="M242" s="4">
        <v>0</v>
      </c>
      <c r="N242" s="4">
        <v>0</v>
      </c>
      <c r="O242" s="4">
        <v>4372.5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268"/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964"/>
      <c r="AQ242" s="268"/>
    </row>
    <row r="243" spans="1:43" s="327" customFormat="1" ht="27.75" customHeight="1">
      <c r="A243" s="954"/>
      <c r="B243" s="848" t="s">
        <v>418</v>
      </c>
      <c r="C243" s="664"/>
      <c r="D243" s="664"/>
      <c r="E243" s="341"/>
      <c r="F243" s="849"/>
      <c r="G243" s="341"/>
      <c r="H243" s="975"/>
      <c r="I243" s="943"/>
      <c r="J243" s="969"/>
      <c r="K243" s="3"/>
      <c r="L243" s="3">
        <f t="shared" ref="L243:O243" si="140">L246+L244</f>
        <v>2081.9299999999998</v>
      </c>
      <c r="M243" s="3">
        <f t="shared" si="140"/>
        <v>0</v>
      </c>
      <c r="N243" s="3">
        <f t="shared" si="140"/>
        <v>2081.9299999999998</v>
      </c>
      <c r="O243" s="3">
        <f t="shared" si="140"/>
        <v>0</v>
      </c>
      <c r="P243" s="3">
        <f>SUM(P244:P245)</f>
        <v>2.7</v>
      </c>
      <c r="Q243" s="3">
        <f>SUM(Q244:Q245)</f>
        <v>0</v>
      </c>
      <c r="R243" s="3">
        <f t="shared" ref="R243:AA243" si="141">SUM(R244:R245)</f>
        <v>0</v>
      </c>
      <c r="S243" s="3">
        <f t="shared" si="141"/>
        <v>0</v>
      </c>
      <c r="T243" s="3">
        <f t="shared" si="141"/>
        <v>0</v>
      </c>
      <c r="U243" s="3">
        <f t="shared" si="141"/>
        <v>0</v>
      </c>
      <c r="V243" s="3">
        <f t="shared" si="141"/>
        <v>0</v>
      </c>
      <c r="W243" s="3">
        <f t="shared" si="141"/>
        <v>0</v>
      </c>
      <c r="X243" s="3">
        <f t="shared" si="141"/>
        <v>0</v>
      </c>
      <c r="Y243" s="3">
        <f t="shared" si="141"/>
        <v>0</v>
      </c>
      <c r="Z243" s="3">
        <f t="shared" si="141"/>
        <v>0</v>
      </c>
      <c r="AA243" s="3">
        <f t="shared" si="141"/>
        <v>0</v>
      </c>
      <c r="AB243" s="3">
        <f t="shared" ref="AB243:AJ243" si="142">AB246+AB244</f>
        <v>0</v>
      </c>
      <c r="AC243" s="3">
        <f t="shared" si="142"/>
        <v>0</v>
      </c>
      <c r="AD243" s="3">
        <f t="shared" si="142"/>
        <v>0</v>
      </c>
      <c r="AE243" s="3">
        <f t="shared" si="142"/>
        <v>0</v>
      </c>
      <c r="AF243" s="3">
        <f t="shared" si="142"/>
        <v>0</v>
      </c>
      <c r="AG243" s="3">
        <f t="shared" si="142"/>
        <v>0</v>
      </c>
      <c r="AH243" s="3">
        <f t="shared" si="142"/>
        <v>0</v>
      </c>
      <c r="AI243" s="3">
        <f t="shared" si="142"/>
        <v>0</v>
      </c>
      <c r="AJ243" s="3">
        <f t="shared" si="142"/>
        <v>0</v>
      </c>
      <c r="AK243" s="3">
        <f>P243-Q243</f>
        <v>2.7</v>
      </c>
      <c r="AL243" s="3">
        <f>AK243</f>
        <v>2.7</v>
      </c>
      <c r="AM243" s="318">
        <f>ROUND((Q243*100%/P243*100),2)</f>
        <v>0</v>
      </c>
      <c r="AN243" s="3">
        <f>AN246</f>
        <v>0</v>
      </c>
      <c r="AO243" s="3">
        <f>AO246</f>
        <v>0</v>
      </c>
      <c r="AP243" s="640"/>
      <c r="AQ243" s="95">
        <v>45</v>
      </c>
    </row>
    <row r="244" spans="1:43" ht="19.5" customHeight="1">
      <c r="A244" s="954"/>
      <c r="B244" s="1" t="s">
        <v>15</v>
      </c>
      <c r="C244" s="664"/>
      <c r="D244" s="664"/>
      <c r="E244" s="341"/>
      <c r="F244" s="849"/>
      <c r="G244" s="341"/>
      <c r="H244" s="975"/>
      <c r="I244" s="943"/>
      <c r="J244" s="969"/>
      <c r="K244" s="47"/>
      <c r="L244" s="47">
        <f>SUM(M244:O244)</f>
        <v>2081.9299999999998</v>
      </c>
      <c r="M244" s="4">
        <v>0</v>
      </c>
      <c r="N244" s="4">
        <v>2081.9299999999998</v>
      </c>
      <c r="O244" s="4">
        <f t="shared" ref="O244:AO244" si="143">O245</f>
        <v>0</v>
      </c>
      <c r="P244" s="4">
        <v>2.7</v>
      </c>
      <c r="Q244" s="4">
        <v>0</v>
      </c>
      <c r="R244" s="4">
        <f t="shared" si="143"/>
        <v>0</v>
      </c>
      <c r="S244" s="4">
        <f t="shared" si="143"/>
        <v>0</v>
      </c>
      <c r="T244" s="4">
        <f t="shared" si="143"/>
        <v>0</v>
      </c>
      <c r="U244" s="4">
        <f t="shared" si="143"/>
        <v>0</v>
      </c>
      <c r="V244" s="4">
        <f t="shared" si="143"/>
        <v>0</v>
      </c>
      <c r="W244" s="4">
        <f t="shared" si="143"/>
        <v>0</v>
      </c>
      <c r="X244" s="4">
        <f t="shared" si="143"/>
        <v>0</v>
      </c>
      <c r="Y244" s="4">
        <f t="shared" si="143"/>
        <v>0</v>
      </c>
      <c r="Z244" s="268"/>
      <c r="AA244" s="4">
        <v>0</v>
      </c>
      <c r="AB244" s="4">
        <f t="shared" si="143"/>
        <v>0</v>
      </c>
      <c r="AC244" s="4">
        <f t="shared" si="143"/>
        <v>0</v>
      </c>
      <c r="AD244" s="4">
        <f t="shared" si="143"/>
        <v>0</v>
      </c>
      <c r="AE244" s="4">
        <f t="shared" si="143"/>
        <v>0</v>
      </c>
      <c r="AF244" s="4">
        <f t="shared" si="143"/>
        <v>0</v>
      </c>
      <c r="AG244" s="4">
        <f t="shared" si="143"/>
        <v>0</v>
      </c>
      <c r="AH244" s="4">
        <v>0</v>
      </c>
      <c r="AI244" s="4">
        <v>0</v>
      </c>
      <c r="AJ244" s="4">
        <v>0</v>
      </c>
      <c r="AK244" s="4">
        <f t="shared" si="143"/>
        <v>0</v>
      </c>
      <c r="AL244" s="4">
        <f t="shared" si="143"/>
        <v>0</v>
      </c>
      <c r="AM244" s="4">
        <f t="shared" si="143"/>
        <v>0</v>
      </c>
      <c r="AN244" s="4">
        <f t="shared" si="143"/>
        <v>0</v>
      </c>
      <c r="AO244" s="4">
        <f t="shared" si="143"/>
        <v>0</v>
      </c>
      <c r="AP244" s="964"/>
      <c r="AQ244" s="268"/>
    </row>
    <row r="245" spans="1:43" ht="18" customHeight="1">
      <c r="A245" s="954"/>
      <c r="B245" s="577" t="s">
        <v>16</v>
      </c>
      <c r="C245" s="664"/>
      <c r="D245" s="664"/>
      <c r="E245" s="341"/>
      <c r="F245" s="849"/>
      <c r="G245" s="341"/>
      <c r="H245" s="975"/>
      <c r="I245" s="943"/>
      <c r="J245" s="969"/>
      <c r="K245" s="4"/>
      <c r="L245" s="47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268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964"/>
      <c r="AQ245" s="268"/>
    </row>
    <row r="246" spans="1:43" ht="54" hidden="1" customHeight="1">
      <c r="A246" s="996" t="s">
        <v>139</v>
      </c>
      <c r="B246" s="1281" t="s">
        <v>209</v>
      </c>
      <c r="C246" s="1282"/>
      <c r="D246" s="1282"/>
      <c r="E246" s="1282"/>
      <c r="F246" s="1282"/>
      <c r="G246" s="1282"/>
      <c r="H246" s="1283"/>
      <c r="I246" s="23" t="s">
        <v>19</v>
      </c>
      <c r="J246" s="967">
        <v>0</v>
      </c>
      <c r="K246" s="967">
        <v>0</v>
      </c>
      <c r="L246" s="47">
        <f>M246+N246+O246</f>
        <v>0</v>
      </c>
      <c r="M246" s="47">
        <v>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v>0</v>
      </c>
      <c r="W246" s="47">
        <v>0</v>
      </c>
      <c r="X246" s="47">
        <v>0</v>
      </c>
      <c r="Y246" s="47">
        <v>0</v>
      </c>
      <c r="Z246" s="96"/>
      <c r="AA246" s="47">
        <v>0</v>
      </c>
      <c r="AB246" s="47">
        <v>0</v>
      </c>
      <c r="AC246" s="47">
        <v>0</v>
      </c>
      <c r="AD246" s="47">
        <v>0</v>
      </c>
      <c r="AE246" s="47">
        <v>0</v>
      </c>
      <c r="AF246" s="47">
        <v>0</v>
      </c>
      <c r="AG246" s="47">
        <v>0</v>
      </c>
      <c r="AH246" s="47">
        <v>0</v>
      </c>
      <c r="AI246" s="47">
        <v>0</v>
      </c>
      <c r="AJ246" s="47">
        <v>0</v>
      </c>
      <c r="AK246" s="47">
        <v>0</v>
      </c>
      <c r="AL246" s="47">
        <v>0</v>
      </c>
      <c r="AM246" s="47">
        <v>0</v>
      </c>
      <c r="AN246" s="47">
        <v>0</v>
      </c>
      <c r="AO246" s="47">
        <v>0</v>
      </c>
      <c r="AP246" s="397"/>
      <c r="AQ246" s="96"/>
    </row>
    <row r="247" spans="1:43" ht="39.75" hidden="1" customHeight="1">
      <c r="A247" s="997"/>
      <c r="B247" s="1284"/>
      <c r="C247" s="1285"/>
      <c r="D247" s="1285"/>
      <c r="E247" s="1285"/>
      <c r="F247" s="1285"/>
      <c r="G247" s="1285"/>
      <c r="H247" s="1286"/>
      <c r="I247" s="23" t="s">
        <v>20</v>
      </c>
      <c r="J247" s="967" t="e">
        <f>K247+L247</f>
        <v>#REF!</v>
      </c>
      <c r="K247" s="967" t="e">
        <f>#REF!+K291+K303+K304</f>
        <v>#REF!</v>
      </c>
      <c r="L247" s="47">
        <f t="shared" ref="L247:AM247" si="144">L250+L253++L258+L262+L268+L270+L274+L279+L286+L291</f>
        <v>333768.50999999995</v>
      </c>
      <c r="M247" s="47">
        <f t="shared" si="144"/>
        <v>31936.59</v>
      </c>
      <c r="N247" s="47">
        <f t="shared" si="144"/>
        <v>80827.610000000015</v>
      </c>
      <c r="O247" s="47">
        <f t="shared" si="144"/>
        <v>46251.09</v>
      </c>
      <c r="P247" s="47">
        <f t="shared" si="144"/>
        <v>53453.89</v>
      </c>
      <c r="Q247" s="47">
        <f t="shared" si="144"/>
        <v>1215.3950000000002</v>
      </c>
      <c r="R247" s="47">
        <f t="shared" si="144"/>
        <v>784.17799999999988</v>
      </c>
      <c r="S247" s="47">
        <f t="shared" si="144"/>
        <v>784.17799999999988</v>
      </c>
      <c r="T247" s="47">
        <f t="shared" si="144"/>
        <v>3249.636</v>
      </c>
      <c r="U247" s="47">
        <f t="shared" si="144"/>
        <v>3253.0360000000001</v>
      </c>
      <c r="V247" s="47">
        <f t="shared" si="144"/>
        <v>157.59</v>
      </c>
      <c r="W247" s="47">
        <f t="shared" si="144"/>
        <v>1096.5039999999999</v>
      </c>
      <c r="X247" s="47">
        <f t="shared" si="144"/>
        <v>0</v>
      </c>
      <c r="Y247" s="47">
        <f t="shared" si="144"/>
        <v>0</v>
      </c>
      <c r="Z247" s="96"/>
      <c r="AA247" s="47">
        <f t="shared" si="144"/>
        <v>1870</v>
      </c>
      <c r="AB247" s="47">
        <f t="shared" si="144"/>
        <v>0</v>
      </c>
      <c r="AC247" s="47">
        <f t="shared" si="144"/>
        <v>2488.15</v>
      </c>
      <c r="AD247" s="47">
        <f t="shared" si="144"/>
        <v>64858.980889999999</v>
      </c>
      <c r="AE247" s="47">
        <f t="shared" si="144"/>
        <v>0</v>
      </c>
      <c r="AF247" s="47">
        <f t="shared" si="144"/>
        <v>0</v>
      </c>
      <c r="AG247" s="47">
        <f t="shared" si="144"/>
        <v>0</v>
      </c>
      <c r="AH247" s="47">
        <f t="shared" si="144"/>
        <v>0</v>
      </c>
      <c r="AI247" s="47">
        <f t="shared" si="144"/>
        <v>0</v>
      </c>
      <c r="AJ247" s="47">
        <f t="shared" si="144"/>
        <v>0</v>
      </c>
      <c r="AK247" s="47">
        <f t="shared" si="144"/>
        <v>44126.939999999995</v>
      </c>
      <c r="AL247" s="47">
        <f t="shared" si="144"/>
        <v>44126.939999999995</v>
      </c>
      <c r="AM247" s="47">
        <f t="shared" si="144"/>
        <v>0</v>
      </c>
      <c r="AN247" s="47">
        <f>AN250+AN253++AN258+AN261+AN268+AN270+AN274+AN279+AN286+AN290</f>
        <v>0</v>
      </c>
      <c r="AO247" s="47">
        <f>AO250+AO253++AO258+AO261+AO268+AO270+AO274+AO279+AO286+AO290</f>
        <v>0</v>
      </c>
      <c r="AP247" s="397"/>
      <c r="AQ247" s="96"/>
    </row>
    <row r="248" spans="1:43" ht="26.25" hidden="1" customHeight="1">
      <c r="A248" s="997"/>
      <c r="B248" s="1284"/>
      <c r="C248" s="1285"/>
      <c r="D248" s="1285"/>
      <c r="E248" s="1285"/>
      <c r="F248" s="1285"/>
      <c r="G248" s="1285"/>
      <c r="H248" s="1286"/>
      <c r="I248" s="23" t="s">
        <v>10</v>
      </c>
      <c r="J248" s="967">
        <v>0</v>
      </c>
      <c r="K248" s="967">
        <v>0</v>
      </c>
      <c r="L248" s="47">
        <f t="shared" ref="L248:AM248" si="145">L265+L266+L295</f>
        <v>297742.64</v>
      </c>
      <c r="M248" s="47">
        <f t="shared" si="145"/>
        <v>295242.64</v>
      </c>
      <c r="N248" s="47">
        <f t="shared" si="145"/>
        <v>297742.64</v>
      </c>
      <c r="O248" s="47">
        <f t="shared" si="145"/>
        <v>297742.64</v>
      </c>
      <c r="P248" s="47">
        <f t="shared" si="145"/>
        <v>0</v>
      </c>
      <c r="Q248" s="47">
        <f t="shared" si="145"/>
        <v>21705.929000000004</v>
      </c>
      <c r="R248" s="47">
        <f t="shared" si="145"/>
        <v>21707.924000000003</v>
      </c>
      <c r="S248" s="47">
        <f t="shared" si="145"/>
        <v>21707.924000000003</v>
      </c>
      <c r="T248" s="47">
        <f t="shared" si="145"/>
        <v>21707.924000000003</v>
      </c>
      <c r="U248" s="47">
        <f t="shared" si="145"/>
        <v>31559.779000000002</v>
      </c>
      <c r="V248" s="47">
        <f t="shared" si="145"/>
        <v>50385.229000000007</v>
      </c>
      <c r="W248" s="47">
        <f t="shared" si="145"/>
        <v>50385.229000000007</v>
      </c>
      <c r="X248" s="47">
        <f t="shared" si="145"/>
        <v>21707.924000000003</v>
      </c>
      <c r="Y248" s="47">
        <f t="shared" si="145"/>
        <v>21707.924000000003</v>
      </c>
      <c r="Z248" s="96"/>
      <c r="AA248" s="47">
        <f t="shared" si="145"/>
        <v>21705.929000000004</v>
      </c>
      <c r="AB248" s="47">
        <f t="shared" si="145"/>
        <v>17522.268</v>
      </c>
      <c r="AC248" s="47">
        <f t="shared" si="145"/>
        <v>32099.796000000002</v>
      </c>
      <c r="AD248" s="47">
        <f t="shared" si="145"/>
        <v>83597.849889999998</v>
      </c>
      <c r="AE248" s="47">
        <f t="shared" si="145"/>
        <v>0</v>
      </c>
      <c r="AF248" s="47">
        <f t="shared" si="145"/>
        <v>0</v>
      </c>
      <c r="AG248" s="47">
        <f t="shared" si="145"/>
        <v>0</v>
      </c>
      <c r="AH248" s="47">
        <f t="shared" si="145"/>
        <v>0</v>
      </c>
      <c r="AI248" s="47">
        <f t="shared" si="145"/>
        <v>0</v>
      </c>
      <c r="AJ248" s="47">
        <f t="shared" si="145"/>
        <v>0</v>
      </c>
      <c r="AK248" s="47">
        <f t="shared" si="145"/>
        <v>0</v>
      </c>
      <c r="AL248" s="47">
        <f t="shared" si="145"/>
        <v>0</v>
      </c>
      <c r="AM248" s="47">
        <f t="shared" si="145"/>
        <v>0</v>
      </c>
      <c r="AN248" s="47">
        <v>0</v>
      </c>
      <c r="AO248" s="47">
        <v>0</v>
      </c>
      <c r="AP248" s="397"/>
      <c r="AQ248" s="96"/>
    </row>
    <row r="249" spans="1:43" ht="25.5" hidden="1">
      <c r="A249" s="998"/>
      <c r="B249" s="1287"/>
      <c r="C249" s="1288"/>
      <c r="D249" s="1288"/>
      <c r="E249" s="1288"/>
      <c r="F249" s="1288"/>
      <c r="G249" s="1288"/>
      <c r="H249" s="1289"/>
      <c r="I249" s="23" t="s">
        <v>9</v>
      </c>
      <c r="J249" s="967">
        <v>0</v>
      </c>
      <c r="K249" s="967">
        <v>0</v>
      </c>
      <c r="L249" s="47">
        <f>M249+N249+O249</f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0</v>
      </c>
      <c r="V249" s="47">
        <v>0</v>
      </c>
      <c r="W249" s="47">
        <v>0</v>
      </c>
      <c r="X249" s="47">
        <v>0</v>
      </c>
      <c r="Y249" s="47">
        <v>0</v>
      </c>
      <c r="Z249" s="96"/>
      <c r="AA249" s="47">
        <v>0</v>
      </c>
      <c r="AB249" s="47">
        <v>0</v>
      </c>
      <c r="AC249" s="47">
        <v>0</v>
      </c>
      <c r="AD249" s="47">
        <v>0</v>
      </c>
      <c r="AE249" s="47">
        <v>0</v>
      </c>
      <c r="AF249" s="47">
        <v>0</v>
      </c>
      <c r="AG249" s="47">
        <v>0</v>
      </c>
      <c r="AH249" s="47">
        <v>0</v>
      </c>
      <c r="AI249" s="47">
        <v>0</v>
      </c>
      <c r="AJ249" s="47">
        <v>1</v>
      </c>
      <c r="AK249" s="47">
        <v>0</v>
      </c>
      <c r="AL249" s="47">
        <v>0</v>
      </c>
      <c r="AM249" s="47">
        <v>0</v>
      </c>
      <c r="AN249" s="47">
        <v>0</v>
      </c>
      <c r="AO249" s="47">
        <v>0</v>
      </c>
      <c r="AP249" s="397"/>
      <c r="AQ249" s="96"/>
    </row>
    <row r="250" spans="1:43" s="327" customFormat="1" ht="27.75" customHeight="1">
      <c r="A250" s="1114" t="s">
        <v>184</v>
      </c>
      <c r="B250" s="797" t="s">
        <v>89</v>
      </c>
      <c r="C250" s="133"/>
      <c r="D250" s="133"/>
      <c r="E250" s="133"/>
      <c r="F250" s="133"/>
      <c r="G250" s="795"/>
      <c r="H250" s="795"/>
      <c r="I250" s="1127" t="s">
        <v>20</v>
      </c>
      <c r="J250" s="959"/>
      <c r="K250" s="3"/>
      <c r="L250" s="3">
        <f>L251</f>
        <v>5195.03</v>
      </c>
      <c r="M250" s="3">
        <f>M251</f>
        <v>0</v>
      </c>
      <c r="N250" s="3">
        <f t="shared" ref="N250:AO251" si="146">N251</f>
        <v>5037.4399999999996</v>
      </c>
      <c r="O250" s="3">
        <f t="shared" si="146"/>
        <v>0</v>
      </c>
      <c r="P250" s="3">
        <v>416.03</v>
      </c>
      <c r="Q250" s="3">
        <v>0</v>
      </c>
      <c r="R250" s="3">
        <f t="shared" si="146"/>
        <v>0</v>
      </c>
      <c r="S250" s="3">
        <f t="shared" si="146"/>
        <v>0</v>
      </c>
      <c r="T250" s="3">
        <f t="shared" si="146"/>
        <v>0</v>
      </c>
      <c r="U250" s="3">
        <f t="shared" si="146"/>
        <v>0</v>
      </c>
      <c r="V250" s="3">
        <f t="shared" si="146"/>
        <v>157.59</v>
      </c>
      <c r="W250" s="3">
        <f t="shared" si="146"/>
        <v>1096.5039999999999</v>
      </c>
      <c r="X250" s="3">
        <f t="shared" si="146"/>
        <v>0</v>
      </c>
      <c r="Y250" s="3">
        <f t="shared" si="146"/>
        <v>0</v>
      </c>
      <c r="Z250" s="3">
        <v>0</v>
      </c>
      <c r="AA250" s="3">
        <v>0</v>
      </c>
      <c r="AB250" s="3">
        <f t="shared" si="146"/>
        <v>0</v>
      </c>
      <c r="AC250" s="3">
        <f t="shared" si="146"/>
        <v>0</v>
      </c>
      <c r="AD250" s="3">
        <f t="shared" si="146"/>
        <v>1096.5039999999999</v>
      </c>
      <c r="AE250" s="3">
        <f t="shared" si="146"/>
        <v>0</v>
      </c>
      <c r="AF250" s="3">
        <f t="shared" si="146"/>
        <v>0</v>
      </c>
      <c r="AG250" s="3">
        <f t="shared" si="146"/>
        <v>0</v>
      </c>
      <c r="AH250" s="3">
        <f t="shared" si="146"/>
        <v>0</v>
      </c>
      <c r="AI250" s="3">
        <f t="shared" si="146"/>
        <v>0</v>
      </c>
      <c r="AJ250" s="3">
        <f t="shared" si="146"/>
        <v>0</v>
      </c>
      <c r="AK250" s="3">
        <f t="shared" si="146"/>
        <v>0</v>
      </c>
      <c r="AL250" s="3">
        <f t="shared" si="146"/>
        <v>0</v>
      </c>
      <c r="AM250" s="3">
        <f t="shared" si="146"/>
        <v>0</v>
      </c>
      <c r="AN250" s="3">
        <f t="shared" si="146"/>
        <v>0</v>
      </c>
      <c r="AO250" s="3">
        <f t="shared" si="146"/>
        <v>0</v>
      </c>
      <c r="AP250" s="640"/>
      <c r="AQ250" s="3">
        <v>0</v>
      </c>
    </row>
    <row r="251" spans="1:43" ht="15.75" hidden="1" customHeight="1">
      <c r="A251" s="1334"/>
      <c r="B251" s="47" t="s">
        <v>15</v>
      </c>
      <c r="C251" s="341"/>
      <c r="D251" s="341"/>
      <c r="E251" s="341"/>
      <c r="F251" s="341"/>
      <c r="G251" s="313"/>
      <c r="H251" s="974"/>
      <c r="I251" s="1129"/>
      <c r="J251" s="976"/>
      <c r="K251" s="4"/>
      <c r="L251" s="47">
        <v>5195.03</v>
      </c>
      <c r="M251" s="50">
        <v>0</v>
      </c>
      <c r="N251" s="50">
        <v>5037.4399999999996</v>
      </c>
      <c r="O251" s="50">
        <v>0</v>
      </c>
      <c r="P251" s="50">
        <v>157.59</v>
      </c>
      <c r="Q251" s="448">
        <f>Q252</f>
        <v>1096.5039999999999</v>
      </c>
      <c r="R251" s="448">
        <f t="shared" si="146"/>
        <v>0</v>
      </c>
      <c r="S251" s="448">
        <f t="shared" si="146"/>
        <v>0</v>
      </c>
      <c r="T251" s="448">
        <f t="shared" si="146"/>
        <v>0</v>
      </c>
      <c r="U251" s="448">
        <f t="shared" si="146"/>
        <v>0</v>
      </c>
      <c r="V251" s="448">
        <f t="shared" si="146"/>
        <v>157.59</v>
      </c>
      <c r="W251" s="448">
        <f t="shared" si="146"/>
        <v>1096.5039999999999</v>
      </c>
      <c r="X251" s="448">
        <f t="shared" si="146"/>
        <v>0</v>
      </c>
      <c r="Y251" s="448">
        <f t="shared" si="146"/>
        <v>0</v>
      </c>
      <c r="Z251" s="586"/>
      <c r="AA251" s="448">
        <f t="shared" si="146"/>
        <v>1096.5039999999999</v>
      </c>
      <c r="AB251" s="448">
        <f t="shared" si="146"/>
        <v>0</v>
      </c>
      <c r="AC251" s="448">
        <f t="shared" si="146"/>
        <v>0</v>
      </c>
      <c r="AD251" s="448">
        <f t="shared" si="146"/>
        <v>1096.5039999999999</v>
      </c>
      <c r="AE251" s="448">
        <f t="shared" si="146"/>
        <v>0</v>
      </c>
      <c r="AF251" s="448">
        <f t="shared" si="146"/>
        <v>0</v>
      </c>
      <c r="AG251" s="448">
        <f t="shared" si="146"/>
        <v>0</v>
      </c>
      <c r="AH251" s="448">
        <f t="shared" si="146"/>
        <v>0</v>
      </c>
      <c r="AI251" s="448">
        <f t="shared" si="146"/>
        <v>0</v>
      </c>
      <c r="AJ251" s="448">
        <v>0</v>
      </c>
      <c r="AK251" s="448">
        <v>0</v>
      </c>
      <c r="AL251" s="448">
        <v>0</v>
      </c>
      <c r="AM251" s="50">
        <v>0</v>
      </c>
      <c r="AN251" s="50">
        <v>0</v>
      </c>
      <c r="AO251" s="50">
        <v>0</v>
      </c>
      <c r="AP251" s="412"/>
      <c r="AQ251" s="586"/>
    </row>
    <row r="252" spans="1:43" s="266" customFormat="1" ht="15.75" hidden="1" customHeight="1">
      <c r="A252" s="1335"/>
      <c r="B252" s="96" t="s">
        <v>325</v>
      </c>
      <c r="C252" s="455"/>
      <c r="D252" s="455"/>
      <c r="E252" s="455"/>
      <c r="F252" s="455"/>
      <c r="G252" s="363"/>
      <c r="H252" s="364"/>
      <c r="I252" s="370"/>
      <c r="J252" s="661"/>
      <c r="K252" s="268"/>
      <c r="L252" s="96"/>
      <c r="M252" s="263"/>
      <c r="N252" s="263"/>
      <c r="O252" s="263"/>
      <c r="P252" s="263"/>
      <c r="Q252" s="586">
        <f>W252</f>
        <v>1096.5039999999999</v>
      </c>
      <c r="R252" s="586"/>
      <c r="S252" s="586"/>
      <c r="T252" s="586"/>
      <c r="U252" s="586"/>
      <c r="V252" s="586">
        <v>157.59</v>
      </c>
      <c r="W252" s="586">
        <v>1096.5039999999999</v>
      </c>
      <c r="X252" s="586"/>
      <c r="Y252" s="586"/>
      <c r="Z252" s="586"/>
      <c r="AA252" s="586">
        <f>AD252</f>
        <v>1096.5039999999999</v>
      </c>
      <c r="AB252" s="586"/>
      <c r="AC252" s="586"/>
      <c r="AD252" s="586">
        <v>1096.5039999999999</v>
      </c>
      <c r="AE252" s="586"/>
      <c r="AF252" s="586"/>
      <c r="AG252" s="586"/>
      <c r="AH252" s="586"/>
      <c r="AI252" s="586"/>
      <c r="AJ252" s="586"/>
      <c r="AK252" s="586"/>
      <c r="AL252" s="586"/>
      <c r="AM252" s="263"/>
      <c r="AN252" s="263"/>
      <c r="AO252" s="263"/>
      <c r="AP252" s="413"/>
      <c r="AQ252" s="586"/>
    </row>
    <row r="253" spans="1:43" s="327" customFormat="1" ht="28.5" customHeight="1">
      <c r="A253" s="1114" t="s">
        <v>185</v>
      </c>
      <c r="B253" s="797" t="s">
        <v>187</v>
      </c>
      <c r="C253" s="133"/>
      <c r="D253" s="133"/>
      <c r="E253" s="133"/>
      <c r="F253" s="133"/>
      <c r="G253" s="795"/>
      <c r="H253" s="795"/>
      <c r="I253" s="1127" t="s">
        <v>20</v>
      </c>
      <c r="J253" s="959"/>
      <c r="K253" s="3"/>
      <c r="L253" s="3">
        <f>L254+L257</f>
        <v>134036.41</v>
      </c>
      <c r="M253" s="3">
        <f t="shared" ref="M253:AO253" si="147">M254+M257</f>
        <v>1825.11</v>
      </c>
      <c r="N253" s="3">
        <f t="shared" si="147"/>
        <v>57476.200000000004</v>
      </c>
      <c r="O253" s="3">
        <f t="shared" si="147"/>
        <v>0</v>
      </c>
      <c r="P253" s="3">
        <f t="shared" si="147"/>
        <v>8907.52</v>
      </c>
      <c r="Q253" s="3">
        <f t="shared" si="147"/>
        <v>0</v>
      </c>
      <c r="R253" s="3">
        <f t="shared" si="147"/>
        <v>0</v>
      </c>
      <c r="S253" s="3">
        <f t="shared" si="147"/>
        <v>0</v>
      </c>
      <c r="T253" s="3">
        <f t="shared" si="147"/>
        <v>0</v>
      </c>
      <c r="U253" s="3">
        <f t="shared" si="147"/>
        <v>0</v>
      </c>
      <c r="V253" s="3">
        <f t="shared" si="147"/>
        <v>0</v>
      </c>
      <c r="W253" s="3">
        <f t="shared" si="147"/>
        <v>0</v>
      </c>
      <c r="X253" s="3">
        <f t="shared" si="147"/>
        <v>0</v>
      </c>
      <c r="Y253" s="3">
        <f t="shared" si="147"/>
        <v>0</v>
      </c>
      <c r="Z253" s="95">
        <v>0</v>
      </c>
      <c r="AA253" s="3">
        <f>AA254+AA257</f>
        <v>0</v>
      </c>
      <c r="AB253" s="3">
        <f t="shared" si="147"/>
        <v>0</v>
      </c>
      <c r="AC253" s="3">
        <f t="shared" si="147"/>
        <v>0</v>
      </c>
      <c r="AD253" s="3">
        <f t="shared" si="147"/>
        <v>0</v>
      </c>
      <c r="AE253" s="3">
        <f t="shared" si="147"/>
        <v>0</v>
      </c>
      <c r="AF253" s="3">
        <f t="shared" si="147"/>
        <v>0</v>
      </c>
      <c r="AG253" s="3">
        <f t="shared" si="147"/>
        <v>0</v>
      </c>
      <c r="AH253" s="3">
        <f t="shared" si="147"/>
        <v>0</v>
      </c>
      <c r="AI253" s="3">
        <f t="shared" si="147"/>
        <v>0</v>
      </c>
      <c r="AJ253" s="3">
        <f t="shared" si="147"/>
        <v>0</v>
      </c>
      <c r="AK253" s="3">
        <f t="shared" si="147"/>
        <v>0</v>
      </c>
      <c r="AL253" s="3">
        <f t="shared" si="147"/>
        <v>0</v>
      </c>
      <c r="AM253" s="3">
        <f t="shared" si="147"/>
        <v>0</v>
      </c>
      <c r="AN253" s="3">
        <f t="shared" si="147"/>
        <v>0</v>
      </c>
      <c r="AO253" s="3">
        <f t="shared" si="147"/>
        <v>0</v>
      </c>
      <c r="AP253" s="640" t="s">
        <v>256</v>
      </c>
      <c r="AQ253" s="95">
        <v>0</v>
      </c>
    </row>
    <row r="254" spans="1:43" ht="15.75" customHeight="1">
      <c r="A254" s="1334"/>
      <c r="B254" s="47" t="s">
        <v>15</v>
      </c>
      <c r="C254" s="341"/>
      <c r="D254" s="341"/>
      <c r="E254" s="341"/>
      <c r="F254" s="341"/>
      <c r="G254" s="313"/>
      <c r="H254" s="974"/>
      <c r="I254" s="1128"/>
      <c r="J254" s="976"/>
      <c r="K254" s="4"/>
      <c r="L254" s="47">
        <v>2401.5100000000002</v>
      </c>
      <c r="M254" s="47">
        <v>1825.11</v>
      </c>
      <c r="N254" s="47">
        <v>576.4</v>
      </c>
      <c r="O254" s="47">
        <v>0</v>
      </c>
      <c r="P254" s="47">
        <v>0</v>
      </c>
      <c r="Q254" s="47">
        <f>SUM(Q255:Q256)</f>
        <v>0</v>
      </c>
      <c r="R254" s="50">
        <f>SUM(R255:R256)</f>
        <v>0</v>
      </c>
      <c r="S254" s="50">
        <f t="shared" ref="S254:Y254" si="148">SUM(S255:S256)</f>
        <v>0</v>
      </c>
      <c r="T254" s="50">
        <f t="shared" si="148"/>
        <v>0</v>
      </c>
      <c r="U254" s="50">
        <f t="shared" si="148"/>
        <v>0</v>
      </c>
      <c r="V254" s="50">
        <f t="shared" si="148"/>
        <v>0</v>
      </c>
      <c r="W254" s="50">
        <f t="shared" si="148"/>
        <v>0</v>
      </c>
      <c r="X254" s="448">
        <f t="shared" si="148"/>
        <v>0</v>
      </c>
      <c r="Y254" s="448">
        <f t="shared" si="148"/>
        <v>0</v>
      </c>
      <c r="Z254" s="586"/>
      <c r="AA254" s="448">
        <f>AA255+AA256</f>
        <v>0</v>
      </c>
      <c r="AB254" s="50">
        <f>AB255+AB256</f>
        <v>0</v>
      </c>
      <c r="AC254" s="50">
        <f>AC255+AC256</f>
        <v>0</v>
      </c>
      <c r="AD254" s="50">
        <f>AD255+AD256</f>
        <v>0</v>
      </c>
      <c r="AE254" s="50">
        <f>AE255</f>
        <v>0</v>
      </c>
      <c r="AF254" s="50">
        <v>0</v>
      </c>
      <c r="AG254" s="50">
        <v>0</v>
      </c>
      <c r="AH254" s="50">
        <v>0</v>
      </c>
      <c r="AI254" s="50">
        <v>0</v>
      </c>
      <c r="AJ254" s="50">
        <v>0</v>
      </c>
      <c r="AK254" s="50">
        <v>0</v>
      </c>
      <c r="AL254" s="50">
        <v>0</v>
      </c>
      <c r="AM254" s="50">
        <v>0</v>
      </c>
      <c r="AN254" s="50">
        <v>0</v>
      </c>
      <c r="AO254" s="50">
        <v>0</v>
      </c>
      <c r="AP254" s="412"/>
      <c r="AQ254" s="586"/>
    </row>
    <row r="255" spans="1:43" s="266" customFormat="1" ht="15.75" hidden="1" customHeight="1">
      <c r="A255" s="1334"/>
      <c r="B255" s="454" t="s">
        <v>267</v>
      </c>
      <c r="C255" s="455"/>
      <c r="D255" s="455"/>
      <c r="E255" s="455"/>
      <c r="F255" s="455"/>
      <c r="G255" s="455"/>
      <c r="H255" s="456"/>
      <c r="I255" s="1128"/>
      <c r="J255" s="661"/>
      <c r="K255" s="268"/>
      <c r="L255" s="96"/>
      <c r="M255" s="268"/>
      <c r="N255" s="268"/>
      <c r="O255" s="268"/>
      <c r="P255" s="268">
        <f>Q255</f>
        <v>0</v>
      </c>
      <c r="Q255" s="457">
        <f>S255+U255+W255</f>
        <v>0</v>
      </c>
      <c r="R255" s="457"/>
      <c r="S255" s="457"/>
      <c r="T255" s="457">
        <v>0</v>
      </c>
      <c r="U255" s="457">
        <v>0</v>
      </c>
      <c r="V255" s="457"/>
      <c r="W255" s="457"/>
      <c r="X255" s="457"/>
      <c r="Y255" s="457"/>
      <c r="Z255" s="457"/>
      <c r="AA255" s="457">
        <f>SUM(AB255:AE255)</f>
        <v>0</v>
      </c>
      <c r="AB255" s="457"/>
      <c r="AC255" s="457">
        <v>0</v>
      </c>
      <c r="AD255" s="457">
        <v>0</v>
      </c>
      <c r="AE255" s="457"/>
      <c r="AF255" s="457"/>
      <c r="AG255" s="457"/>
      <c r="AH255" s="457"/>
      <c r="AI255" s="457"/>
      <c r="AJ255" s="457"/>
      <c r="AK255" s="457"/>
      <c r="AL255" s="457"/>
      <c r="AM255" s="457"/>
      <c r="AN255" s="457"/>
      <c r="AO255" s="457"/>
      <c r="AP255" s="458"/>
      <c r="AQ255" s="457"/>
    </row>
    <row r="256" spans="1:43" s="266" customFormat="1" ht="15.75" hidden="1" customHeight="1">
      <c r="A256" s="1334"/>
      <c r="B256" s="454" t="s">
        <v>271</v>
      </c>
      <c r="C256" s="455"/>
      <c r="D256" s="455"/>
      <c r="E256" s="455"/>
      <c r="F256" s="455"/>
      <c r="G256" s="455"/>
      <c r="H256" s="456"/>
      <c r="I256" s="1128"/>
      <c r="J256" s="661"/>
      <c r="K256" s="268"/>
      <c r="L256" s="96"/>
      <c r="M256" s="268"/>
      <c r="N256" s="268"/>
      <c r="O256" s="268"/>
      <c r="P256" s="268"/>
      <c r="Q256" s="491">
        <f>S256+U256+W256+Y256</f>
        <v>0</v>
      </c>
      <c r="R256" s="491"/>
      <c r="S256" s="491"/>
      <c r="T256" s="491"/>
      <c r="U256" s="491"/>
      <c r="V256" s="491">
        <f>W256</f>
        <v>0</v>
      </c>
      <c r="W256" s="491">
        <v>0</v>
      </c>
      <c r="X256" s="491">
        <f>Y256</f>
        <v>0</v>
      </c>
      <c r="Y256" s="491">
        <v>0</v>
      </c>
      <c r="Z256" s="491"/>
      <c r="AA256" s="491">
        <f>SUM(AB256:AE256)</f>
        <v>0</v>
      </c>
      <c r="AB256" s="491"/>
      <c r="AC256" s="491"/>
      <c r="AD256" s="491">
        <v>0</v>
      </c>
      <c r="AE256" s="457"/>
      <c r="AF256" s="457"/>
      <c r="AG256" s="457"/>
      <c r="AH256" s="457"/>
      <c r="AI256" s="457"/>
      <c r="AJ256" s="457"/>
      <c r="AK256" s="457"/>
      <c r="AL256" s="457"/>
      <c r="AM256" s="457"/>
      <c r="AN256" s="457"/>
      <c r="AO256" s="457"/>
      <c r="AP256" s="458"/>
      <c r="AQ256" s="491"/>
    </row>
    <row r="257" spans="1:43" ht="15.75" customHeight="1">
      <c r="A257" s="1335"/>
      <c r="B257" s="340" t="s">
        <v>32</v>
      </c>
      <c r="C257" s="341"/>
      <c r="D257" s="341"/>
      <c r="E257" s="341"/>
      <c r="F257" s="341"/>
      <c r="G257" s="341"/>
      <c r="H257" s="975"/>
      <c r="I257" s="1340"/>
      <c r="J257" s="976"/>
      <c r="K257" s="4"/>
      <c r="L257" s="47">
        <v>131634.9</v>
      </c>
      <c r="M257" s="343">
        <v>0</v>
      </c>
      <c r="N257" s="47">
        <v>56899.8</v>
      </c>
      <c r="O257" s="343">
        <v>0</v>
      </c>
      <c r="P257" s="47">
        <v>8907.52</v>
      </c>
      <c r="Q257" s="47">
        <v>0</v>
      </c>
      <c r="R257" s="343">
        <v>0</v>
      </c>
      <c r="S257" s="343">
        <v>0</v>
      </c>
      <c r="T257" s="343">
        <v>0</v>
      </c>
      <c r="U257" s="343">
        <v>0</v>
      </c>
      <c r="V257" s="343">
        <v>0</v>
      </c>
      <c r="W257" s="343">
        <v>0</v>
      </c>
      <c r="X257" s="343">
        <v>0</v>
      </c>
      <c r="Y257" s="343">
        <v>0</v>
      </c>
      <c r="Z257" s="457"/>
      <c r="AA257" s="343">
        <v>0</v>
      </c>
      <c r="AB257" s="343">
        <v>0</v>
      </c>
      <c r="AC257" s="343">
        <v>0</v>
      </c>
      <c r="AD257" s="343">
        <v>0</v>
      </c>
      <c r="AE257" s="343">
        <v>0</v>
      </c>
      <c r="AF257" s="343">
        <v>0</v>
      </c>
      <c r="AG257" s="343">
        <v>0</v>
      </c>
      <c r="AH257" s="343">
        <v>0</v>
      </c>
      <c r="AI257" s="343">
        <v>0</v>
      </c>
      <c r="AJ257" s="343">
        <v>0</v>
      </c>
      <c r="AK257" s="343">
        <v>0</v>
      </c>
      <c r="AL257" s="343">
        <v>0</v>
      </c>
      <c r="AM257" s="343">
        <v>0</v>
      </c>
      <c r="AN257" s="343">
        <v>0</v>
      </c>
      <c r="AO257" s="343">
        <v>0</v>
      </c>
      <c r="AP257" s="415"/>
      <c r="AQ257" s="457"/>
    </row>
    <row r="258" spans="1:43" s="327" customFormat="1" ht="27.75" customHeight="1">
      <c r="A258" s="1137" t="s">
        <v>186</v>
      </c>
      <c r="B258" s="797" t="s">
        <v>210</v>
      </c>
      <c r="C258" s="952"/>
      <c r="D258" s="952"/>
      <c r="E258" s="952">
        <v>300</v>
      </c>
      <c r="F258" s="952"/>
      <c r="G258" s="952">
        <v>2019</v>
      </c>
      <c r="H258" s="952">
        <v>2019</v>
      </c>
      <c r="I258" s="1157" t="s">
        <v>20</v>
      </c>
      <c r="J258" s="52">
        <f>K258+L258</f>
        <v>27019.38</v>
      </c>
      <c r="K258" s="3">
        <v>0</v>
      </c>
      <c r="L258" s="3">
        <f>L259</f>
        <v>27019.38</v>
      </c>
      <c r="M258" s="3">
        <f>M259</f>
        <v>27019.38</v>
      </c>
      <c r="N258" s="318">
        <v>0</v>
      </c>
      <c r="O258" s="318">
        <v>0</v>
      </c>
      <c r="P258" s="318">
        <f>P259</f>
        <v>0</v>
      </c>
      <c r="Q258" s="318">
        <f>Q259</f>
        <v>0</v>
      </c>
      <c r="R258" s="318">
        <f t="shared" ref="R258:AO259" si="149">R259</f>
        <v>0</v>
      </c>
      <c r="S258" s="318">
        <f t="shared" si="149"/>
        <v>0</v>
      </c>
      <c r="T258" s="318">
        <f t="shared" si="149"/>
        <v>0</v>
      </c>
      <c r="U258" s="318">
        <f t="shared" si="149"/>
        <v>0</v>
      </c>
      <c r="V258" s="318">
        <f t="shared" si="149"/>
        <v>0</v>
      </c>
      <c r="W258" s="318">
        <f t="shared" si="149"/>
        <v>0</v>
      </c>
      <c r="X258" s="318">
        <f t="shared" si="149"/>
        <v>0</v>
      </c>
      <c r="Y258" s="318">
        <f t="shared" si="149"/>
        <v>0</v>
      </c>
      <c r="Z258" s="372">
        <v>0</v>
      </c>
      <c r="AA258" s="318">
        <f t="shared" si="149"/>
        <v>0</v>
      </c>
      <c r="AB258" s="318">
        <f t="shared" si="149"/>
        <v>0</v>
      </c>
      <c r="AC258" s="318">
        <f t="shared" si="149"/>
        <v>0</v>
      </c>
      <c r="AD258" s="318">
        <f t="shared" si="149"/>
        <v>0</v>
      </c>
      <c r="AE258" s="318">
        <f t="shared" si="149"/>
        <v>0</v>
      </c>
      <c r="AF258" s="318">
        <f t="shared" si="149"/>
        <v>0</v>
      </c>
      <c r="AG258" s="318">
        <f t="shared" si="149"/>
        <v>0</v>
      </c>
      <c r="AH258" s="318">
        <f t="shared" si="149"/>
        <v>0</v>
      </c>
      <c r="AI258" s="318">
        <f t="shared" si="149"/>
        <v>0</v>
      </c>
      <c r="AJ258" s="318">
        <f t="shared" si="149"/>
        <v>0</v>
      </c>
      <c r="AK258" s="318">
        <f t="shared" si="149"/>
        <v>0</v>
      </c>
      <c r="AL258" s="318">
        <f t="shared" si="149"/>
        <v>0</v>
      </c>
      <c r="AM258" s="318">
        <f t="shared" si="149"/>
        <v>0</v>
      </c>
      <c r="AN258" s="318">
        <f t="shared" si="149"/>
        <v>0</v>
      </c>
      <c r="AO258" s="318">
        <f t="shared" si="149"/>
        <v>0</v>
      </c>
      <c r="AP258" s="800" t="s">
        <v>273</v>
      </c>
      <c r="AQ258" s="372">
        <v>0</v>
      </c>
    </row>
    <row r="259" spans="1:43" ht="19.5" hidden="1" customHeight="1">
      <c r="A259" s="1341"/>
      <c r="B259" s="1" t="s">
        <v>211</v>
      </c>
      <c r="C259" s="958"/>
      <c r="D259" s="958"/>
      <c r="E259" s="958"/>
      <c r="F259" s="958"/>
      <c r="G259" s="958"/>
      <c r="H259" s="958"/>
      <c r="I259" s="1158"/>
      <c r="J259" s="6"/>
      <c r="K259" s="47"/>
      <c r="L259" s="47">
        <v>27019.38</v>
      </c>
      <c r="M259" s="47">
        <v>27019.38</v>
      </c>
      <c r="N259" s="47">
        <v>0</v>
      </c>
      <c r="O259" s="47">
        <v>0</v>
      </c>
      <c r="P259" s="4">
        <v>0</v>
      </c>
      <c r="Q259" s="4">
        <f>Q260</f>
        <v>0</v>
      </c>
      <c r="R259" s="4">
        <f t="shared" si="149"/>
        <v>0</v>
      </c>
      <c r="S259" s="4">
        <f t="shared" si="149"/>
        <v>0</v>
      </c>
      <c r="T259" s="4">
        <f t="shared" si="149"/>
        <v>0</v>
      </c>
      <c r="U259" s="4">
        <f t="shared" si="149"/>
        <v>0</v>
      </c>
      <c r="V259" s="4">
        <f t="shared" si="149"/>
        <v>0</v>
      </c>
      <c r="W259" s="4">
        <f t="shared" si="149"/>
        <v>0</v>
      </c>
      <c r="X259" s="4">
        <v>0</v>
      </c>
      <c r="Y259" s="4">
        <f t="shared" si="149"/>
        <v>0</v>
      </c>
      <c r="Z259" s="268"/>
      <c r="AA259" s="4">
        <f t="shared" si="149"/>
        <v>0</v>
      </c>
      <c r="AB259" s="4">
        <f t="shared" si="149"/>
        <v>0</v>
      </c>
      <c r="AC259" s="4">
        <f t="shared" si="149"/>
        <v>0</v>
      </c>
      <c r="AD259" s="4">
        <f t="shared" si="149"/>
        <v>0</v>
      </c>
      <c r="AE259" s="4">
        <f t="shared" si="149"/>
        <v>0</v>
      </c>
      <c r="AF259" s="4">
        <f>AF260</f>
        <v>0</v>
      </c>
      <c r="AG259" s="4">
        <f t="shared" si="149"/>
        <v>0</v>
      </c>
      <c r="AH259" s="4">
        <f t="shared" si="149"/>
        <v>0</v>
      </c>
      <c r="AI259" s="4">
        <f t="shared" si="149"/>
        <v>0</v>
      </c>
      <c r="AJ259" s="4">
        <f t="shared" si="149"/>
        <v>0</v>
      </c>
      <c r="AK259" s="4">
        <f t="shared" si="149"/>
        <v>0</v>
      </c>
      <c r="AL259" s="4">
        <f t="shared" si="149"/>
        <v>0</v>
      </c>
      <c r="AM259" s="4">
        <f t="shared" si="149"/>
        <v>0</v>
      </c>
      <c r="AN259" s="4">
        <f t="shared" si="149"/>
        <v>0</v>
      </c>
      <c r="AO259" s="4">
        <f t="shared" si="149"/>
        <v>0</v>
      </c>
      <c r="AP259" s="417"/>
      <c r="AQ259" s="268"/>
    </row>
    <row r="260" spans="1:43" s="266" customFormat="1" ht="15.75" hidden="1">
      <c r="A260" s="267"/>
      <c r="B260" s="102" t="s">
        <v>253</v>
      </c>
      <c r="C260" s="104"/>
      <c r="D260" s="104"/>
      <c r="E260" s="104"/>
      <c r="F260" s="104"/>
      <c r="G260" s="104"/>
      <c r="H260" s="104"/>
      <c r="I260" s="102"/>
      <c r="J260" s="106"/>
      <c r="K260" s="96"/>
      <c r="L260" s="96"/>
      <c r="M260" s="268"/>
      <c r="N260" s="268"/>
      <c r="O260" s="268"/>
      <c r="P260" s="268">
        <f>Q260</f>
        <v>0</v>
      </c>
      <c r="Q260" s="268">
        <f>S260+U260+W260</f>
        <v>0</v>
      </c>
      <c r="R260" s="268">
        <f>S260</f>
        <v>0</v>
      </c>
      <c r="S260" s="268">
        <v>0</v>
      </c>
      <c r="T260" s="268">
        <v>0</v>
      </c>
      <c r="U260" s="268">
        <v>0</v>
      </c>
      <c r="V260" s="268">
        <f>W260</f>
        <v>0</v>
      </c>
      <c r="W260" s="268">
        <v>0</v>
      </c>
      <c r="X260" s="268">
        <v>0</v>
      </c>
      <c r="Y260" s="268">
        <v>0</v>
      </c>
      <c r="Z260" s="268"/>
      <c r="AA260" s="268">
        <f>SUM(AB260:AC260)</f>
        <v>0</v>
      </c>
      <c r="AB260" s="268">
        <v>0</v>
      </c>
      <c r="AC260" s="268">
        <v>0</v>
      </c>
      <c r="AD260" s="268">
        <v>0</v>
      </c>
      <c r="AE260" s="268"/>
      <c r="AF260" s="268">
        <f>SUM(AG260:AI260)</f>
        <v>0</v>
      </c>
      <c r="AG260" s="268"/>
      <c r="AH260" s="268">
        <v>0</v>
      </c>
      <c r="AI260" s="268">
        <v>0</v>
      </c>
      <c r="AJ260" s="268"/>
      <c r="AK260" s="96"/>
      <c r="AL260" s="96"/>
      <c r="AM260" s="96"/>
      <c r="AN260" s="268"/>
      <c r="AO260" s="268"/>
      <c r="AP260" s="418"/>
      <c r="AQ260" s="268"/>
    </row>
    <row r="261" spans="1:43" s="327" customFormat="1" ht="40.5" customHeight="1">
      <c r="A261" s="850" t="s">
        <v>188</v>
      </c>
      <c r="B261" s="797" t="s">
        <v>289</v>
      </c>
      <c r="C261" s="952">
        <v>63</v>
      </c>
      <c r="D261" s="952">
        <v>250</v>
      </c>
      <c r="E261" s="952">
        <v>250</v>
      </c>
      <c r="F261" s="952"/>
      <c r="G261" s="952">
        <v>2019</v>
      </c>
      <c r="H261" s="952">
        <v>2019</v>
      </c>
      <c r="I261" s="797"/>
      <c r="J261" s="52">
        <f>K261+L261</f>
        <v>36691.870000000003</v>
      </c>
      <c r="K261" s="3">
        <v>0</v>
      </c>
      <c r="L261" s="3">
        <f>L262+L265+L266</f>
        <v>36691.870000000003</v>
      </c>
      <c r="M261" s="3">
        <f>M262+M265+M266</f>
        <v>31392.57</v>
      </c>
      <c r="N261" s="3">
        <f>N262+N265+N266</f>
        <v>33892.57</v>
      </c>
      <c r="O261" s="3">
        <f>O262+O265+O266</f>
        <v>33892.57</v>
      </c>
      <c r="P261" s="3">
        <f>P262+P265+P266</f>
        <v>0</v>
      </c>
      <c r="Q261" s="3">
        <f>Q262+Q266</f>
        <v>0</v>
      </c>
      <c r="R261" s="3">
        <f t="shared" ref="R261:AI261" si="150">R262+R266</f>
        <v>138.15199999999999</v>
      </c>
      <c r="S261" s="3">
        <f t="shared" si="150"/>
        <v>138.15199999999999</v>
      </c>
      <c r="T261" s="3">
        <f t="shared" si="150"/>
        <v>2350</v>
      </c>
      <c r="U261" s="3">
        <f t="shared" si="150"/>
        <v>2350</v>
      </c>
      <c r="V261" s="3">
        <f t="shared" si="150"/>
        <v>28677.305</v>
      </c>
      <c r="W261" s="3">
        <f t="shared" si="150"/>
        <v>28677.305</v>
      </c>
      <c r="X261" s="3">
        <f t="shared" si="150"/>
        <v>0</v>
      </c>
      <c r="Y261" s="3">
        <f t="shared" si="150"/>
        <v>0</v>
      </c>
      <c r="Z261" s="3">
        <f t="shared" si="150"/>
        <v>0</v>
      </c>
      <c r="AA261" s="3">
        <f t="shared" si="150"/>
        <v>0</v>
      </c>
      <c r="AB261" s="3">
        <f t="shared" si="150"/>
        <v>0</v>
      </c>
      <c r="AC261" s="3">
        <f t="shared" si="150"/>
        <v>17468.748</v>
      </c>
      <c r="AD261" s="3">
        <f t="shared" si="150"/>
        <v>19862.373</v>
      </c>
      <c r="AE261" s="3">
        <f t="shared" si="150"/>
        <v>0</v>
      </c>
      <c r="AF261" s="3">
        <f t="shared" si="150"/>
        <v>0</v>
      </c>
      <c r="AG261" s="3">
        <f t="shared" si="150"/>
        <v>0</v>
      </c>
      <c r="AH261" s="3">
        <f t="shared" si="150"/>
        <v>0</v>
      </c>
      <c r="AI261" s="3">
        <f t="shared" si="150"/>
        <v>0</v>
      </c>
      <c r="AJ261" s="3">
        <v>0</v>
      </c>
      <c r="AK261" s="3">
        <f>P261-Q261</f>
        <v>0</v>
      </c>
      <c r="AL261" s="3">
        <f>AK261</f>
        <v>0</v>
      </c>
      <c r="AM261" s="318" t="e">
        <f>ROUND((Q261*100%/P261*100),2)</f>
        <v>#DIV/0!</v>
      </c>
      <c r="AN261" s="3">
        <v>0</v>
      </c>
      <c r="AO261" s="3">
        <v>0</v>
      </c>
      <c r="AP261" s="640"/>
      <c r="AQ261" s="95">
        <f>76.182+4641.965+15.332</f>
        <v>4733.4790000000003</v>
      </c>
    </row>
    <row r="262" spans="1:43" ht="33.75">
      <c r="A262" s="956"/>
      <c r="B262" s="47" t="s">
        <v>15</v>
      </c>
      <c r="C262" s="958"/>
      <c r="D262" s="958"/>
      <c r="E262" s="958"/>
      <c r="F262" s="958"/>
      <c r="G262" s="958"/>
      <c r="H262" s="958"/>
      <c r="I262" s="483" t="s">
        <v>20</v>
      </c>
      <c r="J262" s="464"/>
      <c r="K262" s="47"/>
      <c r="L262" s="47">
        <v>2799.3</v>
      </c>
      <c r="M262" s="4"/>
      <c r="N262" s="4">
        <v>0</v>
      </c>
      <c r="O262" s="4"/>
      <c r="P262" s="4">
        <v>0</v>
      </c>
      <c r="Q262" s="4">
        <v>0</v>
      </c>
      <c r="R262" s="4">
        <f t="shared" ref="R262:AE262" si="151">SUM(R263:R264)</f>
        <v>138.15199999999999</v>
      </c>
      <c r="S262" s="4">
        <f t="shared" si="151"/>
        <v>138.15199999999999</v>
      </c>
      <c r="T262" s="4">
        <f t="shared" si="151"/>
        <v>2350</v>
      </c>
      <c r="U262" s="4">
        <f t="shared" si="151"/>
        <v>2350</v>
      </c>
      <c r="V262" s="4">
        <f t="shared" si="151"/>
        <v>0</v>
      </c>
      <c r="W262" s="4">
        <f t="shared" si="151"/>
        <v>0</v>
      </c>
      <c r="X262" s="4">
        <f t="shared" si="151"/>
        <v>0</v>
      </c>
      <c r="Y262" s="4">
        <f t="shared" si="151"/>
        <v>0</v>
      </c>
      <c r="Z262" s="268"/>
      <c r="AA262" s="4">
        <v>0</v>
      </c>
      <c r="AB262" s="4">
        <f t="shared" si="151"/>
        <v>0</v>
      </c>
      <c r="AC262" s="4">
        <f t="shared" si="151"/>
        <v>2488.15</v>
      </c>
      <c r="AD262" s="4">
        <f t="shared" si="151"/>
        <v>0</v>
      </c>
      <c r="AE262" s="4">
        <f t="shared" si="151"/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7">
        <v>0</v>
      </c>
      <c r="AL262" s="47">
        <v>0</v>
      </c>
      <c r="AM262" s="47">
        <v>0</v>
      </c>
      <c r="AN262" s="4">
        <v>0</v>
      </c>
      <c r="AO262" s="4">
        <v>0</v>
      </c>
      <c r="AP262" s="964"/>
      <c r="AQ262" s="268"/>
    </row>
    <row r="263" spans="1:43" s="266" customFormat="1" ht="15.75" hidden="1">
      <c r="A263" s="267"/>
      <c r="B263" s="102" t="s">
        <v>304</v>
      </c>
      <c r="C263" s="104"/>
      <c r="D263" s="104"/>
      <c r="E263" s="104"/>
      <c r="F263" s="104"/>
      <c r="G263" s="104"/>
      <c r="H263" s="104"/>
      <c r="I263" s="102"/>
      <c r="J263" s="106"/>
      <c r="K263" s="96"/>
      <c r="L263" s="96"/>
      <c r="M263" s="268"/>
      <c r="N263" s="268"/>
      <c r="O263" s="268"/>
      <c r="P263" s="268">
        <f>R263+T263</f>
        <v>138.15199999999999</v>
      </c>
      <c r="Q263" s="268">
        <f>S263</f>
        <v>138.15199999999999</v>
      </c>
      <c r="R263" s="268">
        <f>S263</f>
        <v>138.15199999999999</v>
      </c>
      <c r="S263" s="268">
        <v>138.15199999999999</v>
      </c>
      <c r="T263" s="268">
        <f>U263</f>
        <v>0</v>
      </c>
      <c r="U263" s="268">
        <v>0</v>
      </c>
      <c r="V263" s="268"/>
      <c r="W263" s="268"/>
      <c r="X263" s="268"/>
      <c r="Y263" s="268">
        <v>0</v>
      </c>
      <c r="Z263" s="268"/>
      <c r="AA263" s="268">
        <f>AC263</f>
        <v>138.15</v>
      </c>
      <c r="AB263" s="268">
        <v>0</v>
      </c>
      <c r="AC263" s="268">
        <v>138.15</v>
      </c>
      <c r="AD263" s="268"/>
      <c r="AE263" s="268">
        <v>0</v>
      </c>
      <c r="AF263" s="268"/>
      <c r="AG263" s="268"/>
      <c r="AH263" s="268"/>
      <c r="AI263" s="268"/>
      <c r="AJ263" s="268"/>
      <c r="AK263" s="47">
        <v>0</v>
      </c>
      <c r="AL263" s="47">
        <v>0</v>
      </c>
      <c r="AM263" s="47">
        <v>0</v>
      </c>
      <c r="AN263" s="4">
        <v>0</v>
      </c>
      <c r="AO263" s="4">
        <v>0</v>
      </c>
      <c r="AP263" s="418"/>
      <c r="AQ263" s="268"/>
    </row>
    <row r="264" spans="1:43" s="266" customFormat="1" ht="15.75" hidden="1">
      <c r="A264" s="492"/>
      <c r="B264" s="102" t="s">
        <v>313</v>
      </c>
      <c r="C264" s="104"/>
      <c r="D264" s="104"/>
      <c r="E264" s="104"/>
      <c r="F264" s="104"/>
      <c r="G264" s="104"/>
      <c r="H264" s="104"/>
      <c r="I264" s="92"/>
      <c r="J264" s="443"/>
      <c r="K264" s="96"/>
      <c r="L264" s="96"/>
      <c r="M264" s="268"/>
      <c r="N264" s="268"/>
      <c r="O264" s="268"/>
      <c r="P264" s="268"/>
      <c r="Q264" s="268">
        <f>Y264+U264</f>
        <v>2350</v>
      </c>
      <c r="R264" s="268"/>
      <c r="S264" s="268"/>
      <c r="T264" s="268">
        <f>U264</f>
        <v>2350</v>
      </c>
      <c r="U264" s="268">
        <v>2350</v>
      </c>
      <c r="V264" s="268"/>
      <c r="W264" s="268"/>
      <c r="X264" s="268"/>
      <c r="Y264" s="268">
        <v>0</v>
      </c>
      <c r="Z264" s="268"/>
      <c r="AA264" s="268">
        <f>AI264+AE264</f>
        <v>0</v>
      </c>
      <c r="AB264" s="268"/>
      <c r="AC264" s="268">
        <v>2350</v>
      </c>
      <c r="AD264" s="268"/>
      <c r="AE264" s="268">
        <v>0</v>
      </c>
      <c r="AF264" s="268"/>
      <c r="AG264" s="268"/>
      <c r="AH264" s="268"/>
      <c r="AI264" s="268"/>
      <c r="AJ264" s="268"/>
      <c r="AK264" s="47">
        <v>0</v>
      </c>
      <c r="AL264" s="47">
        <v>0</v>
      </c>
      <c r="AM264" s="47">
        <v>0</v>
      </c>
      <c r="AN264" s="4">
        <v>0</v>
      </c>
      <c r="AO264" s="4">
        <v>0</v>
      </c>
      <c r="AP264" s="418"/>
      <c r="AQ264" s="268"/>
    </row>
    <row r="265" spans="1:43" ht="15.75">
      <c r="A265" s="956"/>
      <c r="B265" s="47" t="s">
        <v>15</v>
      </c>
      <c r="C265" s="958"/>
      <c r="D265" s="958"/>
      <c r="E265" s="958"/>
      <c r="F265" s="958"/>
      <c r="G265" s="958"/>
      <c r="H265" s="958"/>
      <c r="I265" s="1157" t="s">
        <v>10</v>
      </c>
      <c r="J265" s="464"/>
      <c r="K265" s="47"/>
      <c r="L265" s="47">
        <v>2500</v>
      </c>
      <c r="M265" s="4"/>
      <c r="N265" s="4">
        <v>2500</v>
      </c>
      <c r="O265" s="4">
        <v>2500</v>
      </c>
      <c r="P265" s="4">
        <v>0</v>
      </c>
      <c r="Q265" s="4">
        <v>0</v>
      </c>
      <c r="R265" s="4">
        <v>0</v>
      </c>
      <c r="S265" s="4">
        <v>0</v>
      </c>
      <c r="T265" s="4"/>
      <c r="U265" s="4"/>
      <c r="V265" s="4"/>
      <c r="W265" s="4"/>
      <c r="X265" s="4"/>
      <c r="Y265" s="4"/>
      <c r="Z265" s="268"/>
      <c r="AA265" s="4">
        <v>0</v>
      </c>
      <c r="AB265" s="4">
        <v>0</v>
      </c>
      <c r="AC265" s="4"/>
      <c r="AD265" s="4"/>
      <c r="AE265" s="4"/>
      <c r="AF265" s="4">
        <v>0</v>
      </c>
      <c r="AG265" s="4">
        <v>0</v>
      </c>
      <c r="AH265" s="4"/>
      <c r="AI265" s="4"/>
      <c r="AJ265" s="4"/>
      <c r="AK265" s="47">
        <v>0</v>
      </c>
      <c r="AL265" s="47">
        <v>0</v>
      </c>
      <c r="AM265" s="47">
        <v>0</v>
      </c>
      <c r="AN265" s="4">
        <v>0</v>
      </c>
      <c r="AO265" s="4">
        <v>0</v>
      </c>
      <c r="AP265" s="417"/>
      <c r="AQ265" s="268"/>
    </row>
    <row r="266" spans="1:43" ht="15.75">
      <c r="A266" s="956"/>
      <c r="B266" s="1" t="s">
        <v>16</v>
      </c>
      <c r="C266" s="958"/>
      <c r="D266" s="958"/>
      <c r="E266" s="958"/>
      <c r="F266" s="958"/>
      <c r="G266" s="958"/>
      <c r="H266" s="958"/>
      <c r="I266" s="1158"/>
      <c r="J266" s="464"/>
      <c r="K266" s="47"/>
      <c r="L266" s="47">
        <v>31392.57</v>
      </c>
      <c r="M266" s="47">
        <v>31392.57</v>
      </c>
      <c r="N266" s="47">
        <v>31392.57</v>
      </c>
      <c r="O266" s="47">
        <v>31392.57</v>
      </c>
      <c r="P266" s="47">
        <v>0</v>
      </c>
      <c r="Q266" s="4">
        <v>0</v>
      </c>
      <c r="R266" s="4">
        <f t="shared" ref="R266:AI266" si="152">R267</f>
        <v>0</v>
      </c>
      <c r="S266" s="4">
        <f t="shared" si="152"/>
        <v>0</v>
      </c>
      <c r="T266" s="4">
        <f t="shared" si="152"/>
        <v>0</v>
      </c>
      <c r="U266" s="4">
        <f t="shared" si="152"/>
        <v>0</v>
      </c>
      <c r="V266" s="4">
        <f t="shared" si="152"/>
        <v>28677.305</v>
      </c>
      <c r="W266" s="4">
        <f t="shared" si="152"/>
        <v>28677.305</v>
      </c>
      <c r="X266" s="4">
        <f t="shared" si="152"/>
        <v>0</v>
      </c>
      <c r="Y266" s="4">
        <f t="shared" si="152"/>
        <v>0</v>
      </c>
      <c r="Z266" s="268"/>
      <c r="AA266" s="4">
        <v>0</v>
      </c>
      <c r="AB266" s="4">
        <f t="shared" si="152"/>
        <v>0</v>
      </c>
      <c r="AC266" s="4">
        <f t="shared" si="152"/>
        <v>14980.598</v>
      </c>
      <c r="AD266" s="4">
        <f t="shared" si="152"/>
        <v>19862.373</v>
      </c>
      <c r="AE266" s="4">
        <f t="shared" si="152"/>
        <v>0</v>
      </c>
      <c r="AF266" s="4">
        <f t="shared" si="152"/>
        <v>0</v>
      </c>
      <c r="AG266" s="4">
        <f t="shared" si="152"/>
        <v>0</v>
      </c>
      <c r="AH266" s="4">
        <f t="shared" si="152"/>
        <v>0</v>
      </c>
      <c r="AI266" s="4">
        <f t="shared" si="152"/>
        <v>0</v>
      </c>
      <c r="AJ266" s="4"/>
      <c r="AK266" s="47">
        <v>0</v>
      </c>
      <c r="AL266" s="47">
        <v>0</v>
      </c>
      <c r="AM266" s="47">
        <v>0</v>
      </c>
      <c r="AN266" s="4">
        <v>0</v>
      </c>
      <c r="AO266" s="4">
        <v>0</v>
      </c>
      <c r="AP266" s="417"/>
      <c r="AQ266" s="268"/>
    </row>
    <row r="267" spans="1:43" s="266" customFormat="1" ht="15.75" hidden="1">
      <c r="A267" s="492"/>
      <c r="B267" s="102" t="s">
        <v>318</v>
      </c>
      <c r="C267" s="104"/>
      <c r="D267" s="104"/>
      <c r="E267" s="104"/>
      <c r="F267" s="104"/>
      <c r="G267" s="104"/>
      <c r="H267" s="104"/>
      <c r="I267" s="577"/>
      <c r="J267" s="443"/>
      <c r="K267" s="96"/>
      <c r="L267" s="96"/>
      <c r="M267" s="268"/>
      <c r="N267" s="268"/>
      <c r="O267" s="268"/>
      <c r="P267" s="268"/>
      <c r="Q267" s="268">
        <f>W267</f>
        <v>28677.305</v>
      </c>
      <c r="R267" s="268"/>
      <c r="S267" s="268"/>
      <c r="T267" s="268"/>
      <c r="U267" s="268"/>
      <c r="V267" s="268">
        <f>W267</f>
        <v>28677.305</v>
      </c>
      <c r="W267" s="268">
        <v>28677.305</v>
      </c>
      <c r="X267" s="268"/>
      <c r="Y267" s="268"/>
      <c r="Z267" s="268"/>
      <c r="AA267" s="268">
        <f>AC267+AD267</f>
        <v>34842.970999999998</v>
      </c>
      <c r="AB267" s="268"/>
      <c r="AC267" s="268">
        <v>14980.598</v>
      </c>
      <c r="AD267" s="268">
        <v>19862.373</v>
      </c>
      <c r="AE267" s="268"/>
      <c r="AF267" s="268"/>
      <c r="AG267" s="268"/>
      <c r="AH267" s="268"/>
      <c r="AI267" s="268"/>
      <c r="AJ267" s="268"/>
      <c r="AK267" s="96"/>
      <c r="AL267" s="96"/>
      <c r="AM267" s="96"/>
      <c r="AN267" s="268"/>
      <c r="AO267" s="268"/>
      <c r="AP267" s="418"/>
      <c r="AQ267" s="268"/>
    </row>
    <row r="268" spans="1:43" s="327" customFormat="1" ht="22.5" customHeight="1">
      <c r="A268" s="1022" t="s">
        <v>189</v>
      </c>
      <c r="B268" s="611" t="s">
        <v>35</v>
      </c>
      <c r="C268" s="1339">
        <v>500</v>
      </c>
      <c r="D268" s="1339" t="s">
        <v>43</v>
      </c>
      <c r="E268" s="1339">
        <v>850</v>
      </c>
      <c r="F268" s="1338">
        <v>20400</v>
      </c>
      <c r="G268" s="824"/>
      <c r="H268" s="824"/>
      <c r="I268" s="990" t="s">
        <v>20</v>
      </c>
      <c r="J268" s="1291">
        <v>6942.46</v>
      </c>
      <c r="K268" s="3">
        <v>0</v>
      </c>
      <c r="L268" s="3">
        <f>L269</f>
        <v>6462.97</v>
      </c>
      <c r="M268" s="318">
        <f>M269</f>
        <v>0</v>
      </c>
      <c r="N268" s="318">
        <f>N269</f>
        <v>0</v>
      </c>
      <c r="O268" s="318">
        <f>O269</f>
        <v>6942.46</v>
      </c>
      <c r="P268" s="318">
        <v>0</v>
      </c>
      <c r="Q268" s="318">
        <v>0</v>
      </c>
      <c r="R268" s="318">
        <v>0</v>
      </c>
      <c r="S268" s="318">
        <v>0</v>
      </c>
      <c r="T268" s="318">
        <v>0</v>
      </c>
      <c r="U268" s="318">
        <v>0</v>
      </c>
      <c r="V268" s="318">
        <v>0</v>
      </c>
      <c r="W268" s="318">
        <v>0</v>
      </c>
      <c r="X268" s="318">
        <v>0</v>
      </c>
      <c r="Y268" s="318">
        <v>0</v>
      </c>
      <c r="Z268" s="372">
        <v>0</v>
      </c>
      <c r="AA268" s="318">
        <v>0</v>
      </c>
      <c r="AB268" s="318">
        <v>0</v>
      </c>
      <c r="AC268" s="318">
        <v>0</v>
      </c>
      <c r="AD268" s="318">
        <v>0</v>
      </c>
      <c r="AE268" s="318">
        <v>0</v>
      </c>
      <c r="AF268" s="318">
        <v>0</v>
      </c>
      <c r="AG268" s="318">
        <v>0</v>
      </c>
      <c r="AH268" s="318">
        <v>0</v>
      </c>
      <c r="AI268" s="318">
        <v>0</v>
      </c>
      <c r="AJ268" s="318">
        <v>0</v>
      </c>
      <c r="AK268" s="3">
        <f>P268-Q268</f>
        <v>0</v>
      </c>
      <c r="AL268" s="3">
        <f>AK268</f>
        <v>0</v>
      </c>
      <c r="AM268" s="3">
        <v>0</v>
      </c>
      <c r="AN268" s="318">
        <v>0</v>
      </c>
      <c r="AO268" s="318">
        <v>0</v>
      </c>
      <c r="AP268" s="851"/>
      <c r="AQ268" s="372">
        <v>0</v>
      </c>
    </row>
    <row r="269" spans="1:43" ht="15" hidden="1" customHeight="1">
      <c r="A269" s="1025"/>
      <c r="B269" s="1" t="s">
        <v>15</v>
      </c>
      <c r="C269" s="1339"/>
      <c r="D269" s="1339"/>
      <c r="E269" s="1339"/>
      <c r="F269" s="1339"/>
      <c r="G269" s="958">
        <v>2021</v>
      </c>
      <c r="H269" s="958">
        <v>2021</v>
      </c>
      <c r="I269" s="992"/>
      <c r="J269" s="1293"/>
      <c r="K269" s="47"/>
      <c r="L269" s="47">
        <v>6462.97</v>
      </c>
      <c r="M269" s="47">
        <v>0</v>
      </c>
      <c r="N269" s="47">
        <v>0</v>
      </c>
      <c r="O269" s="47">
        <v>6942.46</v>
      </c>
      <c r="P269" s="47">
        <v>6462.97</v>
      </c>
      <c r="Q269" s="47">
        <v>0</v>
      </c>
      <c r="R269" s="47">
        <v>0</v>
      </c>
      <c r="S269" s="47">
        <v>0</v>
      </c>
      <c r="T269" s="47">
        <v>0</v>
      </c>
      <c r="U269" s="47">
        <v>0</v>
      </c>
      <c r="V269" s="47">
        <v>0</v>
      </c>
      <c r="W269" s="47">
        <v>0</v>
      </c>
      <c r="X269" s="47">
        <v>0</v>
      </c>
      <c r="Y269" s="47">
        <v>0</v>
      </c>
      <c r="Z269" s="96"/>
      <c r="AA269" s="47">
        <v>0</v>
      </c>
      <c r="AB269" s="47">
        <v>0</v>
      </c>
      <c r="AC269" s="47">
        <v>0</v>
      </c>
      <c r="AD269" s="47">
        <v>0</v>
      </c>
      <c r="AE269" s="47">
        <v>0</v>
      </c>
      <c r="AF269" s="47">
        <v>0</v>
      </c>
      <c r="AG269" s="47">
        <v>0</v>
      </c>
      <c r="AH269" s="47">
        <v>0</v>
      </c>
      <c r="AI269" s="47">
        <v>0</v>
      </c>
      <c r="AJ269" s="47">
        <v>0</v>
      </c>
      <c r="AK269" s="47">
        <v>0</v>
      </c>
      <c r="AL269" s="47">
        <v>0</v>
      </c>
      <c r="AM269" s="47">
        <v>0</v>
      </c>
      <c r="AN269" s="47">
        <v>0</v>
      </c>
      <c r="AO269" s="47">
        <v>0</v>
      </c>
      <c r="AP269" s="419"/>
      <c r="AQ269" s="96"/>
    </row>
    <row r="270" spans="1:43" s="327" customFormat="1" ht="28.5" customHeight="1">
      <c r="A270" s="1022" t="s">
        <v>190</v>
      </c>
      <c r="B270" s="797" t="s">
        <v>191</v>
      </c>
      <c r="C270" s="1338"/>
      <c r="D270" s="1338"/>
      <c r="E270" s="1338"/>
      <c r="F270" s="1338">
        <v>80</v>
      </c>
      <c r="G270" s="824"/>
      <c r="H270" s="824"/>
      <c r="I270" s="990" t="s">
        <v>20</v>
      </c>
      <c r="J270" s="52">
        <f>L270</f>
        <v>45265.81</v>
      </c>
      <c r="K270" s="52"/>
      <c r="L270" s="3">
        <f t="shared" ref="L270:AO270" si="153">L271+L273</f>
        <v>45265.81</v>
      </c>
      <c r="M270" s="3">
        <f t="shared" si="153"/>
        <v>33.479999999999997</v>
      </c>
      <c r="N270" s="3">
        <f t="shared" si="153"/>
        <v>7044.44</v>
      </c>
      <c r="O270" s="3">
        <f t="shared" si="153"/>
        <v>11467.37</v>
      </c>
      <c r="P270" s="3">
        <f t="shared" si="153"/>
        <v>40219.919999999998</v>
      </c>
      <c r="Q270" s="3">
        <f t="shared" si="153"/>
        <v>0</v>
      </c>
      <c r="R270" s="3">
        <f t="shared" si="153"/>
        <v>0</v>
      </c>
      <c r="S270" s="3">
        <f t="shared" si="153"/>
        <v>0</v>
      </c>
      <c r="T270" s="3">
        <f t="shared" si="153"/>
        <v>27</v>
      </c>
      <c r="U270" s="3">
        <f t="shared" si="153"/>
        <v>27</v>
      </c>
      <c r="V270" s="3">
        <f t="shared" si="153"/>
        <v>0</v>
      </c>
      <c r="W270" s="3">
        <f t="shared" si="153"/>
        <v>0</v>
      </c>
      <c r="X270" s="3">
        <f t="shared" si="153"/>
        <v>0</v>
      </c>
      <c r="Y270" s="3">
        <f t="shared" si="153"/>
        <v>0</v>
      </c>
      <c r="Z270" s="95">
        <v>0</v>
      </c>
      <c r="AA270" s="3">
        <f t="shared" si="153"/>
        <v>0</v>
      </c>
      <c r="AB270" s="3">
        <f>AB271+AB273</f>
        <v>0</v>
      </c>
      <c r="AC270" s="3">
        <f>AC271+AC273</f>
        <v>0</v>
      </c>
      <c r="AD270" s="3">
        <f>AD271+AD273</f>
        <v>27</v>
      </c>
      <c r="AE270" s="3">
        <f>AE271+AE273</f>
        <v>0</v>
      </c>
      <c r="AF270" s="3">
        <f t="shared" si="153"/>
        <v>0</v>
      </c>
      <c r="AG270" s="3">
        <f t="shared" si="153"/>
        <v>0</v>
      </c>
      <c r="AH270" s="3">
        <f t="shared" si="153"/>
        <v>0</v>
      </c>
      <c r="AI270" s="3">
        <f t="shared" si="153"/>
        <v>0</v>
      </c>
      <c r="AJ270" s="3">
        <f t="shared" si="153"/>
        <v>0</v>
      </c>
      <c r="AK270" s="3">
        <f>P270-Q270</f>
        <v>40219.919999999998</v>
      </c>
      <c r="AL270" s="3">
        <f>AK270</f>
        <v>40219.919999999998</v>
      </c>
      <c r="AM270" s="318">
        <v>0</v>
      </c>
      <c r="AN270" s="3">
        <f t="shared" si="153"/>
        <v>0</v>
      </c>
      <c r="AO270" s="3">
        <f t="shared" si="153"/>
        <v>0</v>
      </c>
      <c r="AP270" s="852"/>
      <c r="AQ270" s="95">
        <v>0</v>
      </c>
    </row>
    <row r="271" spans="1:43" ht="17.25" customHeight="1">
      <c r="A271" s="1023"/>
      <c r="B271" s="1" t="s">
        <v>15</v>
      </c>
      <c r="C271" s="1339"/>
      <c r="D271" s="1339"/>
      <c r="E271" s="1339"/>
      <c r="F271" s="1339"/>
      <c r="G271" s="958">
        <v>2019</v>
      </c>
      <c r="H271" s="958">
        <v>2019</v>
      </c>
      <c r="I271" s="991"/>
      <c r="J271" s="6">
        <f>L271</f>
        <v>7077.92</v>
      </c>
      <c r="K271" s="6"/>
      <c r="L271" s="47">
        <v>7077.92</v>
      </c>
      <c r="M271" s="47">
        <v>33.479999999999997</v>
      </c>
      <c r="N271" s="47">
        <v>7044.44</v>
      </c>
      <c r="O271" s="47">
        <v>0</v>
      </c>
      <c r="P271" s="47">
        <v>0</v>
      </c>
      <c r="Q271" s="47">
        <v>0</v>
      </c>
      <c r="R271" s="47">
        <f t="shared" ref="R271:AD271" si="154">SUM(R272)</f>
        <v>0</v>
      </c>
      <c r="S271" s="47">
        <f t="shared" si="154"/>
        <v>0</v>
      </c>
      <c r="T271" s="47">
        <f t="shared" si="154"/>
        <v>27</v>
      </c>
      <c r="U271" s="47">
        <f t="shared" si="154"/>
        <v>27</v>
      </c>
      <c r="V271" s="47">
        <f t="shared" si="154"/>
        <v>0</v>
      </c>
      <c r="W271" s="47">
        <f t="shared" si="154"/>
        <v>0</v>
      </c>
      <c r="X271" s="47">
        <f t="shared" si="154"/>
        <v>0</v>
      </c>
      <c r="Y271" s="47">
        <f t="shared" si="154"/>
        <v>0</v>
      </c>
      <c r="Z271" s="96"/>
      <c r="AA271" s="47">
        <v>0</v>
      </c>
      <c r="AB271" s="47">
        <f t="shared" si="154"/>
        <v>0</v>
      </c>
      <c r="AC271" s="47">
        <f t="shared" si="154"/>
        <v>0</v>
      </c>
      <c r="AD271" s="47">
        <f t="shared" si="154"/>
        <v>27</v>
      </c>
      <c r="AE271" s="47">
        <v>0</v>
      </c>
      <c r="AF271" s="47">
        <f>AF272</f>
        <v>0</v>
      </c>
      <c r="AG271" s="47">
        <f>AG272</f>
        <v>0</v>
      </c>
      <c r="AH271" s="47">
        <f>AH272</f>
        <v>0</v>
      </c>
      <c r="AI271" s="47">
        <f>AI272</f>
        <v>0</v>
      </c>
      <c r="AJ271" s="47">
        <f>AJ272</f>
        <v>0</v>
      </c>
      <c r="AK271" s="47">
        <v>0</v>
      </c>
      <c r="AL271" s="47">
        <v>0</v>
      </c>
      <c r="AM271" s="47">
        <v>0</v>
      </c>
      <c r="AN271" s="47">
        <v>0</v>
      </c>
      <c r="AO271" s="47">
        <v>0</v>
      </c>
      <c r="AP271" s="419"/>
      <c r="AQ271" s="96"/>
    </row>
    <row r="272" spans="1:43" s="266" customFormat="1" ht="25.5" hidden="1" customHeight="1">
      <c r="A272" s="1023"/>
      <c r="B272" s="102" t="s">
        <v>267</v>
      </c>
      <c r="C272" s="578"/>
      <c r="D272" s="578"/>
      <c r="E272" s="578"/>
      <c r="F272" s="578"/>
      <c r="G272" s="104"/>
      <c r="H272" s="104"/>
      <c r="I272" s="991"/>
      <c r="J272" s="106"/>
      <c r="K272" s="106"/>
      <c r="L272" s="96"/>
      <c r="M272" s="96"/>
      <c r="N272" s="96"/>
      <c r="O272" s="96"/>
      <c r="P272" s="96">
        <f>R272</f>
        <v>0</v>
      </c>
      <c r="Q272" s="96">
        <f>S272+U272</f>
        <v>27</v>
      </c>
      <c r="R272" s="96">
        <v>0</v>
      </c>
      <c r="S272" s="96">
        <v>0</v>
      </c>
      <c r="T272" s="96">
        <f>U272</f>
        <v>27</v>
      </c>
      <c r="U272" s="96">
        <f>ROUND((32.4/1.2),2)</f>
        <v>27</v>
      </c>
      <c r="V272" s="96"/>
      <c r="W272" s="96"/>
      <c r="X272" s="96"/>
      <c r="Y272" s="96"/>
      <c r="Z272" s="96"/>
      <c r="AA272" s="96">
        <f>AD272</f>
        <v>27</v>
      </c>
      <c r="AB272" s="96">
        <v>0</v>
      </c>
      <c r="AC272" s="96"/>
      <c r="AD272" s="96">
        <v>27</v>
      </c>
      <c r="AE272" s="96"/>
      <c r="AF272" s="96">
        <f>SUM(AG272:AG272)</f>
        <v>0</v>
      </c>
      <c r="AG272" s="96"/>
      <c r="AH272" s="96"/>
      <c r="AI272" s="96"/>
      <c r="AJ272" s="96"/>
      <c r="AK272" s="96"/>
      <c r="AL272" s="96"/>
      <c r="AM272" s="96"/>
      <c r="AN272" s="96"/>
      <c r="AO272" s="96"/>
      <c r="AP272" s="421"/>
      <c r="AQ272" s="96"/>
    </row>
    <row r="273" spans="1:43" ht="17.25" customHeight="1">
      <c r="A273" s="1025"/>
      <c r="B273" s="1" t="s">
        <v>16</v>
      </c>
      <c r="C273" s="965"/>
      <c r="D273" s="965"/>
      <c r="E273" s="965"/>
      <c r="F273" s="965"/>
      <c r="G273" s="958">
        <v>2020</v>
      </c>
      <c r="H273" s="958">
        <v>2021</v>
      </c>
      <c r="I273" s="992"/>
      <c r="J273" s="6">
        <f>L273</f>
        <v>38187.89</v>
      </c>
      <c r="K273" s="6"/>
      <c r="L273" s="47">
        <v>38187.89</v>
      </c>
      <c r="M273" s="47">
        <v>0</v>
      </c>
      <c r="N273" s="47">
        <v>0</v>
      </c>
      <c r="O273" s="47">
        <v>11467.37</v>
      </c>
      <c r="P273" s="47">
        <v>40219.919999999998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v>0</v>
      </c>
      <c r="Y273" s="47">
        <v>0</v>
      </c>
      <c r="Z273" s="96"/>
      <c r="AA273" s="47">
        <v>0</v>
      </c>
      <c r="AB273" s="47">
        <v>0</v>
      </c>
      <c r="AC273" s="47">
        <v>0</v>
      </c>
      <c r="AD273" s="47">
        <v>0</v>
      </c>
      <c r="AE273" s="47">
        <v>0</v>
      </c>
      <c r="AF273" s="47">
        <v>0</v>
      </c>
      <c r="AG273" s="47">
        <v>0</v>
      </c>
      <c r="AH273" s="47">
        <v>0</v>
      </c>
      <c r="AI273" s="47">
        <v>0</v>
      </c>
      <c r="AJ273" s="47">
        <v>0</v>
      </c>
      <c r="AK273" s="47">
        <v>0</v>
      </c>
      <c r="AL273" s="47">
        <v>0</v>
      </c>
      <c r="AM273" s="47">
        <v>0</v>
      </c>
      <c r="AN273" s="47">
        <v>0</v>
      </c>
      <c r="AO273" s="47">
        <v>0</v>
      </c>
      <c r="AP273" s="419"/>
      <c r="AQ273" s="96"/>
    </row>
    <row r="274" spans="1:43" s="327" customFormat="1" ht="39.75" customHeight="1">
      <c r="A274" s="1022" t="s">
        <v>192</v>
      </c>
      <c r="B274" s="789" t="s">
        <v>166</v>
      </c>
      <c r="C274" s="1338"/>
      <c r="D274" s="1338"/>
      <c r="E274" s="1338"/>
      <c r="F274" s="1338">
        <v>80</v>
      </c>
      <c r="G274" s="824"/>
      <c r="H274" s="824"/>
      <c r="I274" s="990" t="s">
        <v>20</v>
      </c>
      <c r="J274" s="52">
        <f>L274</f>
        <v>94875.549999999988</v>
      </c>
      <c r="K274" s="52"/>
      <c r="L274" s="3">
        <f t="shared" ref="L274:O274" si="155">L275+L278</f>
        <v>94875.549999999988</v>
      </c>
      <c r="M274" s="3">
        <f t="shared" si="155"/>
        <v>2761.44</v>
      </c>
      <c r="N274" s="3">
        <f t="shared" si="155"/>
        <v>9629.68</v>
      </c>
      <c r="O274" s="3">
        <f t="shared" si="155"/>
        <v>22469.279999999999</v>
      </c>
      <c r="P274" s="3">
        <v>3907.02</v>
      </c>
      <c r="Q274" s="3">
        <v>0</v>
      </c>
      <c r="R274" s="3">
        <f t="shared" ref="R274:Y274" si="156">R275+R278</f>
        <v>646.02599999999995</v>
      </c>
      <c r="S274" s="3">
        <f t="shared" si="156"/>
        <v>646.02599999999995</v>
      </c>
      <c r="T274" s="3">
        <f t="shared" si="156"/>
        <v>872.63599999999997</v>
      </c>
      <c r="U274" s="3">
        <f t="shared" si="156"/>
        <v>872.63599999999997</v>
      </c>
      <c r="V274" s="3">
        <f t="shared" si="156"/>
        <v>0</v>
      </c>
      <c r="W274" s="3">
        <f t="shared" si="156"/>
        <v>0</v>
      </c>
      <c r="X274" s="3">
        <f t="shared" si="156"/>
        <v>0</v>
      </c>
      <c r="Y274" s="3">
        <f t="shared" si="156"/>
        <v>0</v>
      </c>
      <c r="Z274" s="3">
        <v>0</v>
      </c>
      <c r="AA274" s="3">
        <f>AA275+AA278</f>
        <v>0</v>
      </c>
      <c r="AB274" s="3">
        <f>AB275+AB278</f>
        <v>0</v>
      </c>
      <c r="AC274" s="3">
        <f t="shared" ref="AC274:AJ274" si="157">AC275+AC278</f>
        <v>0</v>
      </c>
      <c r="AD274" s="3">
        <f t="shared" si="157"/>
        <v>0</v>
      </c>
      <c r="AE274" s="3">
        <f t="shared" si="157"/>
        <v>0</v>
      </c>
      <c r="AF274" s="3">
        <f t="shared" si="157"/>
        <v>0</v>
      </c>
      <c r="AG274" s="3">
        <f t="shared" si="157"/>
        <v>0</v>
      </c>
      <c r="AH274" s="3">
        <f t="shared" si="157"/>
        <v>0</v>
      </c>
      <c r="AI274" s="3">
        <f t="shared" si="157"/>
        <v>0</v>
      </c>
      <c r="AJ274" s="3">
        <f t="shared" si="157"/>
        <v>0</v>
      </c>
      <c r="AK274" s="3">
        <f>P274-Q274</f>
        <v>3907.02</v>
      </c>
      <c r="AL274" s="3">
        <f>AK274</f>
        <v>3907.02</v>
      </c>
      <c r="AM274" s="3">
        <f>ROUND((Q274*100%/P274*100),2)</f>
        <v>0</v>
      </c>
      <c r="AN274" s="3">
        <f>AN275+AN278</f>
        <v>0</v>
      </c>
      <c r="AO274" s="3">
        <f>AO275+AO278</f>
        <v>0</v>
      </c>
      <c r="AP274" s="640" t="s">
        <v>256</v>
      </c>
      <c r="AQ274" s="3">
        <v>0</v>
      </c>
    </row>
    <row r="275" spans="1:43" ht="16.5" hidden="1" customHeight="1">
      <c r="A275" s="1023"/>
      <c r="B275" s="42" t="s">
        <v>15</v>
      </c>
      <c r="C275" s="1339"/>
      <c r="D275" s="1339"/>
      <c r="E275" s="1339"/>
      <c r="F275" s="1339"/>
      <c r="G275" s="313"/>
      <c r="H275" s="974"/>
      <c r="I275" s="991"/>
      <c r="J275" s="968"/>
      <c r="K275" s="47"/>
      <c r="L275" s="47">
        <v>5734.87</v>
      </c>
      <c r="M275" s="47">
        <v>2761.44</v>
      </c>
      <c r="N275" s="47">
        <v>105.99</v>
      </c>
      <c r="O275" s="47">
        <v>0</v>
      </c>
      <c r="P275" s="47">
        <v>0</v>
      </c>
      <c r="Q275" s="47">
        <f>SUM(Q276:Q278)</f>
        <v>1518.6619999999998</v>
      </c>
      <c r="R275" s="47">
        <f>S275</f>
        <v>646.02599999999995</v>
      </c>
      <c r="S275" s="47">
        <f>SUM(S276:S278)</f>
        <v>646.02599999999995</v>
      </c>
      <c r="T275" s="47">
        <f>SUM(T276:T278)</f>
        <v>872.63599999999997</v>
      </c>
      <c r="U275" s="47">
        <f>SUM(U276:U278)</f>
        <v>872.63599999999997</v>
      </c>
      <c r="V275" s="47">
        <f>SUM(V276:V278)</f>
        <v>0</v>
      </c>
      <c r="W275" s="47">
        <f>SUM(W276:W278)</f>
        <v>0</v>
      </c>
      <c r="X275" s="47">
        <v>0</v>
      </c>
      <c r="Y275" s="47">
        <f t="shared" ref="Y275:AE275" si="158">SUM(Y276:Y278)</f>
        <v>0</v>
      </c>
      <c r="Z275" s="96"/>
      <c r="AA275" s="47">
        <f t="shared" si="158"/>
        <v>0</v>
      </c>
      <c r="AB275" s="47">
        <f t="shared" si="158"/>
        <v>0</v>
      </c>
      <c r="AC275" s="47">
        <f t="shared" si="158"/>
        <v>0</v>
      </c>
      <c r="AD275" s="47">
        <f t="shared" si="158"/>
        <v>0</v>
      </c>
      <c r="AE275" s="47">
        <f t="shared" si="158"/>
        <v>0</v>
      </c>
      <c r="AF275" s="47">
        <f>SUM(AF276)</f>
        <v>0</v>
      </c>
      <c r="AG275" s="47">
        <f>SUM(AG276)</f>
        <v>0</v>
      </c>
      <c r="AH275" s="47">
        <f>SUM(AH276)</f>
        <v>0</v>
      </c>
      <c r="AI275" s="47">
        <f>SUM(AI276)</f>
        <v>0</v>
      </c>
      <c r="AJ275" s="47">
        <f>SUM(AJ276)</f>
        <v>0</v>
      </c>
      <c r="AK275" s="47">
        <v>0</v>
      </c>
      <c r="AL275" s="47">
        <v>0</v>
      </c>
      <c r="AM275" s="47">
        <v>0</v>
      </c>
      <c r="AN275" s="47">
        <v>0</v>
      </c>
      <c r="AO275" s="47">
        <v>0</v>
      </c>
      <c r="AP275" s="397"/>
      <c r="AQ275" s="96"/>
    </row>
    <row r="276" spans="1:43" s="266" customFormat="1" ht="16.5" hidden="1" customHeight="1">
      <c r="A276" s="1023"/>
      <c r="B276" s="252" t="s">
        <v>228</v>
      </c>
      <c r="C276" s="363"/>
      <c r="D276" s="363"/>
      <c r="E276" s="363"/>
      <c r="F276" s="363"/>
      <c r="G276" s="363"/>
      <c r="H276" s="364"/>
      <c r="I276" s="991"/>
      <c r="J276" s="258"/>
      <c r="K276" s="96"/>
      <c r="L276" s="96"/>
      <c r="M276" s="96"/>
      <c r="N276" s="96"/>
      <c r="O276" s="96"/>
      <c r="P276" s="47"/>
      <c r="Q276" s="96">
        <f>S276+U276</f>
        <v>1518.6619999999998</v>
      </c>
      <c r="R276" s="96">
        <v>0</v>
      </c>
      <c r="S276" s="96">
        <v>646.02599999999995</v>
      </c>
      <c r="T276" s="96">
        <f>U276</f>
        <v>872.63599999999997</v>
      </c>
      <c r="U276" s="96">
        <v>872.63599999999997</v>
      </c>
      <c r="V276" s="96"/>
      <c r="W276" s="96"/>
      <c r="X276" s="96">
        <v>0</v>
      </c>
      <c r="Y276" s="96">
        <v>0</v>
      </c>
      <c r="Z276" s="96"/>
      <c r="AA276" s="96">
        <v>0</v>
      </c>
      <c r="AB276" s="96">
        <v>0</v>
      </c>
      <c r="AC276" s="96"/>
      <c r="AD276" s="96"/>
      <c r="AE276" s="96">
        <v>0</v>
      </c>
      <c r="AF276" s="96">
        <f>SUM(AG276:AG276)</f>
        <v>0</v>
      </c>
      <c r="AG276" s="96"/>
      <c r="AH276" s="96"/>
      <c r="AI276" s="96"/>
      <c r="AJ276" s="96"/>
      <c r="AK276" s="96">
        <v>0</v>
      </c>
      <c r="AL276" s="96">
        <v>0</v>
      </c>
      <c r="AM276" s="96">
        <v>0</v>
      </c>
      <c r="AN276" s="96">
        <v>0</v>
      </c>
      <c r="AO276" s="96">
        <v>0</v>
      </c>
      <c r="AP276" s="405"/>
      <c r="AQ276" s="96"/>
    </row>
    <row r="277" spans="1:43" s="266" customFormat="1" ht="16.5" hidden="1" customHeight="1">
      <c r="A277" s="1023"/>
      <c r="B277" s="252" t="s">
        <v>267</v>
      </c>
      <c r="C277" s="363"/>
      <c r="D277" s="363"/>
      <c r="E277" s="363"/>
      <c r="F277" s="363"/>
      <c r="G277" s="363"/>
      <c r="H277" s="364"/>
      <c r="I277" s="991"/>
      <c r="J277" s="258"/>
      <c r="K277" s="96"/>
      <c r="L277" s="96"/>
      <c r="M277" s="96"/>
      <c r="N277" s="96"/>
      <c r="O277" s="96"/>
      <c r="P277" s="96">
        <f>R277+T277</f>
        <v>0</v>
      </c>
      <c r="Q277" s="96">
        <f>S277+U277</f>
        <v>0</v>
      </c>
      <c r="R277" s="96">
        <v>0</v>
      </c>
      <c r="S277" s="96">
        <v>0</v>
      </c>
      <c r="T277" s="96">
        <f>U277</f>
        <v>0</v>
      </c>
      <c r="U277" s="96">
        <v>0</v>
      </c>
      <c r="V277" s="96"/>
      <c r="W277" s="96"/>
      <c r="X277" s="96"/>
      <c r="Y277" s="96"/>
      <c r="Z277" s="96"/>
      <c r="AA277" s="96">
        <f>SUM(AB277:AD277)</f>
        <v>0</v>
      </c>
      <c r="AB277" s="96"/>
      <c r="AC277" s="96">
        <v>0</v>
      </c>
      <c r="AD277" s="96">
        <v>0</v>
      </c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  <c r="AO277" s="96"/>
      <c r="AP277" s="405"/>
      <c r="AQ277" s="96"/>
    </row>
    <row r="278" spans="1:43" ht="0.75" hidden="1" customHeight="1">
      <c r="A278" s="1025"/>
      <c r="B278" s="1" t="s">
        <v>16</v>
      </c>
      <c r="C278" s="965"/>
      <c r="D278" s="965"/>
      <c r="E278" s="965"/>
      <c r="F278" s="965"/>
      <c r="G278" s="958">
        <v>2020</v>
      </c>
      <c r="H278" s="958">
        <v>2021</v>
      </c>
      <c r="I278" s="992"/>
      <c r="J278" s="6">
        <f>L278</f>
        <v>89140.68</v>
      </c>
      <c r="K278" s="6"/>
      <c r="L278" s="47">
        <v>89140.68</v>
      </c>
      <c r="M278" s="47">
        <v>0</v>
      </c>
      <c r="N278" s="47">
        <v>9523.69</v>
      </c>
      <c r="O278" s="47">
        <v>22469.279999999999</v>
      </c>
      <c r="P278" s="47">
        <v>2605.9899999999998</v>
      </c>
      <c r="Q278" s="47">
        <v>0</v>
      </c>
      <c r="R278" s="47">
        <v>0</v>
      </c>
      <c r="S278" s="47">
        <v>0</v>
      </c>
      <c r="T278" s="47">
        <v>0</v>
      </c>
      <c r="U278" s="47">
        <v>0</v>
      </c>
      <c r="V278" s="47">
        <v>0</v>
      </c>
      <c r="W278" s="47">
        <v>0</v>
      </c>
      <c r="X278" s="47">
        <v>0</v>
      </c>
      <c r="Y278" s="47">
        <v>0</v>
      </c>
      <c r="Z278" s="96"/>
      <c r="AA278" s="47">
        <v>0</v>
      </c>
      <c r="AB278" s="47">
        <v>0</v>
      </c>
      <c r="AC278" s="47">
        <v>0</v>
      </c>
      <c r="AD278" s="47">
        <v>0</v>
      </c>
      <c r="AE278" s="47">
        <v>0</v>
      </c>
      <c r="AF278" s="47">
        <v>0</v>
      </c>
      <c r="AG278" s="47">
        <v>0</v>
      </c>
      <c r="AH278" s="47">
        <v>0</v>
      </c>
      <c r="AI278" s="47">
        <v>0</v>
      </c>
      <c r="AJ278" s="47">
        <v>0</v>
      </c>
      <c r="AK278" s="47">
        <v>0</v>
      </c>
      <c r="AL278" s="47">
        <v>0</v>
      </c>
      <c r="AM278" s="47">
        <v>0</v>
      </c>
      <c r="AN278" s="47">
        <v>0</v>
      </c>
      <c r="AO278" s="47">
        <v>0</v>
      </c>
      <c r="AP278" s="419"/>
      <c r="AQ278" s="96"/>
    </row>
    <row r="279" spans="1:43" s="327" customFormat="1" ht="41.25" customHeight="1">
      <c r="A279" s="1022" t="s">
        <v>193</v>
      </c>
      <c r="B279" s="789" t="s">
        <v>163</v>
      </c>
      <c r="C279" s="1338"/>
      <c r="D279" s="1338"/>
      <c r="E279" s="1338"/>
      <c r="F279" s="1338">
        <v>81</v>
      </c>
      <c r="G279" s="824"/>
      <c r="H279" s="824"/>
      <c r="I279" s="990" t="s">
        <v>20</v>
      </c>
      <c r="J279" s="52">
        <f>L279</f>
        <v>5513.9</v>
      </c>
      <c r="K279" s="52"/>
      <c r="L279" s="3">
        <f t="shared" ref="L279:AA279" si="159">L280+L285</f>
        <v>5513.9</v>
      </c>
      <c r="M279" s="3">
        <f t="shared" si="159"/>
        <v>297.18</v>
      </c>
      <c r="N279" s="3">
        <f t="shared" si="159"/>
        <v>1639.85</v>
      </c>
      <c r="O279" s="3">
        <f t="shared" si="159"/>
        <v>0</v>
      </c>
      <c r="P279" s="3">
        <f t="shared" si="159"/>
        <v>0</v>
      </c>
      <c r="Q279" s="3">
        <f t="shared" si="159"/>
        <v>0</v>
      </c>
      <c r="R279" s="3">
        <f t="shared" si="159"/>
        <v>0</v>
      </c>
      <c r="S279" s="3">
        <f t="shared" si="159"/>
        <v>0</v>
      </c>
      <c r="T279" s="3">
        <f t="shared" si="159"/>
        <v>0</v>
      </c>
      <c r="U279" s="3">
        <f t="shared" si="159"/>
        <v>0</v>
      </c>
      <c r="V279" s="3">
        <f t="shared" si="159"/>
        <v>0</v>
      </c>
      <c r="W279" s="3">
        <f t="shared" si="159"/>
        <v>0</v>
      </c>
      <c r="X279" s="3">
        <f t="shared" si="159"/>
        <v>0</v>
      </c>
      <c r="Y279" s="3">
        <f t="shared" si="159"/>
        <v>0</v>
      </c>
      <c r="Z279" s="95">
        <v>0</v>
      </c>
      <c r="AA279" s="3">
        <f t="shared" si="159"/>
        <v>0</v>
      </c>
      <c r="AB279" s="3">
        <f>AB280+AB285</f>
        <v>0</v>
      </c>
      <c r="AC279" s="3">
        <f t="shared" ref="AC279:AJ279" si="160">AC280+AC285</f>
        <v>0</v>
      </c>
      <c r="AD279" s="3">
        <f t="shared" si="160"/>
        <v>0</v>
      </c>
      <c r="AE279" s="3">
        <f t="shared" si="160"/>
        <v>0</v>
      </c>
      <c r="AF279" s="3">
        <f t="shared" si="160"/>
        <v>0</v>
      </c>
      <c r="AG279" s="3">
        <f t="shared" si="160"/>
        <v>0</v>
      </c>
      <c r="AH279" s="3">
        <f t="shared" si="160"/>
        <v>0</v>
      </c>
      <c r="AI279" s="3">
        <f t="shared" si="160"/>
        <v>0</v>
      </c>
      <c r="AJ279" s="3">
        <f t="shared" si="160"/>
        <v>0</v>
      </c>
      <c r="AK279" s="3">
        <f>P279-Q279</f>
        <v>0</v>
      </c>
      <c r="AL279" s="3">
        <f>AK279</f>
        <v>0</v>
      </c>
      <c r="AM279" s="3">
        <v>0</v>
      </c>
      <c r="AN279" s="3">
        <f>AN280+AN285</f>
        <v>0</v>
      </c>
      <c r="AO279" s="3">
        <f>AO280+AO285</f>
        <v>0</v>
      </c>
      <c r="AP279" s="640" t="s">
        <v>256</v>
      </c>
      <c r="AQ279" s="95">
        <v>0</v>
      </c>
    </row>
    <row r="280" spans="1:43" ht="17.25" hidden="1" customHeight="1">
      <c r="A280" s="1023"/>
      <c r="B280" s="1" t="s">
        <v>15</v>
      </c>
      <c r="C280" s="1339"/>
      <c r="D280" s="1339"/>
      <c r="E280" s="1339"/>
      <c r="F280" s="1339"/>
      <c r="G280" s="958">
        <v>2021</v>
      </c>
      <c r="H280" s="958">
        <v>2023</v>
      </c>
      <c r="I280" s="991"/>
      <c r="J280" s="6">
        <f>L280</f>
        <v>594.36</v>
      </c>
      <c r="K280" s="6"/>
      <c r="L280" s="47">
        <v>594.36</v>
      </c>
      <c r="M280" s="47">
        <v>297.18</v>
      </c>
      <c r="N280" s="47">
        <v>0</v>
      </c>
      <c r="O280" s="47">
        <v>0</v>
      </c>
      <c r="P280" s="47">
        <v>0</v>
      </c>
      <c r="Q280" s="47">
        <f>SUM(Q282:Q284)</f>
        <v>0</v>
      </c>
      <c r="R280" s="47">
        <f t="shared" ref="R280:AE280" si="161">SUM(R282:R284)</f>
        <v>0</v>
      </c>
      <c r="S280" s="47">
        <f t="shared" si="161"/>
        <v>0</v>
      </c>
      <c r="T280" s="47">
        <f t="shared" si="161"/>
        <v>0</v>
      </c>
      <c r="U280" s="47">
        <f t="shared" si="161"/>
        <v>0</v>
      </c>
      <c r="V280" s="47">
        <f t="shared" si="161"/>
        <v>0</v>
      </c>
      <c r="W280" s="47">
        <f t="shared" si="161"/>
        <v>0</v>
      </c>
      <c r="X280" s="47">
        <v>0</v>
      </c>
      <c r="Y280" s="47">
        <f t="shared" si="161"/>
        <v>0</v>
      </c>
      <c r="Z280" s="96"/>
      <c r="AA280" s="47">
        <f t="shared" si="161"/>
        <v>0</v>
      </c>
      <c r="AB280" s="47">
        <f t="shared" si="161"/>
        <v>0</v>
      </c>
      <c r="AC280" s="47">
        <f t="shared" si="161"/>
        <v>0</v>
      </c>
      <c r="AD280" s="47">
        <f t="shared" si="161"/>
        <v>0</v>
      </c>
      <c r="AE280" s="47">
        <f t="shared" si="161"/>
        <v>0</v>
      </c>
      <c r="AF280" s="47">
        <f>AF284</f>
        <v>0</v>
      </c>
      <c r="AG280" s="47">
        <f>AG284</f>
        <v>0</v>
      </c>
      <c r="AH280" s="47">
        <f>AH284</f>
        <v>0</v>
      </c>
      <c r="AI280" s="47">
        <f>AI284</f>
        <v>0</v>
      </c>
      <c r="AJ280" s="47">
        <f>AJ284</f>
        <v>0</v>
      </c>
      <c r="AK280" s="47">
        <v>0</v>
      </c>
      <c r="AL280" s="47">
        <v>0</v>
      </c>
      <c r="AM280" s="47">
        <v>0</v>
      </c>
      <c r="AN280" s="47">
        <v>0</v>
      </c>
      <c r="AO280" s="47">
        <v>0</v>
      </c>
      <c r="AP280" s="419"/>
      <c r="AQ280" s="96"/>
    </row>
    <row r="281" spans="1:43" s="266" customFormat="1" ht="17.25" hidden="1" customHeight="1">
      <c r="A281" s="1023"/>
      <c r="B281" s="102" t="s">
        <v>93</v>
      </c>
      <c r="C281" s="578"/>
      <c r="D281" s="578"/>
      <c r="E281" s="578"/>
      <c r="F281" s="578"/>
      <c r="G281" s="104"/>
      <c r="H281" s="104"/>
      <c r="I281" s="991"/>
      <c r="J281" s="106"/>
      <c r="K281" s="106"/>
      <c r="L281" s="96"/>
      <c r="M281" s="96"/>
      <c r="N281" s="96"/>
      <c r="O281" s="96"/>
      <c r="P281" s="96">
        <f>R281</f>
        <v>0</v>
      </c>
      <c r="Q281" s="96">
        <f>S281</f>
        <v>0</v>
      </c>
      <c r="R281" s="96">
        <f>S281</f>
        <v>0</v>
      </c>
      <c r="S281" s="96">
        <v>0</v>
      </c>
      <c r="T281" s="96"/>
      <c r="U281" s="96"/>
      <c r="V281" s="96"/>
      <c r="W281" s="96"/>
      <c r="X281" s="96">
        <v>0</v>
      </c>
      <c r="Y281" s="96">
        <v>0</v>
      </c>
      <c r="Z281" s="96"/>
      <c r="AA281" s="96">
        <v>0</v>
      </c>
      <c r="AB281" s="96">
        <v>0</v>
      </c>
      <c r="AC281" s="96"/>
      <c r="AD281" s="96"/>
      <c r="AE281" s="96"/>
      <c r="AF281" s="96"/>
      <c r="AG281" s="96"/>
      <c r="AH281" s="96"/>
      <c r="AI281" s="96"/>
      <c r="AJ281" s="96"/>
      <c r="AK281" s="96"/>
      <c r="AL281" s="96"/>
      <c r="AM281" s="96"/>
      <c r="AN281" s="96"/>
      <c r="AO281" s="96"/>
      <c r="AP281" s="421"/>
      <c r="AQ281" s="96"/>
    </row>
    <row r="282" spans="1:43" s="266" customFormat="1" ht="17.25" hidden="1" customHeight="1">
      <c r="A282" s="1023"/>
      <c r="B282" s="252" t="s">
        <v>225</v>
      </c>
      <c r="C282" s="363"/>
      <c r="D282" s="363"/>
      <c r="E282" s="363"/>
      <c r="F282" s="363"/>
      <c r="G282" s="363"/>
      <c r="H282" s="364"/>
      <c r="I282" s="991"/>
      <c r="J282" s="258"/>
      <c r="K282" s="96"/>
      <c r="L282" s="96"/>
      <c r="M282" s="96"/>
      <c r="N282" s="96"/>
      <c r="O282" s="96"/>
      <c r="P282" s="47"/>
      <c r="Q282" s="96">
        <f>Y282</f>
        <v>0</v>
      </c>
      <c r="R282" s="96"/>
      <c r="S282" s="96"/>
      <c r="T282" s="96"/>
      <c r="U282" s="96"/>
      <c r="V282" s="96"/>
      <c r="W282" s="96"/>
      <c r="X282" s="96">
        <v>0</v>
      </c>
      <c r="Y282" s="96">
        <v>0</v>
      </c>
      <c r="Z282" s="96"/>
      <c r="AA282" s="96">
        <v>0</v>
      </c>
      <c r="AB282" s="96">
        <v>0</v>
      </c>
      <c r="AC282" s="96"/>
      <c r="AD282" s="96"/>
      <c r="AE282" s="96"/>
      <c r="AF282" s="96"/>
      <c r="AG282" s="96"/>
      <c r="AH282" s="96"/>
      <c r="AI282" s="96"/>
      <c r="AJ282" s="96"/>
      <c r="AK282" s="96"/>
      <c r="AL282" s="96"/>
      <c r="AM282" s="96"/>
      <c r="AN282" s="96"/>
      <c r="AO282" s="96"/>
      <c r="AP282" s="405"/>
      <c r="AQ282" s="96"/>
    </row>
    <row r="283" spans="1:43" s="266" customFormat="1" ht="17.25" hidden="1" customHeight="1">
      <c r="A283" s="1023"/>
      <c r="B283" s="252" t="s">
        <v>226</v>
      </c>
      <c r="C283" s="363"/>
      <c r="D283" s="363"/>
      <c r="E283" s="363"/>
      <c r="F283" s="363"/>
      <c r="G283" s="363"/>
      <c r="H283" s="364"/>
      <c r="I283" s="991"/>
      <c r="J283" s="258"/>
      <c r="K283" s="96"/>
      <c r="L283" s="96"/>
      <c r="M283" s="96"/>
      <c r="N283" s="96"/>
      <c r="O283" s="96"/>
      <c r="P283" s="47"/>
      <c r="Q283" s="96">
        <f>S283</f>
        <v>0</v>
      </c>
      <c r="R283" s="96">
        <f>S283</f>
        <v>0</v>
      </c>
      <c r="S283" s="96">
        <v>0</v>
      </c>
      <c r="T283" s="96"/>
      <c r="U283" s="96"/>
      <c r="V283" s="96"/>
      <c r="W283" s="96"/>
      <c r="X283" s="96">
        <v>0</v>
      </c>
      <c r="Y283" s="96">
        <v>0</v>
      </c>
      <c r="Z283" s="96"/>
      <c r="AA283" s="96">
        <f>AB283</f>
        <v>0</v>
      </c>
      <c r="AB283" s="96">
        <v>0</v>
      </c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  <c r="AO283" s="96"/>
      <c r="AP283" s="405"/>
      <c r="AQ283" s="96"/>
    </row>
    <row r="284" spans="1:43" s="266" customFormat="1" ht="17.25" hidden="1" customHeight="1">
      <c r="A284" s="1023"/>
      <c r="B284" s="252" t="s">
        <v>227</v>
      </c>
      <c r="C284" s="363"/>
      <c r="D284" s="363"/>
      <c r="E284" s="363"/>
      <c r="F284" s="363"/>
      <c r="G284" s="363"/>
      <c r="H284" s="364"/>
      <c r="I284" s="991"/>
      <c r="J284" s="258"/>
      <c r="K284" s="96"/>
      <c r="L284" s="96"/>
      <c r="M284" s="96"/>
      <c r="N284" s="96"/>
      <c r="O284" s="96"/>
      <c r="P284" s="47"/>
      <c r="Q284" s="96">
        <f>Y284</f>
        <v>0</v>
      </c>
      <c r="R284" s="96"/>
      <c r="S284" s="96"/>
      <c r="T284" s="96"/>
      <c r="U284" s="96"/>
      <c r="V284" s="96"/>
      <c r="W284" s="96"/>
      <c r="X284" s="96">
        <v>0</v>
      </c>
      <c r="Y284" s="96">
        <v>0</v>
      </c>
      <c r="Z284" s="96"/>
      <c r="AA284" s="96">
        <v>0</v>
      </c>
      <c r="AB284" s="96">
        <v>0</v>
      </c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  <c r="AO284" s="96"/>
      <c r="AP284" s="405"/>
      <c r="AQ284" s="96"/>
    </row>
    <row r="285" spans="1:43" ht="15.75" hidden="1" customHeight="1">
      <c r="A285" s="1025"/>
      <c r="B285" s="1" t="s">
        <v>32</v>
      </c>
      <c r="C285" s="965"/>
      <c r="D285" s="965"/>
      <c r="E285" s="965"/>
      <c r="F285" s="965"/>
      <c r="G285" s="958">
        <v>2022</v>
      </c>
      <c r="H285" s="958">
        <v>2025</v>
      </c>
      <c r="I285" s="992"/>
      <c r="J285" s="6">
        <f>L285</f>
        <v>4919.54</v>
      </c>
      <c r="K285" s="6"/>
      <c r="L285" s="47">
        <v>4919.54</v>
      </c>
      <c r="M285" s="47">
        <v>0</v>
      </c>
      <c r="N285" s="47">
        <v>1639.85</v>
      </c>
      <c r="O285" s="47">
        <v>0</v>
      </c>
      <c r="P285" s="47">
        <v>0</v>
      </c>
      <c r="Q285" s="47">
        <v>0</v>
      </c>
      <c r="R285" s="47">
        <v>0</v>
      </c>
      <c r="S285" s="47">
        <v>0</v>
      </c>
      <c r="T285" s="47">
        <v>0</v>
      </c>
      <c r="U285" s="47">
        <v>0</v>
      </c>
      <c r="V285" s="47">
        <v>0</v>
      </c>
      <c r="W285" s="47">
        <v>0</v>
      </c>
      <c r="X285" s="47">
        <v>0</v>
      </c>
      <c r="Y285" s="47">
        <v>0</v>
      </c>
      <c r="Z285" s="96"/>
      <c r="AA285" s="47">
        <v>0</v>
      </c>
      <c r="AB285" s="47">
        <v>0</v>
      </c>
      <c r="AC285" s="47">
        <v>0</v>
      </c>
      <c r="AD285" s="47">
        <v>0</v>
      </c>
      <c r="AE285" s="47">
        <v>0</v>
      </c>
      <c r="AF285" s="47">
        <v>0</v>
      </c>
      <c r="AG285" s="47">
        <v>0</v>
      </c>
      <c r="AH285" s="47">
        <v>0</v>
      </c>
      <c r="AI285" s="47">
        <v>0</v>
      </c>
      <c r="AJ285" s="47">
        <v>0</v>
      </c>
      <c r="AK285" s="47">
        <v>0</v>
      </c>
      <c r="AL285" s="47">
        <v>0</v>
      </c>
      <c r="AM285" s="47">
        <v>0</v>
      </c>
      <c r="AN285" s="47">
        <v>0</v>
      </c>
      <c r="AO285" s="47">
        <v>0</v>
      </c>
      <c r="AP285" s="419"/>
      <c r="AQ285" s="96"/>
    </row>
    <row r="286" spans="1:43" s="327" customFormat="1" ht="22.5" customHeight="1">
      <c r="A286" s="1022" t="s">
        <v>194</v>
      </c>
      <c r="B286" s="797" t="s">
        <v>196</v>
      </c>
      <c r="C286" s="962"/>
      <c r="D286" s="962"/>
      <c r="E286" s="962"/>
      <c r="F286" s="962">
        <v>82</v>
      </c>
      <c r="G286" s="824"/>
      <c r="H286" s="824"/>
      <c r="I286" s="990" t="s">
        <v>20</v>
      </c>
      <c r="J286" s="52">
        <f>L286</f>
        <v>12299.37</v>
      </c>
      <c r="K286" s="52"/>
      <c r="L286" s="3">
        <f>L289</f>
        <v>12299.37</v>
      </c>
      <c r="M286" s="3">
        <f t="shared" ref="M286:AO286" si="162">M289</f>
        <v>0</v>
      </c>
      <c r="N286" s="3">
        <f t="shared" si="162"/>
        <v>0</v>
      </c>
      <c r="O286" s="3">
        <f t="shared" si="162"/>
        <v>5371.98</v>
      </c>
      <c r="P286" s="3">
        <f>P289+P287</f>
        <v>0</v>
      </c>
      <c r="Q286" s="3">
        <f t="shared" ref="Q286:AA286" si="163">Q289+Q287</f>
        <v>1205.0050000000001</v>
      </c>
      <c r="R286" s="3">
        <f t="shared" si="163"/>
        <v>0</v>
      </c>
      <c r="S286" s="3">
        <f t="shared" si="163"/>
        <v>0</v>
      </c>
      <c r="T286" s="3">
        <f t="shared" si="163"/>
        <v>0</v>
      </c>
      <c r="U286" s="3">
        <f t="shared" si="163"/>
        <v>0</v>
      </c>
      <c r="V286" s="3">
        <f t="shared" si="163"/>
        <v>0</v>
      </c>
      <c r="W286" s="3">
        <f t="shared" si="163"/>
        <v>0</v>
      </c>
      <c r="X286" s="3">
        <f t="shared" si="163"/>
        <v>0</v>
      </c>
      <c r="Y286" s="3">
        <f t="shared" si="163"/>
        <v>0</v>
      </c>
      <c r="Z286" s="3">
        <f t="shared" si="163"/>
        <v>0</v>
      </c>
      <c r="AA286" s="3">
        <f t="shared" si="163"/>
        <v>1870</v>
      </c>
      <c r="AB286" s="3">
        <f t="shared" si="162"/>
        <v>0</v>
      </c>
      <c r="AC286" s="3">
        <f t="shared" si="162"/>
        <v>0</v>
      </c>
      <c r="AD286" s="3">
        <f t="shared" si="162"/>
        <v>0</v>
      </c>
      <c r="AE286" s="3">
        <f t="shared" si="162"/>
        <v>0</v>
      </c>
      <c r="AF286" s="3">
        <f t="shared" si="162"/>
        <v>0</v>
      </c>
      <c r="AG286" s="3">
        <f t="shared" si="162"/>
        <v>0</v>
      </c>
      <c r="AH286" s="3">
        <f t="shared" si="162"/>
        <v>0</v>
      </c>
      <c r="AI286" s="3">
        <f t="shared" si="162"/>
        <v>0</v>
      </c>
      <c r="AJ286" s="3">
        <f t="shared" si="162"/>
        <v>0</v>
      </c>
      <c r="AK286" s="3">
        <f t="shared" si="162"/>
        <v>0</v>
      </c>
      <c r="AL286" s="3">
        <f t="shared" si="162"/>
        <v>0</v>
      </c>
      <c r="AM286" s="3">
        <f t="shared" si="162"/>
        <v>0</v>
      </c>
      <c r="AN286" s="3">
        <f t="shared" si="162"/>
        <v>0</v>
      </c>
      <c r="AO286" s="3">
        <f t="shared" si="162"/>
        <v>0</v>
      </c>
      <c r="AP286" s="852"/>
      <c r="AQ286" s="95">
        <v>0</v>
      </c>
    </row>
    <row r="287" spans="1:43" ht="15.75" customHeight="1">
      <c r="A287" s="1023"/>
      <c r="B287" s="1" t="s">
        <v>39</v>
      </c>
      <c r="C287" s="966"/>
      <c r="D287" s="966"/>
      <c r="E287" s="966"/>
      <c r="F287" s="966"/>
      <c r="G287" s="958"/>
      <c r="H287" s="958"/>
      <c r="I287" s="991"/>
      <c r="J287" s="6"/>
      <c r="K287" s="6"/>
      <c r="L287" s="47"/>
      <c r="M287" s="47"/>
      <c r="N287" s="47"/>
      <c r="O287" s="47"/>
      <c r="P287" s="47">
        <f>R287</f>
        <v>0</v>
      </c>
      <c r="Q287" s="47">
        <f>Q288</f>
        <v>1205.0050000000001</v>
      </c>
      <c r="R287" s="47">
        <f t="shared" ref="R287:AA287" si="164">R288</f>
        <v>0</v>
      </c>
      <c r="S287" s="47">
        <f t="shared" si="164"/>
        <v>0</v>
      </c>
      <c r="T287" s="47">
        <f t="shared" si="164"/>
        <v>0</v>
      </c>
      <c r="U287" s="47">
        <f t="shared" si="164"/>
        <v>0</v>
      </c>
      <c r="V287" s="47">
        <f t="shared" si="164"/>
        <v>0</v>
      </c>
      <c r="W287" s="47">
        <f t="shared" si="164"/>
        <v>0</v>
      </c>
      <c r="X287" s="47">
        <f t="shared" si="164"/>
        <v>0</v>
      </c>
      <c r="Y287" s="47">
        <f t="shared" si="164"/>
        <v>0</v>
      </c>
      <c r="Z287" s="47">
        <f t="shared" si="164"/>
        <v>0</v>
      </c>
      <c r="AA287" s="47">
        <f t="shared" si="164"/>
        <v>1870</v>
      </c>
      <c r="AB287" s="47">
        <v>0</v>
      </c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19"/>
      <c r="AQ287" s="47"/>
    </row>
    <row r="288" spans="1:43" s="266" customFormat="1" ht="15.75" hidden="1" customHeight="1">
      <c r="A288" s="1023"/>
      <c r="B288" s="102" t="s">
        <v>457</v>
      </c>
      <c r="C288" s="578"/>
      <c r="D288" s="578"/>
      <c r="E288" s="578"/>
      <c r="F288" s="578"/>
      <c r="G288" s="104"/>
      <c r="H288" s="104"/>
      <c r="I288" s="991"/>
      <c r="J288" s="106"/>
      <c r="K288" s="106"/>
      <c r="L288" s="96"/>
      <c r="M288" s="96"/>
      <c r="N288" s="96"/>
      <c r="O288" s="96"/>
      <c r="P288" s="96"/>
      <c r="Q288" s="96">
        <v>1205.0050000000001</v>
      </c>
      <c r="R288" s="96"/>
      <c r="S288" s="96"/>
      <c r="T288" s="96"/>
      <c r="U288" s="96"/>
      <c r="V288" s="96"/>
      <c r="W288" s="96"/>
      <c r="X288" s="96"/>
      <c r="Y288" s="96"/>
      <c r="Z288" s="96"/>
      <c r="AA288" s="96">
        <v>1870</v>
      </c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  <c r="AO288" s="96"/>
      <c r="AP288" s="421"/>
      <c r="AQ288" s="96"/>
    </row>
    <row r="289" spans="1:79" ht="19.5" customHeight="1">
      <c r="A289" s="1025"/>
      <c r="B289" s="1" t="s">
        <v>213</v>
      </c>
      <c r="C289" s="965"/>
      <c r="D289" s="965"/>
      <c r="E289" s="965"/>
      <c r="F289" s="965"/>
      <c r="G289" s="958">
        <v>2024</v>
      </c>
      <c r="H289" s="958">
        <v>2029</v>
      </c>
      <c r="I289" s="992"/>
      <c r="J289" s="6">
        <f>L289</f>
        <v>12299.37</v>
      </c>
      <c r="K289" s="6"/>
      <c r="L289" s="47">
        <v>12299.37</v>
      </c>
      <c r="M289" s="47">
        <v>0</v>
      </c>
      <c r="N289" s="47">
        <v>0</v>
      </c>
      <c r="O289" s="47">
        <v>5371.98</v>
      </c>
      <c r="P289" s="47">
        <v>0</v>
      </c>
      <c r="Q289" s="47"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v>0</v>
      </c>
      <c r="W289" s="47">
        <v>0</v>
      </c>
      <c r="X289" s="47">
        <v>0</v>
      </c>
      <c r="Y289" s="47">
        <v>0</v>
      </c>
      <c r="Z289" s="96"/>
      <c r="AA289" s="47">
        <v>0</v>
      </c>
      <c r="AB289" s="47">
        <v>0</v>
      </c>
      <c r="AC289" s="47">
        <v>0</v>
      </c>
      <c r="AD289" s="47">
        <v>0</v>
      </c>
      <c r="AE289" s="47">
        <v>0</v>
      </c>
      <c r="AF289" s="47">
        <v>0</v>
      </c>
      <c r="AG289" s="47">
        <v>0</v>
      </c>
      <c r="AH289" s="47">
        <v>0</v>
      </c>
      <c r="AI289" s="47">
        <v>0</v>
      </c>
      <c r="AJ289" s="47">
        <v>0</v>
      </c>
      <c r="AK289" s="47">
        <v>0</v>
      </c>
      <c r="AL289" s="47">
        <v>0</v>
      </c>
      <c r="AM289" s="47">
        <v>0</v>
      </c>
      <c r="AN289" s="47">
        <v>0</v>
      </c>
      <c r="AO289" s="47">
        <v>0</v>
      </c>
      <c r="AP289" s="419"/>
      <c r="AQ289" s="96"/>
    </row>
    <row r="290" spans="1:79" s="327" customFormat="1" ht="24" customHeight="1">
      <c r="A290" s="1022" t="s">
        <v>195</v>
      </c>
      <c r="B290" s="797" t="s">
        <v>197</v>
      </c>
      <c r="C290" s="962"/>
      <c r="D290" s="962"/>
      <c r="E290" s="962"/>
      <c r="F290" s="962">
        <v>83</v>
      </c>
      <c r="G290" s="824"/>
      <c r="H290" s="824"/>
      <c r="I290" s="955"/>
      <c r="J290" s="52">
        <f>L290</f>
        <v>264150.86</v>
      </c>
      <c r="K290" s="52"/>
      <c r="L290" s="3">
        <f t="shared" ref="L290:Z290" si="165">L291+L295</f>
        <v>264150.86</v>
      </c>
      <c r="M290" s="3">
        <f t="shared" si="165"/>
        <v>263850.07</v>
      </c>
      <c r="N290" s="3">
        <f t="shared" si="165"/>
        <v>263850.07</v>
      </c>
      <c r="O290" s="3">
        <f t="shared" si="165"/>
        <v>263850.07</v>
      </c>
      <c r="P290" s="3">
        <f t="shared" si="165"/>
        <v>3.4</v>
      </c>
      <c r="Q290" s="3">
        <f t="shared" si="165"/>
        <v>21716.319000000003</v>
      </c>
      <c r="R290" s="3">
        <f t="shared" si="165"/>
        <v>21707.924000000003</v>
      </c>
      <c r="S290" s="3">
        <f t="shared" si="165"/>
        <v>21707.924000000003</v>
      </c>
      <c r="T290" s="3">
        <f t="shared" si="165"/>
        <v>21707.924000000003</v>
      </c>
      <c r="U290" s="3">
        <f t="shared" si="165"/>
        <v>31563.179000000004</v>
      </c>
      <c r="V290" s="3">
        <f t="shared" si="165"/>
        <v>21707.924000000003</v>
      </c>
      <c r="W290" s="3">
        <f t="shared" si="165"/>
        <v>21707.924000000003</v>
      </c>
      <c r="X290" s="3">
        <f t="shared" si="165"/>
        <v>21707.924000000003</v>
      </c>
      <c r="Y290" s="3">
        <f t="shared" si="165"/>
        <v>21707.924000000003</v>
      </c>
      <c r="Z290" s="3">
        <f t="shared" si="165"/>
        <v>21707.924000000003</v>
      </c>
      <c r="AA290" s="3">
        <f>AA291+AA295</f>
        <v>21705.929000000004</v>
      </c>
      <c r="AB290" s="3">
        <f>AB291+AB295</f>
        <v>17522.268</v>
      </c>
      <c r="AC290" s="3">
        <f>AC291+AC295</f>
        <v>17119.198000000004</v>
      </c>
      <c r="AD290" s="3">
        <f t="shared" ref="AD290:AO290" si="166">AD291</f>
        <v>63735.476889999998</v>
      </c>
      <c r="AE290" s="3">
        <f t="shared" si="166"/>
        <v>0</v>
      </c>
      <c r="AF290" s="3">
        <f t="shared" si="166"/>
        <v>0</v>
      </c>
      <c r="AG290" s="3">
        <f t="shared" si="166"/>
        <v>0</v>
      </c>
      <c r="AH290" s="3">
        <f t="shared" si="166"/>
        <v>0</v>
      </c>
      <c r="AI290" s="3">
        <f t="shared" si="166"/>
        <v>0</v>
      </c>
      <c r="AJ290" s="3">
        <f t="shared" si="166"/>
        <v>0</v>
      </c>
      <c r="AK290" s="3">
        <f t="shared" si="166"/>
        <v>0</v>
      </c>
      <c r="AL290" s="3">
        <f t="shared" si="166"/>
        <v>0</v>
      </c>
      <c r="AM290" s="3">
        <v>7.79</v>
      </c>
      <c r="AN290" s="3">
        <f t="shared" si="166"/>
        <v>0</v>
      </c>
      <c r="AO290" s="3">
        <f t="shared" si="166"/>
        <v>0</v>
      </c>
      <c r="AP290" s="852"/>
      <c r="AQ290" s="95">
        <f>116.245</f>
        <v>116.245</v>
      </c>
      <c r="AR290" s="853"/>
    </row>
    <row r="291" spans="1:79" ht="14.25" customHeight="1">
      <c r="A291" s="1023"/>
      <c r="B291" s="1" t="s">
        <v>213</v>
      </c>
      <c r="C291" s="965"/>
      <c r="D291" s="965"/>
      <c r="E291" s="965"/>
      <c r="F291" s="965"/>
      <c r="G291" s="958">
        <v>2026</v>
      </c>
      <c r="H291" s="958">
        <v>2033</v>
      </c>
      <c r="I291" s="958" t="s">
        <v>20</v>
      </c>
      <c r="J291" s="6">
        <f>L291</f>
        <v>300.79000000000002</v>
      </c>
      <c r="K291" s="6"/>
      <c r="L291" s="47">
        <v>300.79000000000002</v>
      </c>
      <c r="M291" s="47">
        <v>0</v>
      </c>
      <c r="N291" s="47">
        <v>0</v>
      </c>
      <c r="O291" s="47">
        <v>0</v>
      </c>
      <c r="P291" s="47">
        <v>3.4</v>
      </c>
      <c r="Q291" s="47">
        <f>SUM(Q292:Q294)</f>
        <v>10.39</v>
      </c>
      <c r="R291" s="47">
        <f t="shared" ref="R291:AA291" si="167">SUM(R292:R294)</f>
        <v>0</v>
      </c>
      <c r="S291" s="47">
        <f t="shared" si="167"/>
        <v>0</v>
      </c>
      <c r="T291" s="47">
        <f t="shared" si="167"/>
        <v>0</v>
      </c>
      <c r="U291" s="47">
        <f t="shared" si="167"/>
        <v>3.4</v>
      </c>
      <c r="V291" s="47">
        <f t="shared" si="167"/>
        <v>0</v>
      </c>
      <c r="W291" s="47">
        <f t="shared" si="167"/>
        <v>0</v>
      </c>
      <c r="X291" s="47">
        <f t="shared" si="167"/>
        <v>0</v>
      </c>
      <c r="Y291" s="47">
        <f t="shared" si="167"/>
        <v>0</v>
      </c>
      <c r="Z291" s="47">
        <f t="shared" si="167"/>
        <v>0</v>
      </c>
      <c r="AA291" s="47">
        <f t="shared" si="167"/>
        <v>0</v>
      </c>
      <c r="AB291" s="47">
        <v>0</v>
      </c>
      <c r="AC291" s="47">
        <v>0</v>
      </c>
      <c r="AD291" s="47">
        <f>SUM(AD292:AD295)</f>
        <v>63735.476889999998</v>
      </c>
      <c r="AE291" s="47">
        <f>SUM(AE292:AE295)</f>
        <v>0</v>
      </c>
      <c r="AF291" s="47">
        <v>0</v>
      </c>
      <c r="AG291" s="47">
        <v>0</v>
      </c>
      <c r="AH291" s="47">
        <v>0</v>
      </c>
      <c r="AI291" s="47">
        <v>0</v>
      </c>
      <c r="AJ291" s="47">
        <v>0</v>
      </c>
      <c r="AK291" s="47">
        <v>0</v>
      </c>
      <c r="AL291" s="47">
        <v>0</v>
      </c>
      <c r="AM291" s="47">
        <v>0</v>
      </c>
      <c r="AN291" s="47">
        <v>0</v>
      </c>
      <c r="AO291" s="47">
        <v>0</v>
      </c>
      <c r="AP291" s="419"/>
      <c r="AQ291" s="96"/>
      <c r="AR291" s="602"/>
      <c r="AS291" s="602"/>
      <c r="AT291" s="602"/>
      <c r="AU291" s="602"/>
      <c r="AV291" s="602"/>
      <c r="AW291" s="602"/>
      <c r="AX291" s="602"/>
      <c r="AY291" s="602"/>
      <c r="AZ291" s="602"/>
      <c r="BA291" s="602"/>
      <c r="BB291" s="602"/>
      <c r="BC291" s="602"/>
      <c r="BD291" s="602"/>
      <c r="BE291" s="602"/>
      <c r="BF291" s="602"/>
      <c r="BG291" s="602"/>
      <c r="BH291" s="602"/>
      <c r="BI291" s="602"/>
      <c r="BJ291" s="602"/>
      <c r="BK291" s="602"/>
      <c r="BL291" s="602"/>
      <c r="BM291" s="602"/>
      <c r="BN291" s="602"/>
      <c r="BO291" s="602"/>
      <c r="BP291" s="602"/>
      <c r="BQ291" s="602"/>
      <c r="BR291" s="602"/>
      <c r="BS291" s="602"/>
      <c r="BT291" s="602"/>
      <c r="BU291" s="602"/>
      <c r="BV291" s="602"/>
      <c r="BW291" s="602"/>
      <c r="BX291" s="602"/>
      <c r="BY291" s="602"/>
      <c r="BZ291" s="602"/>
      <c r="CA291" s="602"/>
    </row>
    <row r="292" spans="1:79" s="266" customFormat="1" ht="15" hidden="1" customHeight="1">
      <c r="A292" s="1342"/>
      <c r="B292" s="92" t="s">
        <v>458</v>
      </c>
      <c r="C292" s="663"/>
      <c r="D292" s="663"/>
      <c r="E292" s="663"/>
      <c r="F292" s="663"/>
      <c r="G292" s="262"/>
      <c r="H292" s="262"/>
      <c r="I292" s="368"/>
      <c r="J292" s="443"/>
      <c r="K292" s="443"/>
      <c r="L292" s="268"/>
      <c r="M292" s="268"/>
      <c r="N292" s="268"/>
      <c r="O292" s="268"/>
      <c r="P292" s="268">
        <f>R292</f>
        <v>0</v>
      </c>
      <c r="Q292" s="268">
        <v>10.39</v>
      </c>
      <c r="R292" s="268">
        <f>S292</f>
        <v>0</v>
      </c>
      <c r="S292" s="268">
        <v>0</v>
      </c>
      <c r="T292" s="268"/>
      <c r="U292" s="268"/>
      <c r="V292" s="268"/>
      <c r="W292" s="268"/>
      <c r="X292" s="268"/>
      <c r="Y292" s="268"/>
      <c r="Z292" s="268"/>
      <c r="AA292" s="96">
        <v>0</v>
      </c>
      <c r="AB292" s="268">
        <v>0</v>
      </c>
      <c r="AC292" s="268"/>
      <c r="AD292" s="268"/>
      <c r="AE292" s="268"/>
      <c r="AF292" s="268"/>
      <c r="AG292" s="268"/>
      <c r="AH292" s="268"/>
      <c r="AI292" s="268"/>
      <c r="AJ292" s="268"/>
      <c r="AK292" s="268"/>
      <c r="AL292" s="268"/>
      <c r="AM292" s="268"/>
      <c r="AN292" s="268"/>
      <c r="AO292" s="268"/>
      <c r="AP292" s="418"/>
      <c r="AQ292" s="268"/>
      <c r="AR292" s="604"/>
      <c r="AS292" s="604"/>
      <c r="AT292" s="604"/>
      <c r="AU292" s="604"/>
      <c r="AV292" s="604"/>
      <c r="AW292" s="604"/>
      <c r="AX292" s="604"/>
      <c r="AY292" s="604"/>
      <c r="AZ292" s="604"/>
      <c r="BA292" s="604"/>
      <c r="BB292" s="604"/>
      <c r="BC292" s="604"/>
      <c r="BD292" s="604"/>
      <c r="BE292" s="604"/>
      <c r="BF292" s="604"/>
      <c r="BG292" s="604"/>
      <c r="BH292" s="604"/>
      <c r="BI292" s="604"/>
      <c r="BJ292" s="604"/>
      <c r="BK292" s="604"/>
      <c r="BL292" s="604"/>
      <c r="BM292" s="604"/>
      <c r="BN292" s="604"/>
      <c r="BO292" s="604"/>
      <c r="BP292" s="604"/>
      <c r="BQ292" s="604"/>
      <c r="BR292" s="604"/>
      <c r="BS292" s="604"/>
      <c r="BT292" s="604"/>
      <c r="BU292" s="604"/>
      <c r="BV292" s="604"/>
      <c r="BW292" s="604"/>
      <c r="BX292" s="604"/>
      <c r="BY292" s="604"/>
      <c r="BZ292" s="604"/>
      <c r="CA292" s="604"/>
    </row>
    <row r="293" spans="1:79" s="546" customFormat="1" hidden="1">
      <c r="A293" s="1342"/>
      <c r="B293" s="102" t="s">
        <v>314</v>
      </c>
      <c r="C293" s="578"/>
      <c r="D293" s="578"/>
      <c r="E293" s="578"/>
      <c r="F293" s="578"/>
      <c r="G293" s="104"/>
      <c r="H293" s="104"/>
      <c r="I293" s="444"/>
      <c r="J293" s="106"/>
      <c r="K293" s="106"/>
      <c r="L293" s="96"/>
      <c r="M293" s="96"/>
      <c r="N293" s="96"/>
      <c r="O293" s="96"/>
      <c r="P293" s="96"/>
      <c r="Q293" s="96">
        <v>0</v>
      </c>
      <c r="R293" s="96"/>
      <c r="S293" s="96">
        <v>0</v>
      </c>
      <c r="T293" s="96"/>
      <c r="U293" s="96">
        <v>3.4</v>
      </c>
      <c r="V293" s="96"/>
      <c r="W293" s="96"/>
      <c r="X293" s="96"/>
      <c r="Y293" s="96"/>
      <c r="Z293" s="96"/>
      <c r="AA293" s="96">
        <v>0</v>
      </c>
      <c r="AB293" s="96">
        <v>0</v>
      </c>
      <c r="AC293" s="96">
        <v>3.4</v>
      </c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421"/>
      <c r="AQ293" s="96"/>
      <c r="AR293" s="604"/>
      <c r="AS293" s="604"/>
      <c r="AT293" s="604"/>
      <c r="AU293" s="604"/>
      <c r="AV293" s="604"/>
      <c r="AW293" s="604"/>
      <c r="AX293" s="604"/>
      <c r="AY293" s="604"/>
      <c r="AZ293" s="604"/>
      <c r="BA293" s="604"/>
      <c r="BB293" s="604"/>
      <c r="BC293" s="604"/>
      <c r="BD293" s="604"/>
      <c r="BE293" s="604"/>
      <c r="BF293" s="604"/>
      <c r="BG293" s="604"/>
      <c r="BH293" s="604"/>
      <c r="BI293" s="604"/>
      <c r="BJ293" s="604"/>
      <c r="BK293" s="604"/>
      <c r="BL293" s="604"/>
      <c r="BM293" s="604"/>
      <c r="BN293" s="604"/>
      <c r="BO293" s="604"/>
      <c r="BP293" s="604"/>
      <c r="BQ293" s="604"/>
      <c r="BR293" s="604"/>
      <c r="BS293" s="604"/>
      <c r="BT293" s="604"/>
      <c r="BU293" s="604"/>
      <c r="BV293" s="604"/>
      <c r="BW293" s="604"/>
      <c r="BX293" s="604"/>
      <c r="BY293" s="604"/>
      <c r="BZ293" s="604"/>
      <c r="CA293" s="628"/>
    </row>
    <row r="294" spans="1:79" s="48" customFormat="1" ht="25.5" hidden="1" customHeight="1">
      <c r="A294" s="1342"/>
      <c r="B294" s="102" t="s">
        <v>265</v>
      </c>
      <c r="C294" s="578"/>
      <c r="D294" s="578"/>
      <c r="E294" s="578"/>
      <c r="F294" s="578"/>
      <c r="G294" s="104"/>
      <c r="H294" s="104"/>
      <c r="I294" s="625"/>
      <c r="J294" s="106"/>
      <c r="K294" s="106"/>
      <c r="L294" s="96"/>
      <c r="M294" s="96"/>
      <c r="N294" s="96"/>
      <c r="O294" s="96"/>
      <c r="P294" s="96">
        <f>R294+T294</f>
        <v>0</v>
      </c>
      <c r="Q294" s="96">
        <f>S294+U294+W294+Y294</f>
        <v>0</v>
      </c>
      <c r="R294" s="96"/>
      <c r="S294" s="96"/>
      <c r="T294" s="96">
        <v>0</v>
      </c>
      <c r="U294" s="96">
        <v>0</v>
      </c>
      <c r="V294" s="96">
        <f>W294</f>
        <v>0</v>
      </c>
      <c r="W294" s="96">
        <v>0</v>
      </c>
      <c r="X294" s="96"/>
      <c r="Y294" s="96">
        <v>0</v>
      </c>
      <c r="Z294" s="96"/>
      <c r="AA294" s="96">
        <f>SUM(AB294:AE294)</f>
        <v>0</v>
      </c>
      <c r="AB294" s="96"/>
      <c r="AC294" s="96">
        <v>0</v>
      </c>
      <c r="AD294" s="96">
        <v>0</v>
      </c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421"/>
      <c r="AQ294" s="96"/>
      <c r="AR294" s="602"/>
      <c r="AS294" s="602"/>
      <c r="AT294" s="602"/>
      <c r="AU294" s="602"/>
      <c r="AV294" s="602"/>
      <c r="AW294" s="602"/>
      <c r="AX294" s="602"/>
      <c r="AY294" s="602"/>
      <c r="AZ294" s="602"/>
      <c r="BA294" s="602"/>
      <c r="BB294" s="602"/>
      <c r="BC294" s="602"/>
      <c r="BD294" s="602"/>
      <c r="BE294" s="602"/>
      <c r="BF294" s="602"/>
      <c r="BG294" s="602"/>
      <c r="BH294" s="602"/>
      <c r="BI294" s="602"/>
      <c r="BJ294" s="602"/>
      <c r="BK294" s="602"/>
      <c r="BL294" s="602"/>
      <c r="BM294" s="602"/>
      <c r="BN294" s="602"/>
      <c r="BO294" s="602"/>
      <c r="BP294" s="602"/>
      <c r="BQ294" s="602"/>
      <c r="BR294" s="602"/>
      <c r="BS294" s="602"/>
      <c r="BT294" s="602"/>
      <c r="BU294" s="602"/>
      <c r="BV294" s="602"/>
      <c r="BW294" s="602"/>
      <c r="BX294" s="602"/>
      <c r="BY294" s="602"/>
      <c r="BZ294" s="602"/>
      <c r="CA294" s="627"/>
    </row>
    <row r="295" spans="1:79" s="48" customFormat="1" ht="15.75" customHeight="1">
      <c r="A295" s="1342"/>
      <c r="B295" s="1" t="s">
        <v>419</v>
      </c>
      <c r="C295" s="966"/>
      <c r="D295" s="966"/>
      <c r="E295" s="966"/>
      <c r="F295" s="966"/>
      <c r="G295" s="958"/>
      <c r="H295" s="958"/>
      <c r="I295" s="23" t="s">
        <v>10</v>
      </c>
      <c r="J295" s="6"/>
      <c r="K295" s="6"/>
      <c r="L295" s="47">
        <v>263850.07</v>
      </c>
      <c r="M295" s="47">
        <v>263850.07</v>
      </c>
      <c r="N295" s="47">
        <v>263850.07</v>
      </c>
      <c r="O295" s="47">
        <v>263850.07</v>
      </c>
      <c r="P295" s="47">
        <v>0</v>
      </c>
      <c r="Q295" s="47">
        <f>SUM(Q296:Q299)</f>
        <v>21705.929000000004</v>
      </c>
      <c r="R295" s="47">
        <f t="shared" ref="R295:AJ295" si="168">SUM(R296:R299)</f>
        <v>21707.924000000003</v>
      </c>
      <c r="S295" s="47">
        <f t="shared" si="168"/>
        <v>21707.924000000003</v>
      </c>
      <c r="T295" s="47">
        <f t="shared" si="168"/>
        <v>21707.924000000003</v>
      </c>
      <c r="U295" s="47">
        <f t="shared" si="168"/>
        <v>31559.779000000002</v>
      </c>
      <c r="V295" s="47">
        <f t="shared" si="168"/>
        <v>21707.924000000003</v>
      </c>
      <c r="W295" s="47">
        <f t="shared" si="168"/>
        <v>21707.924000000003</v>
      </c>
      <c r="X295" s="47">
        <f t="shared" si="168"/>
        <v>21707.924000000003</v>
      </c>
      <c r="Y295" s="47">
        <f t="shared" si="168"/>
        <v>21707.924000000003</v>
      </c>
      <c r="Z295" s="47">
        <f t="shared" si="168"/>
        <v>21707.924000000003</v>
      </c>
      <c r="AA295" s="47">
        <f t="shared" si="168"/>
        <v>21705.929000000004</v>
      </c>
      <c r="AB295" s="47">
        <f t="shared" si="168"/>
        <v>17522.268</v>
      </c>
      <c r="AC295" s="47">
        <f t="shared" si="168"/>
        <v>17119.198000000004</v>
      </c>
      <c r="AD295" s="47">
        <f t="shared" si="168"/>
        <v>63735.476889999998</v>
      </c>
      <c r="AE295" s="47">
        <f t="shared" si="168"/>
        <v>0</v>
      </c>
      <c r="AF295" s="47">
        <f t="shared" si="168"/>
        <v>0</v>
      </c>
      <c r="AG295" s="47">
        <f t="shared" si="168"/>
        <v>0</v>
      </c>
      <c r="AH295" s="47">
        <f t="shared" si="168"/>
        <v>0</v>
      </c>
      <c r="AI295" s="47">
        <f t="shared" si="168"/>
        <v>0</v>
      </c>
      <c r="AJ295" s="47">
        <f t="shared" si="168"/>
        <v>0</v>
      </c>
      <c r="AK295" s="47">
        <f>AK296</f>
        <v>0</v>
      </c>
      <c r="AL295" s="47">
        <v>0</v>
      </c>
      <c r="AM295" s="47">
        <v>0</v>
      </c>
      <c r="AN295" s="47">
        <v>0</v>
      </c>
      <c r="AO295" s="47">
        <v>0</v>
      </c>
      <c r="AP295" s="419"/>
      <c r="AQ295" s="96"/>
      <c r="AR295" s="602"/>
      <c r="AS295" s="602"/>
      <c r="AT295" s="602"/>
      <c r="AU295" s="602"/>
      <c r="AV295" s="602"/>
      <c r="AW295" s="602"/>
      <c r="AX295" s="602"/>
      <c r="AY295" s="602"/>
      <c r="AZ295" s="602"/>
      <c r="BA295" s="602"/>
      <c r="BB295" s="602"/>
      <c r="BC295" s="602"/>
      <c r="BD295" s="602"/>
      <c r="BE295" s="602"/>
      <c r="BF295" s="602"/>
      <c r="BG295" s="602"/>
      <c r="BH295" s="602"/>
      <c r="BI295" s="602"/>
      <c r="BJ295" s="602"/>
      <c r="BK295" s="602"/>
      <c r="BL295" s="602"/>
      <c r="BM295" s="602"/>
      <c r="BN295" s="602"/>
      <c r="BO295" s="602"/>
      <c r="BP295" s="602"/>
      <c r="BQ295" s="602"/>
      <c r="BR295" s="602"/>
      <c r="BS295" s="602"/>
      <c r="BT295" s="602"/>
      <c r="BU295" s="602"/>
      <c r="BV295" s="602"/>
      <c r="BW295" s="602"/>
      <c r="BX295" s="602"/>
      <c r="BY295" s="602"/>
      <c r="BZ295" s="602"/>
      <c r="CA295" s="627"/>
    </row>
    <row r="296" spans="1:79" s="546" customFormat="1" hidden="1">
      <c r="A296" s="1342"/>
      <c r="B296" s="102" t="s">
        <v>305</v>
      </c>
      <c r="C296" s="578"/>
      <c r="D296" s="578"/>
      <c r="E296" s="578"/>
      <c r="F296" s="578"/>
      <c r="G296" s="104"/>
      <c r="H296" s="104"/>
      <c r="I296" s="444"/>
      <c r="J296" s="106"/>
      <c r="K296" s="106"/>
      <c r="L296" s="96"/>
      <c r="M296" s="96"/>
      <c r="N296" s="96"/>
      <c r="O296" s="96"/>
      <c r="P296" s="96"/>
      <c r="Q296" s="96">
        <f>16680.201+4982.398</f>
        <v>21662.599000000002</v>
      </c>
      <c r="R296" s="96">
        <f t="shared" ref="R296:AA296" si="169">16680.201+4982.398</f>
        <v>21662.599000000002</v>
      </c>
      <c r="S296" s="96">
        <f t="shared" si="169"/>
        <v>21662.599000000002</v>
      </c>
      <c r="T296" s="96">
        <f t="shared" si="169"/>
        <v>21662.599000000002</v>
      </c>
      <c r="U296" s="96">
        <f t="shared" si="169"/>
        <v>21662.599000000002</v>
      </c>
      <c r="V296" s="96">
        <f t="shared" si="169"/>
        <v>21662.599000000002</v>
      </c>
      <c r="W296" s="96">
        <f t="shared" si="169"/>
        <v>21662.599000000002</v>
      </c>
      <c r="X296" s="96">
        <f t="shared" si="169"/>
        <v>21662.599000000002</v>
      </c>
      <c r="Y296" s="96">
        <f t="shared" si="169"/>
        <v>21662.599000000002</v>
      </c>
      <c r="Z296" s="96">
        <f t="shared" si="169"/>
        <v>21662.599000000002</v>
      </c>
      <c r="AA296" s="96">
        <f t="shared" si="169"/>
        <v>21662.599000000002</v>
      </c>
      <c r="AB296" s="96">
        <v>17505.331999999999</v>
      </c>
      <c r="AC296" s="96">
        <v>17063.596000000001</v>
      </c>
      <c r="AD296" s="96">
        <v>63608.259890000001</v>
      </c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421"/>
      <c r="AQ296" s="96"/>
      <c r="AR296" s="604"/>
      <c r="AS296" s="604"/>
      <c r="AT296" s="604"/>
      <c r="AU296" s="604"/>
      <c r="AV296" s="604"/>
      <c r="AW296" s="604"/>
      <c r="AX296" s="604"/>
      <c r="AY296" s="604"/>
      <c r="AZ296" s="604"/>
      <c r="BA296" s="604"/>
      <c r="BB296" s="604"/>
      <c r="BC296" s="604"/>
      <c r="BD296" s="604"/>
      <c r="BE296" s="604"/>
      <c r="BF296" s="604"/>
      <c r="BG296" s="604"/>
      <c r="BH296" s="604"/>
      <c r="BI296" s="604"/>
      <c r="BJ296" s="604"/>
      <c r="BK296" s="604"/>
      <c r="BL296" s="604"/>
      <c r="BM296" s="604"/>
      <c r="BN296" s="604"/>
      <c r="BO296" s="604"/>
      <c r="BP296" s="604"/>
      <c r="BQ296" s="604"/>
      <c r="BR296" s="604"/>
      <c r="BS296" s="604"/>
      <c r="BT296" s="604"/>
      <c r="BU296" s="604"/>
      <c r="BV296" s="604"/>
      <c r="BW296" s="604"/>
      <c r="BX296" s="604"/>
      <c r="BY296" s="604"/>
      <c r="BZ296" s="604"/>
      <c r="CA296" s="628"/>
    </row>
    <row r="297" spans="1:79" s="546" customFormat="1" hidden="1">
      <c r="A297" s="1342"/>
      <c r="B297" s="102" t="s">
        <v>306</v>
      </c>
      <c r="C297" s="578"/>
      <c r="D297" s="578"/>
      <c r="E297" s="578"/>
      <c r="F297" s="578"/>
      <c r="G297" s="104"/>
      <c r="H297" s="104"/>
      <c r="I297" s="444"/>
      <c r="J297" s="106"/>
      <c r="K297" s="106"/>
      <c r="L297" s="96"/>
      <c r="M297" s="96"/>
      <c r="N297" s="96"/>
      <c r="O297" s="96"/>
      <c r="P297" s="96"/>
      <c r="Q297" s="96">
        <v>43.33</v>
      </c>
      <c r="R297" s="96">
        <f t="shared" ref="R297:AA297" si="170">34.9+10.425</f>
        <v>45.325000000000003</v>
      </c>
      <c r="S297" s="96">
        <f t="shared" si="170"/>
        <v>45.325000000000003</v>
      </c>
      <c r="T297" s="96">
        <f t="shared" si="170"/>
        <v>45.325000000000003</v>
      </c>
      <c r="U297" s="96">
        <f t="shared" si="170"/>
        <v>45.325000000000003</v>
      </c>
      <c r="V297" s="96">
        <f t="shared" si="170"/>
        <v>45.325000000000003</v>
      </c>
      <c r="W297" s="96">
        <f t="shared" si="170"/>
        <v>45.325000000000003</v>
      </c>
      <c r="X297" s="96">
        <f t="shared" si="170"/>
        <v>45.325000000000003</v>
      </c>
      <c r="Y297" s="96">
        <f t="shared" si="170"/>
        <v>45.325000000000003</v>
      </c>
      <c r="Z297" s="96">
        <f t="shared" si="170"/>
        <v>45.325000000000003</v>
      </c>
      <c r="AA297" s="96">
        <v>43.33</v>
      </c>
      <c r="AB297" s="96">
        <v>16.936</v>
      </c>
      <c r="AC297" s="96">
        <v>52.201999999999998</v>
      </c>
      <c r="AD297" s="96">
        <v>127.217</v>
      </c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  <c r="AO297" s="96"/>
      <c r="AP297" s="421"/>
      <c r="AQ297" s="96"/>
      <c r="AR297" s="604"/>
      <c r="AS297" s="604"/>
      <c r="AT297" s="604"/>
      <c r="AU297" s="604"/>
      <c r="AV297" s="604"/>
      <c r="AW297" s="604"/>
      <c r="AX297" s="604"/>
      <c r="AY297" s="604"/>
      <c r="AZ297" s="604"/>
      <c r="BA297" s="604"/>
      <c r="BB297" s="604"/>
      <c r="BC297" s="604"/>
      <c r="BD297" s="604"/>
      <c r="BE297" s="604"/>
      <c r="BF297" s="604"/>
      <c r="BG297" s="604"/>
      <c r="BH297" s="604"/>
      <c r="BI297" s="604"/>
      <c r="BJ297" s="604"/>
      <c r="BK297" s="604"/>
      <c r="BL297" s="604"/>
      <c r="BM297" s="604"/>
      <c r="BN297" s="604"/>
      <c r="BO297" s="604"/>
      <c r="BP297" s="604"/>
      <c r="BQ297" s="604"/>
      <c r="BR297" s="604"/>
      <c r="BS297" s="604"/>
      <c r="BT297" s="604"/>
      <c r="BU297" s="604"/>
      <c r="BV297" s="604"/>
      <c r="BW297" s="604"/>
      <c r="BX297" s="604"/>
      <c r="BY297" s="604"/>
      <c r="BZ297" s="604"/>
      <c r="CA297" s="628"/>
    </row>
    <row r="298" spans="1:79" s="546" customFormat="1" hidden="1">
      <c r="A298" s="1342"/>
      <c r="B298" s="102" t="s">
        <v>319</v>
      </c>
      <c r="C298" s="578"/>
      <c r="D298" s="578"/>
      <c r="E298" s="578"/>
      <c r="F298" s="578"/>
      <c r="G298" s="104"/>
      <c r="H298" s="104"/>
      <c r="I298" s="444"/>
      <c r="J298" s="106"/>
      <c r="K298" s="106"/>
      <c r="L298" s="96"/>
      <c r="M298" s="96"/>
      <c r="N298" s="96"/>
      <c r="O298" s="96"/>
      <c r="P298" s="96"/>
      <c r="Q298" s="96">
        <v>0</v>
      </c>
      <c r="R298" s="96"/>
      <c r="S298" s="96"/>
      <c r="T298" s="96"/>
      <c r="U298" s="96">
        <v>9848.4549999999999</v>
      </c>
      <c r="V298" s="96"/>
      <c r="W298" s="96"/>
      <c r="X298" s="96"/>
      <c r="Y298" s="96"/>
      <c r="Z298" s="96"/>
      <c r="AA298" s="96">
        <v>0</v>
      </c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421"/>
      <c r="AQ298" s="96"/>
      <c r="AR298" s="604"/>
      <c r="AS298" s="604"/>
      <c r="AT298" s="604"/>
      <c r="AU298" s="604"/>
      <c r="AV298" s="604"/>
      <c r="AW298" s="604"/>
      <c r="AX298" s="604"/>
      <c r="AY298" s="604"/>
      <c r="AZ298" s="604"/>
      <c r="BA298" s="604"/>
      <c r="BB298" s="604"/>
      <c r="BC298" s="604"/>
      <c r="BD298" s="604"/>
      <c r="BE298" s="604"/>
      <c r="BF298" s="604"/>
      <c r="BG298" s="604"/>
      <c r="BH298" s="604"/>
      <c r="BI298" s="604"/>
      <c r="BJ298" s="604"/>
      <c r="BK298" s="604"/>
      <c r="BL298" s="604"/>
      <c r="BM298" s="604"/>
      <c r="BN298" s="604"/>
      <c r="BO298" s="604"/>
      <c r="BP298" s="604"/>
      <c r="BQ298" s="604"/>
      <c r="BR298" s="604"/>
      <c r="BS298" s="604"/>
      <c r="BT298" s="604"/>
      <c r="BU298" s="604"/>
      <c r="BV298" s="604"/>
      <c r="BW298" s="604"/>
      <c r="BX298" s="604"/>
      <c r="BY298" s="604"/>
      <c r="BZ298" s="604"/>
      <c r="CA298" s="628"/>
    </row>
    <row r="299" spans="1:79" s="546" customFormat="1" hidden="1">
      <c r="A299" s="1343"/>
      <c r="B299" s="102"/>
      <c r="C299" s="578"/>
      <c r="D299" s="578"/>
      <c r="E299" s="578"/>
      <c r="F299" s="578"/>
      <c r="G299" s="104"/>
      <c r="H299" s="104"/>
      <c r="I299" s="444"/>
      <c r="J299" s="106"/>
      <c r="K299" s="106"/>
      <c r="L299" s="96"/>
      <c r="M299" s="96"/>
      <c r="N299" s="96"/>
      <c r="O299" s="96"/>
      <c r="P299" s="96"/>
      <c r="Q299" s="96">
        <v>0</v>
      </c>
      <c r="R299" s="96"/>
      <c r="S299" s="96">
        <v>0</v>
      </c>
      <c r="T299" s="96"/>
      <c r="U299" s="96">
        <v>3.4</v>
      </c>
      <c r="V299" s="96"/>
      <c r="W299" s="96"/>
      <c r="X299" s="96"/>
      <c r="Y299" s="96"/>
      <c r="Z299" s="96"/>
      <c r="AA299" s="96">
        <v>0</v>
      </c>
      <c r="AB299" s="96">
        <v>0</v>
      </c>
      <c r="AC299" s="96">
        <v>3.4</v>
      </c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421"/>
      <c r="AQ299" s="96"/>
      <c r="AR299" s="604"/>
      <c r="AS299" s="604"/>
      <c r="AT299" s="604"/>
      <c r="AU299" s="604"/>
      <c r="AV299" s="604"/>
      <c r="AW299" s="604"/>
      <c r="AX299" s="604"/>
      <c r="AY299" s="604"/>
      <c r="AZ299" s="604"/>
      <c r="BA299" s="604"/>
      <c r="BB299" s="604"/>
      <c r="BC299" s="604"/>
      <c r="BD299" s="604"/>
      <c r="BE299" s="604"/>
      <c r="BF299" s="604"/>
      <c r="BG299" s="604"/>
      <c r="BH299" s="604"/>
      <c r="BI299" s="604"/>
      <c r="BJ299" s="604"/>
      <c r="BK299" s="604"/>
      <c r="BL299" s="604"/>
      <c r="BM299" s="604"/>
      <c r="BN299" s="604"/>
      <c r="BO299" s="604"/>
      <c r="BP299" s="604"/>
      <c r="BQ299" s="604"/>
      <c r="BR299" s="604"/>
      <c r="BS299" s="604"/>
      <c r="BT299" s="604"/>
      <c r="BU299" s="604"/>
      <c r="BV299" s="604"/>
      <c r="BW299" s="604"/>
      <c r="BX299" s="604"/>
      <c r="BY299" s="604"/>
      <c r="BZ299" s="604"/>
      <c r="CA299" s="628"/>
    </row>
    <row r="300" spans="1:79" s="327" customFormat="1" ht="33" customHeight="1">
      <c r="A300" s="1022" t="s">
        <v>194</v>
      </c>
      <c r="B300" s="797" t="s">
        <v>396</v>
      </c>
      <c r="C300" s="962"/>
      <c r="D300" s="962"/>
      <c r="E300" s="962"/>
      <c r="F300" s="962">
        <v>82</v>
      </c>
      <c r="G300" s="824"/>
      <c r="H300" s="824"/>
      <c r="I300" s="990" t="s">
        <v>20</v>
      </c>
      <c r="J300" s="52">
        <f>L300</f>
        <v>12299.37</v>
      </c>
      <c r="K300" s="52"/>
      <c r="L300" s="3">
        <f>L302</f>
        <v>12299.37</v>
      </c>
      <c r="M300" s="3">
        <f t="shared" ref="M300:O300" si="171">M302</f>
        <v>0</v>
      </c>
      <c r="N300" s="3">
        <f t="shared" si="171"/>
        <v>0</v>
      </c>
      <c r="O300" s="3">
        <f t="shared" si="171"/>
        <v>5371.98</v>
      </c>
      <c r="P300" s="3">
        <f>SUM(P301:P302)</f>
        <v>2400.44</v>
      </c>
      <c r="Q300" s="3">
        <f t="shared" ref="Q300:AA300" si="172">SUM(Q301:Q302)</f>
        <v>0</v>
      </c>
      <c r="R300" s="3">
        <f t="shared" si="172"/>
        <v>0</v>
      </c>
      <c r="S300" s="3">
        <f t="shared" si="172"/>
        <v>0</v>
      </c>
      <c r="T300" s="3">
        <f t="shared" si="172"/>
        <v>0</v>
      </c>
      <c r="U300" s="3">
        <f t="shared" si="172"/>
        <v>0</v>
      </c>
      <c r="V300" s="3">
        <f t="shared" si="172"/>
        <v>0</v>
      </c>
      <c r="W300" s="3">
        <f t="shared" si="172"/>
        <v>0</v>
      </c>
      <c r="X300" s="3">
        <f t="shared" si="172"/>
        <v>0</v>
      </c>
      <c r="Y300" s="3">
        <f t="shared" si="172"/>
        <v>0</v>
      </c>
      <c r="Z300" s="3">
        <f t="shared" si="172"/>
        <v>0</v>
      </c>
      <c r="AA300" s="3">
        <f t="shared" si="172"/>
        <v>0</v>
      </c>
      <c r="AB300" s="3">
        <f t="shared" ref="AB300:AO300" si="173">AB302</f>
        <v>0</v>
      </c>
      <c r="AC300" s="3">
        <f t="shared" si="173"/>
        <v>0</v>
      </c>
      <c r="AD300" s="3">
        <f t="shared" si="173"/>
        <v>0</v>
      </c>
      <c r="AE300" s="3">
        <f t="shared" si="173"/>
        <v>0</v>
      </c>
      <c r="AF300" s="3">
        <f t="shared" si="173"/>
        <v>0</v>
      </c>
      <c r="AG300" s="3">
        <f t="shared" si="173"/>
        <v>0</v>
      </c>
      <c r="AH300" s="3">
        <f t="shared" si="173"/>
        <v>0</v>
      </c>
      <c r="AI300" s="3">
        <f t="shared" si="173"/>
        <v>0</v>
      </c>
      <c r="AJ300" s="3">
        <f t="shared" si="173"/>
        <v>0</v>
      </c>
      <c r="AK300" s="3">
        <f t="shared" si="173"/>
        <v>0</v>
      </c>
      <c r="AL300" s="3">
        <f t="shared" si="173"/>
        <v>0</v>
      </c>
      <c r="AM300" s="3">
        <f t="shared" si="173"/>
        <v>0</v>
      </c>
      <c r="AN300" s="3">
        <f t="shared" si="173"/>
        <v>0</v>
      </c>
      <c r="AO300" s="3">
        <f t="shared" si="173"/>
        <v>0</v>
      </c>
      <c r="AP300" s="852"/>
      <c r="AQ300" s="95">
        <v>0</v>
      </c>
    </row>
    <row r="301" spans="1:79" ht="15.75" customHeight="1">
      <c r="A301" s="1023"/>
      <c r="B301" s="1" t="s">
        <v>39</v>
      </c>
      <c r="C301" s="966"/>
      <c r="D301" s="966"/>
      <c r="E301" s="966"/>
      <c r="F301" s="966"/>
      <c r="G301" s="958"/>
      <c r="H301" s="958"/>
      <c r="I301" s="991"/>
      <c r="J301" s="6"/>
      <c r="K301" s="6"/>
      <c r="L301" s="47"/>
      <c r="M301" s="47"/>
      <c r="N301" s="47"/>
      <c r="O301" s="47"/>
      <c r="P301" s="47">
        <v>2400.44</v>
      </c>
      <c r="Q301" s="47">
        <f>S301</f>
        <v>0</v>
      </c>
      <c r="R301" s="47">
        <f>S301</f>
        <v>0</v>
      </c>
      <c r="S301" s="47">
        <v>0</v>
      </c>
      <c r="T301" s="47"/>
      <c r="U301" s="47"/>
      <c r="V301" s="47"/>
      <c r="W301" s="47"/>
      <c r="X301" s="47"/>
      <c r="Y301" s="47"/>
      <c r="Z301" s="47"/>
      <c r="AA301" s="47">
        <v>0</v>
      </c>
      <c r="AB301" s="47">
        <v>0</v>
      </c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19"/>
      <c r="AQ301" s="47"/>
    </row>
    <row r="302" spans="1:79" ht="19.5" customHeight="1">
      <c r="A302" s="1025"/>
      <c r="B302" s="1" t="s">
        <v>213</v>
      </c>
      <c r="C302" s="965"/>
      <c r="D302" s="965"/>
      <c r="E302" s="965"/>
      <c r="F302" s="965"/>
      <c r="G302" s="958">
        <v>2024</v>
      </c>
      <c r="H302" s="958">
        <v>2029</v>
      </c>
      <c r="I302" s="992"/>
      <c r="J302" s="6">
        <f>L302</f>
        <v>12299.37</v>
      </c>
      <c r="K302" s="6"/>
      <c r="L302" s="47">
        <v>12299.37</v>
      </c>
      <c r="M302" s="47">
        <v>0</v>
      </c>
      <c r="N302" s="47">
        <v>0</v>
      </c>
      <c r="O302" s="47">
        <v>5371.98</v>
      </c>
      <c r="P302" s="47">
        <v>0</v>
      </c>
      <c r="Q302" s="47">
        <v>0</v>
      </c>
      <c r="R302" s="47">
        <v>0</v>
      </c>
      <c r="S302" s="47">
        <v>0</v>
      </c>
      <c r="T302" s="47">
        <v>0</v>
      </c>
      <c r="U302" s="47">
        <v>0</v>
      </c>
      <c r="V302" s="47">
        <v>0</v>
      </c>
      <c r="W302" s="47">
        <v>0</v>
      </c>
      <c r="X302" s="47">
        <v>0</v>
      </c>
      <c r="Y302" s="47">
        <v>0</v>
      </c>
      <c r="Z302" s="96"/>
      <c r="AA302" s="47">
        <v>0</v>
      </c>
      <c r="AB302" s="47">
        <v>0</v>
      </c>
      <c r="AC302" s="47">
        <v>0</v>
      </c>
      <c r="AD302" s="47">
        <v>0</v>
      </c>
      <c r="AE302" s="47">
        <v>0</v>
      </c>
      <c r="AF302" s="47">
        <v>0</v>
      </c>
      <c r="AG302" s="47">
        <v>0</v>
      </c>
      <c r="AH302" s="47">
        <v>0</v>
      </c>
      <c r="AI302" s="47">
        <v>0</v>
      </c>
      <c r="AJ302" s="47">
        <v>0</v>
      </c>
      <c r="AK302" s="47">
        <v>0</v>
      </c>
      <c r="AL302" s="47">
        <v>0</v>
      </c>
      <c r="AM302" s="47">
        <v>0</v>
      </c>
      <c r="AN302" s="47">
        <v>0</v>
      </c>
      <c r="AO302" s="47">
        <v>0</v>
      </c>
      <c r="AP302" s="419"/>
      <c r="AQ302" s="96"/>
    </row>
    <row r="303" spans="1:79" ht="15.75" hidden="1">
      <c r="B303" s="629" t="s">
        <v>96</v>
      </c>
      <c r="C303" s="629"/>
      <c r="D303" s="629"/>
      <c r="E303" s="629"/>
      <c r="F303" s="629"/>
      <c r="G303" s="629"/>
      <c r="H303" s="629"/>
      <c r="I303" s="629"/>
      <c r="J303" s="629"/>
      <c r="K303" s="629"/>
      <c r="L303" s="629"/>
      <c r="M303" s="629"/>
      <c r="N303" s="629"/>
      <c r="O303" s="629"/>
      <c r="P303" s="630"/>
      <c r="Q303" s="629"/>
      <c r="S303" s="629"/>
      <c r="T303" s="629" t="s">
        <v>97</v>
      </c>
      <c r="U303" s="629"/>
      <c r="V303" s="629"/>
      <c r="W303" s="629"/>
      <c r="AB303" s="629" t="s">
        <v>97</v>
      </c>
      <c r="AO303" s="629"/>
      <c r="AP303" s="629"/>
    </row>
    <row r="304" spans="1:79" ht="15.75" hidden="1">
      <c r="B304" s="629"/>
      <c r="C304" s="629"/>
      <c r="D304" s="629"/>
      <c r="E304" s="629"/>
      <c r="F304" s="629"/>
      <c r="G304" s="629"/>
      <c r="H304" s="629"/>
      <c r="I304" s="629"/>
      <c r="J304" s="629"/>
      <c r="K304" s="629"/>
      <c r="L304" s="629"/>
      <c r="M304" s="629"/>
      <c r="N304" s="629"/>
      <c r="O304" s="629"/>
      <c r="P304" s="630"/>
      <c r="Q304" s="629"/>
      <c r="S304" s="629"/>
      <c r="T304" s="629"/>
      <c r="U304" s="629"/>
      <c r="AB304" s="629"/>
      <c r="AC304" s="632" t="s">
        <v>98</v>
      </c>
      <c r="AD304" s="629"/>
      <c r="AE304" s="629"/>
      <c r="AF304" s="629"/>
      <c r="AG304" s="629"/>
      <c r="AH304" s="629"/>
      <c r="AI304" s="629"/>
      <c r="AJ304" s="629"/>
      <c r="AK304" s="629"/>
      <c r="AL304" s="629"/>
      <c r="AM304" s="629" t="s">
        <v>99</v>
      </c>
      <c r="AN304" s="629"/>
      <c r="AO304" s="629"/>
      <c r="AP304" s="629"/>
    </row>
    <row r="305" spans="1:43" ht="15.75" hidden="1">
      <c r="B305" s="629"/>
      <c r="C305" s="629"/>
      <c r="D305" s="629"/>
      <c r="E305" s="629"/>
      <c r="F305" s="629"/>
      <c r="G305" s="629"/>
      <c r="H305" s="629"/>
      <c r="I305" s="629"/>
      <c r="J305" s="629"/>
      <c r="K305" s="629"/>
      <c r="L305" s="629"/>
      <c r="M305" s="629"/>
      <c r="N305" s="629"/>
      <c r="O305" s="629"/>
      <c r="P305" s="630"/>
      <c r="Q305" s="629"/>
      <c r="S305" s="629"/>
      <c r="T305" s="629"/>
      <c r="W305" s="629" t="s">
        <v>98</v>
      </c>
      <c r="AB305" s="629"/>
      <c r="AD305" s="629"/>
      <c r="AE305" s="629"/>
      <c r="AF305" s="629"/>
      <c r="AG305" s="629"/>
      <c r="AH305" s="629"/>
      <c r="AI305" s="629"/>
      <c r="AJ305" s="629"/>
      <c r="AK305" s="629"/>
      <c r="AL305" s="629"/>
      <c r="AM305" s="629"/>
      <c r="AN305" s="629"/>
      <c r="AO305" s="629"/>
      <c r="AP305" s="629"/>
    </row>
    <row r="306" spans="1:43" ht="15.75" hidden="1">
      <c r="B306" s="629" t="s">
        <v>94</v>
      </c>
      <c r="C306" s="629"/>
      <c r="D306" s="629"/>
      <c r="E306" s="629"/>
      <c r="F306" s="629"/>
      <c r="G306" s="629"/>
      <c r="H306" s="629"/>
      <c r="I306" s="629"/>
      <c r="J306" s="629"/>
      <c r="K306" s="629"/>
      <c r="L306" s="629"/>
      <c r="M306" s="629"/>
      <c r="N306" s="629"/>
      <c r="O306" s="629"/>
      <c r="P306" s="630"/>
      <c r="Q306" s="629"/>
      <c r="S306" s="629"/>
      <c r="T306" s="629" t="s">
        <v>95</v>
      </c>
      <c r="W306" s="629"/>
      <c r="AB306" s="629" t="s">
        <v>95</v>
      </c>
      <c r="AC306" s="632" t="s">
        <v>100</v>
      </c>
      <c r="AD306" s="629"/>
      <c r="AE306" s="629"/>
      <c r="AF306" s="629"/>
      <c r="AG306" s="629"/>
      <c r="AH306" s="629"/>
      <c r="AI306" s="629"/>
      <c r="AJ306" s="629"/>
      <c r="AK306" s="629"/>
      <c r="AL306" s="629"/>
      <c r="AM306" s="629" t="s">
        <v>101</v>
      </c>
      <c r="AN306" s="629"/>
    </row>
    <row r="307" spans="1:43" ht="15.75" hidden="1">
      <c r="W307" s="629"/>
      <c r="AJ307" s="629"/>
    </row>
    <row r="308" spans="1:43" ht="15.75" hidden="1">
      <c r="W308" s="629" t="s">
        <v>100</v>
      </c>
      <c r="AJ308" s="629" t="s">
        <v>101</v>
      </c>
    </row>
    <row r="309" spans="1:43" s="630" customFormat="1" ht="15.75" hidden="1">
      <c r="B309" s="630" t="s">
        <v>242</v>
      </c>
      <c r="T309" s="630" t="s">
        <v>151</v>
      </c>
      <c r="X309" s="633"/>
      <c r="Y309" s="633"/>
      <c r="Z309" s="633"/>
      <c r="AB309" s="630" t="s">
        <v>151</v>
      </c>
      <c r="AP309" s="634"/>
      <c r="AQ309" s="633"/>
    </row>
    <row r="310" spans="1:43" s="327" customFormat="1" ht="29.25" customHeight="1">
      <c r="A310" s="1022" t="s">
        <v>194</v>
      </c>
      <c r="B310" s="797" t="s">
        <v>420</v>
      </c>
      <c r="C310" s="962"/>
      <c r="D310" s="962"/>
      <c r="E310" s="962"/>
      <c r="F310" s="962">
        <v>82</v>
      </c>
      <c r="G310" s="824"/>
      <c r="H310" s="824"/>
      <c r="I310" s="990" t="s">
        <v>20</v>
      </c>
      <c r="J310" s="52">
        <f>L310</f>
        <v>12299.37</v>
      </c>
      <c r="K310" s="52"/>
      <c r="L310" s="3">
        <f>L312</f>
        <v>12299.37</v>
      </c>
      <c r="M310" s="3">
        <f t="shared" ref="M310:Y310" si="174">M312</f>
        <v>0</v>
      </c>
      <c r="N310" s="3">
        <f t="shared" si="174"/>
        <v>0</v>
      </c>
      <c r="O310" s="3">
        <f t="shared" si="174"/>
        <v>5371.98</v>
      </c>
      <c r="P310" s="3">
        <f>SUM(P311:P312)</f>
        <v>2804.27</v>
      </c>
      <c r="Q310" s="3">
        <f t="shared" si="174"/>
        <v>0</v>
      </c>
      <c r="R310" s="3">
        <f t="shared" si="174"/>
        <v>0</v>
      </c>
      <c r="S310" s="3">
        <f t="shared" si="174"/>
        <v>0</v>
      </c>
      <c r="T310" s="3">
        <f t="shared" si="174"/>
        <v>0</v>
      </c>
      <c r="U310" s="3">
        <f t="shared" si="174"/>
        <v>0</v>
      </c>
      <c r="V310" s="3">
        <f t="shared" si="174"/>
        <v>0</v>
      </c>
      <c r="W310" s="3">
        <f t="shared" si="174"/>
        <v>0</v>
      </c>
      <c r="X310" s="3">
        <f t="shared" si="174"/>
        <v>0</v>
      </c>
      <c r="Y310" s="3">
        <f t="shared" si="174"/>
        <v>0</v>
      </c>
      <c r="Z310" s="95">
        <v>0</v>
      </c>
      <c r="AA310" s="3">
        <f t="shared" ref="AA310:AO310" si="175">AA312</f>
        <v>0</v>
      </c>
      <c r="AB310" s="3">
        <f t="shared" si="175"/>
        <v>0</v>
      </c>
      <c r="AC310" s="3">
        <f t="shared" si="175"/>
        <v>0</v>
      </c>
      <c r="AD310" s="3">
        <f t="shared" si="175"/>
        <v>0</v>
      </c>
      <c r="AE310" s="3">
        <f t="shared" si="175"/>
        <v>0</v>
      </c>
      <c r="AF310" s="3">
        <f t="shared" si="175"/>
        <v>0</v>
      </c>
      <c r="AG310" s="3">
        <f t="shared" si="175"/>
        <v>0</v>
      </c>
      <c r="AH310" s="3">
        <f t="shared" si="175"/>
        <v>0</v>
      </c>
      <c r="AI310" s="3">
        <f t="shared" si="175"/>
        <v>0</v>
      </c>
      <c r="AJ310" s="3">
        <f t="shared" si="175"/>
        <v>0</v>
      </c>
      <c r="AK310" s="3">
        <f t="shared" si="175"/>
        <v>0</v>
      </c>
      <c r="AL310" s="3">
        <f t="shared" si="175"/>
        <v>0</v>
      </c>
      <c r="AM310" s="3">
        <f t="shared" si="175"/>
        <v>0</v>
      </c>
      <c r="AN310" s="3">
        <f t="shared" si="175"/>
        <v>0</v>
      </c>
      <c r="AO310" s="3">
        <f t="shared" si="175"/>
        <v>0</v>
      </c>
      <c r="AP310" s="852"/>
      <c r="AQ310" s="95">
        <v>0</v>
      </c>
    </row>
    <row r="311" spans="1:43" ht="15.75" customHeight="1">
      <c r="A311" s="1023"/>
      <c r="B311" s="1" t="s">
        <v>39</v>
      </c>
      <c r="C311" s="966"/>
      <c r="D311" s="966"/>
      <c r="E311" s="966"/>
      <c r="F311" s="966"/>
      <c r="G311" s="958"/>
      <c r="H311" s="958"/>
      <c r="I311" s="991"/>
      <c r="J311" s="6"/>
      <c r="K311" s="6"/>
      <c r="L311" s="47"/>
      <c r="M311" s="47"/>
      <c r="N311" s="47"/>
      <c r="O311" s="47"/>
      <c r="P311" s="47">
        <v>2804.27</v>
      </c>
      <c r="Q311" s="47">
        <f>S311</f>
        <v>0</v>
      </c>
      <c r="R311" s="47">
        <f>S311</f>
        <v>0</v>
      </c>
      <c r="S311" s="47">
        <v>0</v>
      </c>
      <c r="T311" s="47"/>
      <c r="U311" s="47"/>
      <c r="V311" s="47"/>
      <c r="W311" s="47"/>
      <c r="X311" s="47"/>
      <c r="Y311" s="47"/>
      <c r="Z311" s="47"/>
      <c r="AA311" s="47">
        <v>0</v>
      </c>
      <c r="AB311" s="47">
        <v>0</v>
      </c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19"/>
      <c r="AQ311" s="47"/>
    </row>
    <row r="312" spans="1:43" ht="19.5" customHeight="1">
      <c r="A312" s="1025"/>
      <c r="B312" s="1" t="s">
        <v>213</v>
      </c>
      <c r="C312" s="965"/>
      <c r="D312" s="965"/>
      <c r="E312" s="965"/>
      <c r="F312" s="965"/>
      <c r="G312" s="958">
        <v>2024</v>
      </c>
      <c r="H312" s="958">
        <v>2029</v>
      </c>
      <c r="I312" s="992"/>
      <c r="J312" s="6">
        <f>L312</f>
        <v>12299.37</v>
      </c>
      <c r="K312" s="6"/>
      <c r="L312" s="47">
        <v>12299.37</v>
      </c>
      <c r="M312" s="47">
        <v>0</v>
      </c>
      <c r="N312" s="47">
        <v>0</v>
      </c>
      <c r="O312" s="47">
        <v>5371.98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7">
        <v>0</v>
      </c>
      <c r="Z312" s="96"/>
      <c r="AA312" s="47">
        <v>0</v>
      </c>
      <c r="AB312" s="47">
        <v>0</v>
      </c>
      <c r="AC312" s="47">
        <v>0</v>
      </c>
      <c r="AD312" s="47">
        <v>0</v>
      </c>
      <c r="AE312" s="47">
        <v>0</v>
      </c>
      <c r="AF312" s="47">
        <v>0</v>
      </c>
      <c r="AG312" s="47">
        <v>0</v>
      </c>
      <c r="AH312" s="47">
        <v>0</v>
      </c>
      <c r="AI312" s="47">
        <v>0</v>
      </c>
      <c r="AJ312" s="47">
        <v>0</v>
      </c>
      <c r="AK312" s="47">
        <v>0</v>
      </c>
      <c r="AL312" s="47">
        <v>0</v>
      </c>
      <c r="AM312" s="47">
        <v>0</v>
      </c>
      <c r="AN312" s="47">
        <v>0</v>
      </c>
      <c r="AO312" s="47">
        <v>0</v>
      </c>
      <c r="AP312" s="419"/>
      <c r="AQ312" s="96"/>
    </row>
    <row r="313" spans="1:43" s="327" customFormat="1" ht="29.25" customHeight="1">
      <c r="A313" s="1022" t="s">
        <v>194</v>
      </c>
      <c r="B313" s="797" t="s">
        <v>421</v>
      </c>
      <c r="C313" s="962"/>
      <c r="D313" s="962"/>
      <c r="E313" s="962"/>
      <c r="F313" s="962">
        <v>82</v>
      </c>
      <c r="G313" s="824"/>
      <c r="H313" s="824"/>
      <c r="I313" s="990" t="s">
        <v>20</v>
      </c>
      <c r="J313" s="52">
        <f>L313</f>
        <v>12299.37</v>
      </c>
      <c r="K313" s="52"/>
      <c r="L313" s="3">
        <f>L315</f>
        <v>12299.37</v>
      </c>
      <c r="M313" s="3">
        <f t="shared" ref="M313:Y313" si="176">M315</f>
        <v>0</v>
      </c>
      <c r="N313" s="3">
        <f t="shared" si="176"/>
        <v>0</v>
      </c>
      <c r="O313" s="3">
        <f t="shared" si="176"/>
        <v>5371.98</v>
      </c>
      <c r="P313" s="3">
        <f>SUM(P314:P315)</f>
        <v>377.92</v>
      </c>
      <c r="Q313" s="3">
        <f t="shared" si="176"/>
        <v>0</v>
      </c>
      <c r="R313" s="3">
        <f t="shared" si="176"/>
        <v>0</v>
      </c>
      <c r="S313" s="3">
        <f t="shared" si="176"/>
        <v>0</v>
      </c>
      <c r="T313" s="3">
        <f t="shared" si="176"/>
        <v>0</v>
      </c>
      <c r="U313" s="3">
        <f t="shared" si="176"/>
        <v>0</v>
      </c>
      <c r="V313" s="3">
        <f t="shared" si="176"/>
        <v>0</v>
      </c>
      <c r="W313" s="3">
        <f t="shared" si="176"/>
        <v>0</v>
      </c>
      <c r="X313" s="3">
        <f t="shared" si="176"/>
        <v>0</v>
      </c>
      <c r="Y313" s="3">
        <f t="shared" si="176"/>
        <v>0</v>
      </c>
      <c r="Z313" s="95">
        <v>0</v>
      </c>
      <c r="AA313" s="3">
        <f t="shared" ref="AA313:AO313" si="177">AA315</f>
        <v>0</v>
      </c>
      <c r="AB313" s="3">
        <f t="shared" si="177"/>
        <v>0</v>
      </c>
      <c r="AC313" s="3">
        <f t="shared" si="177"/>
        <v>0</v>
      </c>
      <c r="AD313" s="3">
        <f t="shared" si="177"/>
        <v>0</v>
      </c>
      <c r="AE313" s="3">
        <f t="shared" si="177"/>
        <v>0</v>
      </c>
      <c r="AF313" s="3">
        <f t="shared" si="177"/>
        <v>0</v>
      </c>
      <c r="AG313" s="3">
        <f t="shared" si="177"/>
        <v>0</v>
      </c>
      <c r="AH313" s="3">
        <f t="shared" si="177"/>
        <v>0</v>
      </c>
      <c r="AI313" s="3">
        <f t="shared" si="177"/>
        <v>0</v>
      </c>
      <c r="AJ313" s="3">
        <f t="shared" si="177"/>
        <v>0</v>
      </c>
      <c r="AK313" s="3">
        <f t="shared" si="177"/>
        <v>0</v>
      </c>
      <c r="AL313" s="3">
        <f t="shared" si="177"/>
        <v>0</v>
      </c>
      <c r="AM313" s="3">
        <f t="shared" si="177"/>
        <v>0</v>
      </c>
      <c r="AN313" s="3">
        <f t="shared" si="177"/>
        <v>0</v>
      </c>
      <c r="AO313" s="3">
        <f t="shared" si="177"/>
        <v>0</v>
      </c>
      <c r="AP313" s="852"/>
      <c r="AQ313" s="95">
        <v>0</v>
      </c>
    </row>
    <row r="314" spans="1:43" ht="15.75" customHeight="1">
      <c r="A314" s="1023"/>
      <c r="B314" s="1" t="s">
        <v>39</v>
      </c>
      <c r="C314" s="966"/>
      <c r="D314" s="966"/>
      <c r="E314" s="966"/>
      <c r="F314" s="966"/>
      <c r="G314" s="958"/>
      <c r="H314" s="958"/>
      <c r="I314" s="991"/>
      <c r="J314" s="6"/>
      <c r="K314" s="6"/>
      <c r="L314" s="47"/>
      <c r="M314" s="47"/>
      <c r="N314" s="47"/>
      <c r="O314" s="47"/>
      <c r="P314" s="47">
        <v>377.92</v>
      </c>
      <c r="Q314" s="47">
        <f>S314</f>
        <v>0</v>
      </c>
      <c r="R314" s="47">
        <f>S314</f>
        <v>0</v>
      </c>
      <c r="S314" s="47">
        <v>0</v>
      </c>
      <c r="T314" s="47"/>
      <c r="U314" s="47"/>
      <c r="V314" s="47"/>
      <c r="W314" s="47"/>
      <c r="X314" s="47"/>
      <c r="Y314" s="47"/>
      <c r="Z314" s="47"/>
      <c r="AA314" s="47">
        <v>0</v>
      </c>
      <c r="AB314" s="47">
        <v>0</v>
      </c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19"/>
      <c r="AQ314" s="47"/>
    </row>
    <row r="315" spans="1:43" ht="19.5" customHeight="1">
      <c r="A315" s="1025"/>
      <c r="B315" s="1" t="s">
        <v>213</v>
      </c>
      <c r="C315" s="965"/>
      <c r="D315" s="965"/>
      <c r="E315" s="965"/>
      <c r="F315" s="965"/>
      <c r="G315" s="958">
        <v>2024</v>
      </c>
      <c r="H315" s="958">
        <v>2029</v>
      </c>
      <c r="I315" s="992"/>
      <c r="J315" s="6">
        <f>L315</f>
        <v>12299.37</v>
      </c>
      <c r="K315" s="6"/>
      <c r="L315" s="47">
        <v>12299.37</v>
      </c>
      <c r="M315" s="47">
        <v>0</v>
      </c>
      <c r="N315" s="47">
        <v>0</v>
      </c>
      <c r="O315" s="47">
        <v>5371.98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0</v>
      </c>
      <c r="V315" s="47">
        <v>0</v>
      </c>
      <c r="W315" s="47">
        <v>0</v>
      </c>
      <c r="X315" s="47">
        <v>0</v>
      </c>
      <c r="Y315" s="47">
        <v>0</v>
      </c>
      <c r="Z315" s="96"/>
      <c r="AA315" s="47">
        <v>0</v>
      </c>
      <c r="AB315" s="47">
        <v>0</v>
      </c>
      <c r="AC315" s="47">
        <v>0</v>
      </c>
      <c r="AD315" s="47">
        <v>0</v>
      </c>
      <c r="AE315" s="47">
        <v>0</v>
      </c>
      <c r="AF315" s="47">
        <v>0</v>
      </c>
      <c r="AG315" s="47">
        <v>0</v>
      </c>
      <c r="AH315" s="47">
        <v>0</v>
      </c>
      <c r="AI315" s="47">
        <v>0</v>
      </c>
      <c r="AJ315" s="47">
        <v>0</v>
      </c>
      <c r="AK315" s="47">
        <v>0</v>
      </c>
      <c r="AL315" s="47">
        <v>0</v>
      </c>
      <c r="AM315" s="47">
        <v>0</v>
      </c>
      <c r="AN315" s="47">
        <v>0</v>
      </c>
      <c r="AO315" s="47">
        <v>0</v>
      </c>
      <c r="AP315" s="419"/>
      <c r="AQ315" s="96"/>
    </row>
  </sheetData>
  <mergeCells count="199">
    <mergeCell ref="A313:A315"/>
    <mergeCell ref="I313:I315"/>
    <mergeCell ref="A286:A289"/>
    <mergeCell ref="I286:I289"/>
    <mergeCell ref="A290:A299"/>
    <mergeCell ref="A300:A302"/>
    <mergeCell ref="I300:I302"/>
    <mergeCell ref="A310:A312"/>
    <mergeCell ref="I310:I312"/>
    <mergeCell ref="A279:A285"/>
    <mergeCell ref="C279:C280"/>
    <mergeCell ref="D279:D280"/>
    <mergeCell ref="E279:E280"/>
    <mergeCell ref="F279:F280"/>
    <mergeCell ref="I279:I285"/>
    <mergeCell ref="A274:A278"/>
    <mergeCell ref="C274:C275"/>
    <mergeCell ref="D274:D275"/>
    <mergeCell ref="E274:E275"/>
    <mergeCell ref="F274:F275"/>
    <mergeCell ref="I274:I278"/>
    <mergeCell ref="I268:I269"/>
    <mergeCell ref="J268:J269"/>
    <mergeCell ref="A270:A273"/>
    <mergeCell ref="C270:C271"/>
    <mergeCell ref="D270:D271"/>
    <mergeCell ref="E270:E271"/>
    <mergeCell ref="F270:F271"/>
    <mergeCell ref="I270:I273"/>
    <mergeCell ref="A253:A257"/>
    <mergeCell ref="I253:I257"/>
    <mergeCell ref="A258:A259"/>
    <mergeCell ref="I258:I259"/>
    <mergeCell ref="I265:I266"/>
    <mergeCell ref="A268:A269"/>
    <mergeCell ref="C268:C269"/>
    <mergeCell ref="D268:D269"/>
    <mergeCell ref="E268:E269"/>
    <mergeCell ref="F268:F269"/>
    <mergeCell ref="H239:H242"/>
    <mergeCell ref="I239:I242"/>
    <mergeCell ref="J239:J242"/>
    <mergeCell ref="A246:A249"/>
    <mergeCell ref="B246:H249"/>
    <mergeCell ref="A250:A252"/>
    <mergeCell ref="I250:I251"/>
    <mergeCell ref="I230:I231"/>
    <mergeCell ref="A232:A235"/>
    <mergeCell ref="B232:H235"/>
    <mergeCell ref="I236:I237"/>
    <mergeCell ref="A239:A242"/>
    <mergeCell ref="C239:C242"/>
    <mergeCell ref="D239:D242"/>
    <mergeCell ref="E239:E242"/>
    <mergeCell ref="F239:F242"/>
    <mergeCell ref="G239:G242"/>
    <mergeCell ref="J208:J212"/>
    <mergeCell ref="A213:A214"/>
    <mergeCell ref="I213:I214"/>
    <mergeCell ref="I219:I220"/>
    <mergeCell ref="I225:I226"/>
    <mergeCell ref="I228:I229"/>
    <mergeCell ref="A208:A212"/>
    <mergeCell ref="C208:C212"/>
    <mergeCell ref="D208:D212"/>
    <mergeCell ref="E208:E212"/>
    <mergeCell ref="F208:F212"/>
    <mergeCell ref="I208:I212"/>
    <mergeCell ref="A184:A185"/>
    <mergeCell ref="I184:I185"/>
    <mergeCell ref="A187:A188"/>
    <mergeCell ref="I187:I188"/>
    <mergeCell ref="A204:A207"/>
    <mergeCell ref="B204:H207"/>
    <mergeCell ref="H171:H172"/>
    <mergeCell ref="I171:I172"/>
    <mergeCell ref="J171:J172"/>
    <mergeCell ref="K171:K172"/>
    <mergeCell ref="A180:A181"/>
    <mergeCell ref="I180:I181"/>
    <mergeCell ref="A171:A172"/>
    <mergeCell ref="C171:C172"/>
    <mergeCell ref="D171:D172"/>
    <mergeCell ref="E171:E172"/>
    <mergeCell ref="F171:F172"/>
    <mergeCell ref="G171:G172"/>
    <mergeCell ref="H164:H165"/>
    <mergeCell ref="I164:I165"/>
    <mergeCell ref="J164:J165"/>
    <mergeCell ref="K164:K165"/>
    <mergeCell ref="A167:A170"/>
    <mergeCell ref="F167:F170"/>
    <mergeCell ref="I167:I170"/>
    <mergeCell ref="A164:A165"/>
    <mergeCell ref="C164:C165"/>
    <mergeCell ref="D164:D165"/>
    <mergeCell ref="E164:E165"/>
    <mergeCell ref="F164:F165"/>
    <mergeCell ref="G164:G165"/>
    <mergeCell ref="A148:A152"/>
    <mergeCell ref="I148:I152"/>
    <mergeCell ref="J148:J152"/>
    <mergeCell ref="A155:H159"/>
    <mergeCell ref="A160:A163"/>
    <mergeCell ref="B160:H163"/>
    <mergeCell ref="A138:A142"/>
    <mergeCell ref="I138:I142"/>
    <mergeCell ref="J138:J142"/>
    <mergeCell ref="A143:A147"/>
    <mergeCell ref="I143:I147"/>
    <mergeCell ref="J143:J147"/>
    <mergeCell ref="A120:A124"/>
    <mergeCell ref="I120:I124"/>
    <mergeCell ref="A125:A126"/>
    <mergeCell ref="I125:I126"/>
    <mergeCell ref="A128:A131"/>
    <mergeCell ref="B128:H131"/>
    <mergeCell ref="A108:A112"/>
    <mergeCell ref="I108:I112"/>
    <mergeCell ref="A113:A114"/>
    <mergeCell ref="I113:I114"/>
    <mergeCell ref="A116:A119"/>
    <mergeCell ref="I116:I119"/>
    <mergeCell ref="A96:A98"/>
    <mergeCell ref="I96:I97"/>
    <mergeCell ref="A99:A100"/>
    <mergeCell ref="I99:I100"/>
    <mergeCell ref="A102:A107"/>
    <mergeCell ref="I102:I107"/>
    <mergeCell ref="C86:C91"/>
    <mergeCell ref="D86:D91"/>
    <mergeCell ref="E86:E91"/>
    <mergeCell ref="F86:F91"/>
    <mergeCell ref="I86:I91"/>
    <mergeCell ref="A93:A95"/>
    <mergeCell ref="I93:I94"/>
    <mergeCell ref="I69:I72"/>
    <mergeCell ref="J69:J72"/>
    <mergeCell ref="A78:A81"/>
    <mergeCell ref="B78:H81"/>
    <mergeCell ref="A82:A83"/>
    <mergeCell ref="I82:I83"/>
    <mergeCell ref="A66:A68"/>
    <mergeCell ref="B66:H68"/>
    <mergeCell ref="A69:A72"/>
    <mergeCell ref="C69:C72"/>
    <mergeCell ref="D69:D72"/>
    <mergeCell ref="E69:E72"/>
    <mergeCell ref="F69:F72"/>
    <mergeCell ref="I56:I58"/>
    <mergeCell ref="A59:A62"/>
    <mergeCell ref="C59:C62"/>
    <mergeCell ref="D59:D62"/>
    <mergeCell ref="E59:E62"/>
    <mergeCell ref="F59:F62"/>
    <mergeCell ref="I59:I62"/>
    <mergeCell ref="A53:A55"/>
    <mergeCell ref="B53:H55"/>
    <mergeCell ref="A56:A58"/>
    <mergeCell ref="C56:C58"/>
    <mergeCell ref="D56:D58"/>
    <mergeCell ref="E56:E58"/>
    <mergeCell ref="F56:F58"/>
    <mergeCell ref="A37:A40"/>
    <mergeCell ref="I37:I40"/>
    <mergeCell ref="K37:K40"/>
    <mergeCell ref="A44:A47"/>
    <mergeCell ref="B44:H47"/>
    <mergeCell ref="A48:A52"/>
    <mergeCell ref="I48:I52"/>
    <mergeCell ref="J48:J52"/>
    <mergeCell ref="K48:K52"/>
    <mergeCell ref="G20:G21"/>
    <mergeCell ref="H20:H21"/>
    <mergeCell ref="AP21:AP31"/>
    <mergeCell ref="A34:A36"/>
    <mergeCell ref="I34:I36"/>
    <mergeCell ref="J34:J36"/>
    <mergeCell ref="K34:K36"/>
    <mergeCell ref="AP35:AP36"/>
    <mergeCell ref="B5:F5"/>
    <mergeCell ref="A6:H9"/>
    <mergeCell ref="A11:H15"/>
    <mergeCell ref="A16:A19"/>
    <mergeCell ref="B16:H19"/>
    <mergeCell ref="A20:A29"/>
    <mergeCell ref="C20:C21"/>
    <mergeCell ref="D20:D21"/>
    <mergeCell ref="E20:E21"/>
    <mergeCell ref="F20:F21"/>
    <mergeCell ref="A1:AP1"/>
    <mergeCell ref="E3:F3"/>
    <mergeCell ref="M3:O3"/>
    <mergeCell ref="R3:S3"/>
    <mergeCell ref="T3:U3"/>
    <mergeCell ref="V3:W3"/>
    <mergeCell ref="X3:Y3"/>
    <mergeCell ref="AF3:AJ3"/>
    <mergeCell ref="AL3:AO3"/>
  </mergeCells>
  <pageMargins left="0" right="0" top="0.19685039370078741" bottom="0.15748031496062992" header="0.31496062992125984" footer="0.31496062992125984"/>
  <pageSetup paperSize="9" fitToHeight="10" orientation="landscape" r:id="rId1"/>
  <rowBreaks count="3" manualBreakCount="3">
    <brk id="47" max="16383" man="1"/>
    <brk id="183" max="16383" man="1"/>
    <brk id="252" max="16383" man="1"/>
  </rowBreaks>
  <colBreaks count="1" manualBreakCount="1">
    <brk id="4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E12"/>
  <sheetViews>
    <sheetView zoomScale="150" zoomScaleNormal="150" zoomScaleSheetLayoutView="140" workbookViewId="0">
      <selection activeCell="AF5" sqref="AF5"/>
    </sheetView>
  </sheetViews>
  <sheetFormatPr defaultRowHeight="15"/>
  <cols>
    <col min="1" max="1" width="5" style="285" customWidth="1"/>
    <col min="2" max="2" width="67.85546875" style="285" customWidth="1"/>
    <col min="3" max="3" width="12.140625" style="285" customWidth="1"/>
    <col min="4" max="4" width="15.140625" style="285" customWidth="1"/>
    <col min="5" max="5" width="17.7109375" style="285" customWidth="1"/>
    <col min="6" max="6" width="17.42578125" style="285" customWidth="1"/>
    <col min="7" max="7" width="12.140625" style="285" hidden="1" customWidth="1"/>
    <col min="8" max="8" width="13.140625" style="285" hidden="1" customWidth="1"/>
    <col min="9" max="9" width="10.5703125" style="285" hidden="1" customWidth="1"/>
    <col min="10" max="10" width="12.42578125" style="285" hidden="1" customWidth="1"/>
    <col min="11" max="11" width="11.42578125" style="285" hidden="1" customWidth="1"/>
    <col min="12" max="12" width="10.42578125" style="285" hidden="1" customWidth="1"/>
    <col min="13" max="13" width="12.140625" style="266" hidden="1" customWidth="1"/>
    <col min="14" max="14" width="11.140625" style="266" hidden="1" customWidth="1"/>
    <col min="15" max="15" width="22.28515625" style="285" hidden="1" customWidth="1"/>
    <col min="16" max="17" width="11" style="285" hidden="1" customWidth="1"/>
    <col min="18" max="18" width="9.42578125" style="285" hidden="1" customWidth="1"/>
    <col min="19" max="20" width="11" style="285" hidden="1" customWidth="1"/>
    <col min="21" max="21" width="8" style="285" hidden="1" customWidth="1"/>
    <col min="22" max="22" width="10" style="285" hidden="1" customWidth="1"/>
    <col min="23" max="23" width="11.28515625" style="285" hidden="1" customWidth="1"/>
    <col min="24" max="24" width="10" style="285" hidden="1" customWidth="1"/>
    <col min="25" max="25" width="11.5703125" style="285" hidden="1" customWidth="1"/>
    <col min="26" max="26" width="11.140625" style="285" hidden="1" customWidth="1"/>
    <col min="27" max="27" width="8.5703125" style="285" hidden="1" customWidth="1"/>
    <col min="28" max="28" width="7.28515625" style="285" hidden="1" customWidth="1"/>
    <col min="29" max="29" width="6.28515625" style="285" hidden="1" customWidth="1"/>
    <col min="30" max="30" width="11.5703125" style="631" hidden="1" customWidth="1"/>
    <col min="31" max="16384" width="9.140625" style="285"/>
  </cols>
  <sheetData>
    <row r="1" spans="1:31" s="637" customFormat="1" ht="64.5" customHeight="1">
      <c r="A1" s="1256" t="s">
        <v>333</v>
      </c>
      <c r="B1" s="1256"/>
      <c r="C1" s="1256"/>
      <c r="D1" s="1256"/>
      <c r="E1" s="1256"/>
      <c r="F1" s="1257"/>
      <c r="G1" s="1257"/>
      <c r="H1" s="1257"/>
      <c r="I1" s="1257"/>
      <c r="J1" s="1257"/>
      <c r="K1" s="1257"/>
      <c r="L1" s="1257"/>
      <c r="M1" s="1257"/>
      <c r="N1" s="1257"/>
      <c r="O1" s="1257"/>
      <c r="P1" s="1257"/>
      <c r="Q1" s="1257"/>
      <c r="R1" s="1257"/>
      <c r="S1" s="1257"/>
      <c r="T1" s="1257"/>
      <c r="U1" s="1257"/>
      <c r="V1" s="1257"/>
      <c r="W1" s="1257"/>
      <c r="X1" s="1257"/>
      <c r="Y1" s="1257"/>
      <c r="Z1" s="1257"/>
      <c r="AA1" s="1257"/>
      <c r="AB1" s="1257"/>
      <c r="AC1" s="1257"/>
      <c r="AD1" s="1257"/>
    </row>
    <row r="2" spans="1:31" s="602" customFormat="1" ht="20.25">
      <c r="A2" s="603"/>
      <c r="B2" s="603"/>
      <c r="C2" s="603"/>
      <c r="D2" s="603"/>
      <c r="E2" s="603"/>
      <c r="M2" s="604"/>
      <c r="N2" s="604"/>
      <c r="AD2" s="605"/>
    </row>
    <row r="3" spans="1:31" ht="21.75" customHeight="1">
      <c r="A3" s="1054" t="s">
        <v>3</v>
      </c>
      <c r="B3" s="1054" t="s">
        <v>4</v>
      </c>
      <c r="C3" s="1344" t="s">
        <v>341</v>
      </c>
      <c r="D3" s="1345"/>
      <c r="E3" s="1346"/>
      <c r="F3" s="1054" t="s">
        <v>334</v>
      </c>
      <c r="G3" s="1168"/>
      <c r="H3" s="1169"/>
      <c r="I3" s="1172"/>
      <c r="J3" s="1255"/>
      <c r="K3" s="1172"/>
      <c r="L3" s="1255"/>
      <c r="M3" s="1168"/>
      <c r="N3" s="1169"/>
      <c r="O3" s="668"/>
      <c r="P3" s="668"/>
      <c r="Q3" s="668"/>
      <c r="R3" s="668"/>
      <c r="S3" s="668"/>
      <c r="T3" s="1172" t="s">
        <v>308</v>
      </c>
      <c r="U3" s="1179"/>
      <c r="V3" s="1179"/>
      <c r="W3" s="1179"/>
      <c r="X3" s="1347"/>
      <c r="Y3" s="669" t="s">
        <v>73</v>
      </c>
      <c r="Z3" s="1252" t="s">
        <v>74</v>
      </c>
      <c r="AA3" s="1253"/>
      <c r="AB3" s="1253"/>
      <c r="AC3" s="1254"/>
      <c r="AD3" s="606" t="s">
        <v>75</v>
      </c>
      <c r="AE3" s="626"/>
    </row>
    <row r="4" spans="1:31" ht="23.25" customHeight="1">
      <c r="A4" s="1013"/>
      <c r="B4" s="1013"/>
      <c r="C4" s="668" t="s">
        <v>335</v>
      </c>
      <c r="D4" s="668" t="s">
        <v>336</v>
      </c>
      <c r="E4" s="668" t="s">
        <v>337</v>
      </c>
      <c r="F4" s="1013"/>
      <c r="G4" s="666"/>
      <c r="H4" s="667"/>
      <c r="I4" s="668"/>
      <c r="J4" s="672"/>
      <c r="K4" s="668"/>
      <c r="L4" s="672"/>
      <c r="M4" s="666"/>
      <c r="N4" s="667"/>
      <c r="O4" s="668"/>
      <c r="P4" s="668"/>
      <c r="Q4" s="668"/>
      <c r="R4" s="668"/>
      <c r="S4" s="668"/>
      <c r="T4" s="668"/>
      <c r="U4" s="670"/>
      <c r="V4" s="670"/>
      <c r="W4" s="670"/>
      <c r="X4" s="673"/>
      <c r="Y4" s="669"/>
      <c r="Z4" s="674"/>
      <c r="AA4" s="675"/>
      <c r="AB4" s="675"/>
      <c r="AC4" s="676"/>
      <c r="AD4" s="606"/>
      <c r="AE4" s="602"/>
    </row>
    <row r="5" spans="1:31" ht="15.75">
      <c r="A5" s="607">
        <v>1</v>
      </c>
      <c r="B5" s="607">
        <v>2</v>
      </c>
      <c r="C5" s="677"/>
      <c r="D5" s="677"/>
      <c r="E5" s="677"/>
      <c r="F5" s="608"/>
      <c r="G5" s="671"/>
      <c r="H5" s="671"/>
      <c r="I5" s="608"/>
      <c r="J5" s="608"/>
      <c r="K5" s="608"/>
      <c r="L5" s="608"/>
      <c r="M5" s="671"/>
      <c r="N5" s="671"/>
      <c r="O5" s="608"/>
      <c r="P5" s="608">
        <v>10</v>
      </c>
      <c r="Q5" s="608">
        <v>17</v>
      </c>
      <c r="R5" s="608">
        <v>18</v>
      </c>
      <c r="S5" s="608">
        <v>16</v>
      </c>
      <c r="T5" s="608">
        <v>11</v>
      </c>
      <c r="U5" s="608">
        <v>12</v>
      </c>
      <c r="V5" s="608">
        <v>19</v>
      </c>
      <c r="W5" s="608">
        <v>20</v>
      </c>
      <c r="X5" s="608">
        <v>18</v>
      </c>
      <c r="Y5" s="608">
        <v>13</v>
      </c>
      <c r="Z5" s="608">
        <v>14</v>
      </c>
      <c r="AA5" s="608">
        <v>15</v>
      </c>
      <c r="AB5" s="608">
        <v>16</v>
      </c>
      <c r="AC5" s="608">
        <v>17</v>
      </c>
      <c r="AD5" s="608">
        <v>18</v>
      </c>
    </row>
    <row r="6" spans="1:31" ht="27.75" customHeight="1">
      <c r="A6" s="665">
        <v>1</v>
      </c>
      <c r="B6" s="1" t="s">
        <v>28</v>
      </c>
      <c r="C6" s="678" t="s">
        <v>343</v>
      </c>
      <c r="D6" s="679" t="s">
        <v>344</v>
      </c>
      <c r="E6" s="679" t="s">
        <v>344</v>
      </c>
      <c r="F6" s="678">
        <f>591.34*1.2</f>
        <v>709.60800000000006</v>
      </c>
      <c r="G6" s="71"/>
      <c r="H6" s="71"/>
      <c r="I6" s="71"/>
      <c r="J6" s="71"/>
      <c r="K6" s="71"/>
      <c r="L6" s="71"/>
      <c r="M6" s="71"/>
      <c r="N6" s="71"/>
      <c r="O6" s="71"/>
      <c r="P6" s="71" t="e">
        <f>#REF!</f>
        <v>#REF!</v>
      </c>
      <c r="Q6" s="71" t="e">
        <f>#REF!</f>
        <v>#REF!</v>
      </c>
      <c r="R6" s="71" t="e">
        <f>#REF!</f>
        <v>#REF!</v>
      </c>
      <c r="S6" s="71" t="e">
        <f>#REF!</f>
        <v>#REF!</v>
      </c>
      <c r="T6" s="71" t="e">
        <f>#REF!</f>
        <v>#REF!</v>
      </c>
      <c r="U6" s="71" t="e">
        <f>#REF!</f>
        <v>#REF!</v>
      </c>
      <c r="V6" s="71" t="e">
        <f>#REF!</f>
        <v>#REF!</v>
      </c>
      <c r="W6" s="71" t="e">
        <f>#REF!</f>
        <v>#REF!</v>
      </c>
      <c r="X6" s="71" t="e">
        <f>#REF!</f>
        <v>#REF!</v>
      </c>
      <c r="Y6" s="47" t="e">
        <f>C6-F6</f>
        <v>#VALUE!</v>
      </c>
      <c r="Z6" s="47" t="e">
        <f>Y6</f>
        <v>#VALUE!</v>
      </c>
      <c r="AA6" s="71" t="e">
        <f>#REF!</f>
        <v>#REF!</v>
      </c>
      <c r="AB6" s="71" t="e">
        <f>#REF!</f>
        <v>#REF!</v>
      </c>
      <c r="AC6" s="71" t="e">
        <f>#REF!</f>
        <v>#REF!</v>
      </c>
      <c r="AD6" s="615"/>
    </row>
    <row r="7" spans="1:31" ht="21.75" customHeight="1">
      <c r="A7" s="665" t="s">
        <v>340</v>
      </c>
      <c r="B7" s="1" t="s">
        <v>173</v>
      </c>
      <c r="C7" s="678" t="s">
        <v>338</v>
      </c>
      <c r="D7" s="678" t="s">
        <v>342</v>
      </c>
      <c r="E7" s="678" t="s">
        <v>339</v>
      </c>
      <c r="F7" s="678">
        <f>2036.47*1.2</f>
        <v>2443.7640000000001</v>
      </c>
      <c r="G7" s="47"/>
      <c r="H7" s="47"/>
      <c r="I7" s="47"/>
      <c r="J7" s="47"/>
      <c r="K7" s="47"/>
      <c r="L7" s="47"/>
      <c r="M7" s="47"/>
      <c r="N7" s="47"/>
      <c r="O7" s="47"/>
      <c r="P7" s="47" t="e">
        <f>#REF!+#REF!</f>
        <v>#REF!</v>
      </c>
      <c r="Q7" s="47" t="e">
        <f>#REF!+#REF!</f>
        <v>#REF!</v>
      </c>
      <c r="R7" s="47" t="e">
        <f>#REF!+#REF!</f>
        <v>#REF!</v>
      </c>
      <c r="S7" s="47" t="e">
        <f>#REF!+#REF!</f>
        <v>#REF!</v>
      </c>
      <c r="T7" s="47" t="e">
        <f>#REF!+#REF!</f>
        <v>#REF!</v>
      </c>
      <c r="U7" s="47" t="e">
        <f>#REF!+#REF!</f>
        <v>#REF!</v>
      </c>
      <c r="V7" s="47" t="e">
        <f>#REF!+#REF!</f>
        <v>#REF!</v>
      </c>
      <c r="W7" s="47" t="e">
        <f>#REF!+#REF!</f>
        <v>#REF!</v>
      </c>
      <c r="X7" s="47" t="e">
        <f>#REF!+#REF!</f>
        <v>#REF!</v>
      </c>
      <c r="Y7" s="47" t="e">
        <f>C7-F7</f>
        <v>#VALUE!</v>
      </c>
      <c r="Z7" s="47" t="e">
        <f>Y7</f>
        <v>#VALUE!</v>
      </c>
      <c r="AA7" s="4" t="e">
        <f>ROUND((F7*100%/C7*100),2)</f>
        <v>#VALUE!</v>
      </c>
      <c r="AB7" s="47" t="e">
        <f>#REF!+#REF!</f>
        <v>#REF!</v>
      </c>
      <c r="AC7" s="47" t="e">
        <f>#REF!+#REF!</f>
        <v>#REF!</v>
      </c>
      <c r="AD7" s="397" t="s">
        <v>245</v>
      </c>
    </row>
    <row r="8" spans="1:31" ht="15.75">
      <c r="B8" s="629"/>
      <c r="C8" s="630"/>
      <c r="D8" s="630"/>
      <c r="E8" s="630"/>
      <c r="F8" s="629"/>
      <c r="G8" s="630"/>
      <c r="H8" s="630"/>
      <c r="I8" s="629"/>
      <c r="J8" s="629"/>
      <c r="K8" s="629"/>
      <c r="L8" s="629"/>
    </row>
    <row r="9" spans="1:31" s="632" customFormat="1" ht="15.75">
      <c r="F9" s="629"/>
      <c r="H9" s="629"/>
      <c r="I9" s="629"/>
      <c r="J9" s="629"/>
      <c r="M9" s="635"/>
      <c r="N9" s="635"/>
      <c r="AD9" s="636"/>
    </row>
    <row r="10" spans="1:31" s="632" customFormat="1" ht="15.75">
      <c r="F10" s="629"/>
      <c r="H10" s="629"/>
      <c r="I10" s="629"/>
      <c r="J10" s="629"/>
      <c r="M10" s="635"/>
      <c r="N10" s="635"/>
      <c r="AD10" s="636"/>
    </row>
    <row r="11" spans="1:31" s="632" customFormat="1" ht="15.75">
      <c r="C11" s="630"/>
      <c r="D11" s="630"/>
      <c r="E11" s="630"/>
      <c r="F11" s="629"/>
      <c r="H11" s="629"/>
      <c r="I11" s="629"/>
      <c r="J11" s="629"/>
      <c r="M11" s="635"/>
      <c r="N11" s="635"/>
      <c r="AD11" s="636"/>
    </row>
    <row r="12" spans="1:31" ht="15.75">
      <c r="I12" s="629"/>
      <c r="J12" s="629"/>
    </row>
  </sheetData>
  <mergeCells count="11">
    <mergeCell ref="A3:A4"/>
    <mergeCell ref="B3:B4"/>
    <mergeCell ref="C3:E3"/>
    <mergeCell ref="A1:AD1"/>
    <mergeCell ref="G3:H3"/>
    <mergeCell ref="I3:J3"/>
    <mergeCell ref="K3:L3"/>
    <mergeCell ref="M3:N3"/>
    <mergeCell ref="T3:X3"/>
    <mergeCell ref="Z3:AC3"/>
    <mergeCell ref="F3:F4"/>
  </mergeCells>
  <pageMargins left="0" right="0" top="0.19685039370078741" bottom="0.15748031496062992" header="0.31496062992125984" footer="0.31496062992125984"/>
  <pageSetup paperSize="9" scale="105" fitToHeight="10" orientation="landscape" r:id="rId1"/>
  <colBreaks count="1" manualBreakCount="1">
    <brk id="3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F7"/>
    </sheetView>
  </sheetViews>
  <sheetFormatPr defaultRowHeight="18.75"/>
  <cols>
    <col min="1" max="16384" width="9.140625" style="261"/>
  </cols>
  <sheetData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366"/>
  <sheetViews>
    <sheetView topLeftCell="B302" zoomScale="150" zoomScaleNormal="150" zoomScaleSheetLayoutView="110" workbookViewId="0">
      <selection activeCell="Z321" sqref="Z321"/>
    </sheetView>
  </sheetViews>
  <sheetFormatPr defaultRowHeight="15"/>
  <cols>
    <col min="1" max="1" width="7.140625" style="12" customWidth="1"/>
    <col min="2" max="2" width="26.5703125" style="12" customWidth="1"/>
    <col min="3" max="3" width="10" style="12" hidden="1" customWidth="1"/>
    <col min="4" max="4" width="12" style="12" hidden="1" customWidth="1"/>
    <col min="5" max="5" width="9.42578125" style="12" hidden="1" customWidth="1"/>
    <col min="6" max="6" width="11" style="12" hidden="1" customWidth="1"/>
    <col min="7" max="7" width="10.28515625" style="12" hidden="1" customWidth="1"/>
    <col min="8" max="8" width="10.5703125" style="12" hidden="1" customWidth="1"/>
    <col min="9" max="9" width="13.140625" style="12" customWidth="1"/>
    <col min="10" max="10" width="16.140625" style="12" hidden="1" customWidth="1"/>
    <col min="11" max="11" width="13.140625" style="12" hidden="1" customWidth="1"/>
    <col min="12" max="12" width="13.28515625" style="12" customWidth="1"/>
    <col min="13" max="13" width="12.140625" style="12" hidden="1" customWidth="1"/>
    <col min="14" max="14" width="11.7109375" style="12" hidden="1" customWidth="1"/>
    <col min="15" max="15" width="14.42578125" style="12" hidden="1" customWidth="1"/>
    <col min="16" max="16" width="11.28515625" style="12" customWidth="1"/>
    <col min="17" max="17" width="11.5703125" style="12" bestFit="1" customWidth="1"/>
    <col min="18" max="18" width="12.140625" style="12" customWidth="1"/>
    <col min="19" max="19" width="13.140625" style="12" customWidth="1"/>
    <col min="20" max="20" width="11.7109375" style="12" hidden="1" customWidth="1"/>
    <col min="21" max="21" width="12.42578125" style="12" hidden="1" customWidth="1"/>
    <col min="22" max="22" width="11.42578125" style="12" hidden="1" customWidth="1"/>
    <col min="23" max="23" width="10.42578125" style="12" hidden="1" customWidth="1"/>
    <col min="24" max="24" width="12.140625" style="97" hidden="1" customWidth="1"/>
    <col min="25" max="25" width="11.140625" style="97" hidden="1" customWidth="1"/>
    <col min="26" max="26" width="11.5703125" style="12" customWidth="1"/>
    <col min="27" max="27" width="11" style="12" customWidth="1"/>
    <col min="28" max="28" width="11" style="12" hidden="1" customWidth="1"/>
    <col min="29" max="29" width="10.28515625" style="12" hidden="1" customWidth="1"/>
    <col min="30" max="30" width="11" style="12" hidden="1" customWidth="1"/>
    <col min="31" max="31" width="13.28515625" style="12" customWidth="1"/>
    <col min="32" max="32" width="8" style="12" customWidth="1"/>
    <col min="33" max="33" width="10" style="12" hidden="1" customWidth="1"/>
    <col min="34" max="34" width="11.28515625" style="12" hidden="1" customWidth="1"/>
    <col min="35" max="35" width="12.42578125" style="12" hidden="1" customWidth="1"/>
    <col min="36" max="36" width="11.5703125" style="12" customWidth="1"/>
    <col min="37" max="37" width="11.140625" style="12" customWidth="1"/>
    <col min="38" max="38" width="8.5703125" style="12" customWidth="1"/>
    <col min="39" max="39" width="7.28515625" style="12" customWidth="1"/>
    <col min="40" max="40" width="6.28515625" style="12" customWidth="1"/>
    <col min="41" max="41" width="11.5703125" style="414" customWidth="1"/>
    <col min="42" max="16384" width="9.140625" style="12"/>
  </cols>
  <sheetData>
    <row r="1" spans="1:41" s="26" customFormat="1" ht="45" customHeight="1">
      <c r="A1" s="1052" t="s">
        <v>429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  <c r="N1" s="1052"/>
      <c r="O1" s="1052"/>
      <c r="P1" s="1052"/>
      <c r="Q1" s="1053"/>
      <c r="R1" s="1053"/>
      <c r="S1" s="1053"/>
      <c r="T1" s="1053"/>
      <c r="U1" s="1053"/>
      <c r="V1" s="1053"/>
      <c r="W1" s="1053"/>
      <c r="X1" s="1053"/>
      <c r="Y1" s="1053"/>
      <c r="Z1" s="1053"/>
      <c r="AA1" s="1053"/>
      <c r="AB1" s="1053"/>
      <c r="AC1" s="1053"/>
      <c r="AD1" s="1053"/>
      <c r="AE1" s="1053"/>
      <c r="AF1" s="1053"/>
      <c r="AG1" s="1053"/>
      <c r="AH1" s="1053"/>
      <c r="AI1" s="1053"/>
      <c r="AJ1" s="1053"/>
      <c r="AK1" s="1053"/>
      <c r="AL1" s="1053"/>
      <c r="AM1" s="1053"/>
      <c r="AN1" s="1053"/>
      <c r="AO1" s="1053"/>
    </row>
    <row r="2" spans="1:41" s="26" customFormat="1" ht="20.25">
      <c r="A2" s="320"/>
      <c r="B2" s="88"/>
      <c r="C2" s="88"/>
      <c r="D2" s="88"/>
      <c r="E2" s="88"/>
      <c r="F2" s="88"/>
      <c r="G2" s="88"/>
      <c r="H2" s="88"/>
      <c r="I2" s="88"/>
      <c r="J2" s="88"/>
      <c r="K2" s="88"/>
      <c r="L2" s="861"/>
      <c r="M2" s="88"/>
      <c r="N2" s="88"/>
      <c r="O2" s="88"/>
      <c r="P2" s="861"/>
      <c r="X2" s="154"/>
      <c r="Y2" s="154"/>
      <c r="AO2" s="856" t="s">
        <v>241</v>
      </c>
    </row>
    <row r="3" spans="1:41" s="26" customFormat="1" ht="16.5" customHeight="1">
      <c r="A3" s="320"/>
      <c r="B3" s="88"/>
      <c r="C3" s="88"/>
      <c r="D3" s="88"/>
      <c r="E3" s="88"/>
      <c r="F3" s="88"/>
      <c r="G3" s="88"/>
      <c r="H3" s="88"/>
      <c r="I3" s="88"/>
      <c r="J3" s="88"/>
      <c r="K3" s="88"/>
      <c r="L3" s="861"/>
      <c r="M3" s="88"/>
      <c r="N3" s="88"/>
      <c r="O3" s="88"/>
      <c r="P3" s="861"/>
      <c r="X3" s="154"/>
      <c r="Y3" s="154"/>
      <c r="AO3" s="856" t="s">
        <v>310</v>
      </c>
    </row>
    <row r="4" spans="1:41" s="26" customFormat="1" ht="20.25">
      <c r="A4" s="320"/>
      <c r="B4" s="88"/>
      <c r="C4" s="88"/>
      <c r="D4" s="88"/>
      <c r="E4" s="88"/>
      <c r="F4" s="88"/>
      <c r="G4" s="88"/>
      <c r="H4" s="88"/>
      <c r="I4" s="88"/>
      <c r="J4" s="88"/>
      <c r="K4" s="88"/>
      <c r="L4" s="861"/>
      <c r="M4" s="88"/>
      <c r="N4" s="88"/>
      <c r="O4" s="88"/>
      <c r="P4" s="861"/>
      <c r="X4" s="154"/>
      <c r="Y4" s="154"/>
      <c r="AO4" s="857" t="s">
        <v>427</v>
      </c>
    </row>
    <row r="5" spans="1:41" s="26" customFormat="1" ht="20.25">
      <c r="A5" s="320"/>
      <c r="B5" s="88"/>
      <c r="C5" s="88"/>
      <c r="D5" s="88"/>
      <c r="E5" s="88"/>
      <c r="F5" s="88"/>
      <c r="G5" s="88"/>
      <c r="H5" s="88"/>
      <c r="I5" s="88"/>
      <c r="J5" s="88"/>
      <c r="K5" s="88"/>
      <c r="L5" s="861"/>
      <c r="M5" s="250"/>
      <c r="N5" s="88"/>
      <c r="O5" s="88"/>
      <c r="P5" s="861"/>
      <c r="X5" s="154"/>
      <c r="Y5" s="154"/>
      <c r="AO5" s="391" t="s">
        <v>92</v>
      </c>
    </row>
    <row r="6" spans="1:41" ht="50.25" customHeight="1">
      <c r="A6" s="1119" t="s">
        <v>3</v>
      </c>
      <c r="B6" s="1119" t="s">
        <v>4</v>
      </c>
      <c r="C6" s="1120" t="s">
        <v>6</v>
      </c>
      <c r="D6" s="1120" t="s">
        <v>14</v>
      </c>
      <c r="E6" s="1123" t="s">
        <v>5</v>
      </c>
      <c r="F6" s="1124"/>
      <c r="G6" s="1120" t="s">
        <v>1</v>
      </c>
      <c r="H6" s="1120" t="s">
        <v>2</v>
      </c>
      <c r="I6" s="1120" t="s">
        <v>0</v>
      </c>
      <c r="J6" s="1120" t="s">
        <v>51</v>
      </c>
      <c r="K6" s="1120" t="s">
        <v>52</v>
      </c>
      <c r="L6" s="1054" t="s">
        <v>356</v>
      </c>
      <c r="M6" s="1196" t="s">
        <v>8</v>
      </c>
      <c r="N6" s="1197"/>
      <c r="O6" s="1198"/>
      <c r="P6" s="1164" t="s">
        <v>434</v>
      </c>
      <c r="Q6" s="1165"/>
      <c r="R6" s="1168" t="s">
        <v>307</v>
      </c>
      <c r="S6" s="1169"/>
      <c r="T6" s="1172" t="s">
        <v>68</v>
      </c>
      <c r="U6" s="1173"/>
      <c r="V6" s="1172" t="s">
        <v>322</v>
      </c>
      <c r="W6" s="1173"/>
      <c r="X6" s="1168" t="s">
        <v>70</v>
      </c>
      <c r="Y6" s="1169"/>
      <c r="Z6" s="1172" t="s">
        <v>309</v>
      </c>
      <c r="AA6" s="1179"/>
      <c r="AB6" s="1179"/>
      <c r="AC6" s="1180"/>
      <c r="AD6" s="1181"/>
      <c r="AE6" s="1164" t="s">
        <v>308</v>
      </c>
      <c r="AF6" s="1186"/>
      <c r="AG6" s="1186"/>
      <c r="AH6" s="1186"/>
      <c r="AI6" s="1187"/>
      <c r="AJ6" s="1176" t="s">
        <v>73</v>
      </c>
      <c r="AK6" s="1191" t="s">
        <v>74</v>
      </c>
      <c r="AL6" s="1192"/>
      <c r="AM6" s="1192"/>
      <c r="AN6" s="1193"/>
      <c r="AO6" s="1159" t="s">
        <v>75</v>
      </c>
    </row>
    <row r="7" spans="1:41" ht="15.75" customHeight="1">
      <c r="A7" s="1119"/>
      <c r="B7" s="1119"/>
      <c r="C7" s="1121"/>
      <c r="D7" s="1121"/>
      <c r="E7" s="1125"/>
      <c r="F7" s="1126"/>
      <c r="G7" s="1121"/>
      <c r="H7" s="1121"/>
      <c r="I7" s="1121"/>
      <c r="J7" s="1121"/>
      <c r="K7" s="1121"/>
      <c r="L7" s="1020"/>
      <c r="M7" s="494" t="s">
        <v>86</v>
      </c>
      <c r="N7" s="1177" t="s">
        <v>254</v>
      </c>
      <c r="O7" s="1194">
        <v>2021</v>
      </c>
      <c r="P7" s="1166"/>
      <c r="Q7" s="1167"/>
      <c r="R7" s="1170"/>
      <c r="S7" s="1171"/>
      <c r="T7" s="1174"/>
      <c r="U7" s="1175"/>
      <c r="V7" s="1174"/>
      <c r="W7" s="1175"/>
      <c r="X7" s="1170"/>
      <c r="Y7" s="1171"/>
      <c r="Z7" s="1182"/>
      <c r="AA7" s="1183"/>
      <c r="AB7" s="1183"/>
      <c r="AC7" s="1184"/>
      <c r="AD7" s="1185"/>
      <c r="AE7" s="1188"/>
      <c r="AF7" s="1189"/>
      <c r="AG7" s="1189"/>
      <c r="AH7" s="1189"/>
      <c r="AI7" s="1190"/>
      <c r="AJ7" s="1177"/>
      <c r="AK7" s="1162" t="s">
        <v>76</v>
      </c>
      <c r="AL7" s="1162" t="s">
        <v>77</v>
      </c>
      <c r="AM7" s="1163" t="s">
        <v>78</v>
      </c>
      <c r="AN7" s="1163"/>
      <c r="AO7" s="1160"/>
    </row>
    <row r="8" spans="1:41" ht="33" customHeight="1">
      <c r="A8" s="1119"/>
      <c r="B8" s="1119"/>
      <c r="C8" s="1122"/>
      <c r="D8" s="1122"/>
      <c r="E8" s="13" t="s">
        <v>64</v>
      </c>
      <c r="F8" s="13" t="s">
        <v>65</v>
      </c>
      <c r="G8" s="1122"/>
      <c r="H8" s="1122"/>
      <c r="I8" s="1122"/>
      <c r="J8" s="1122"/>
      <c r="K8" s="1122"/>
      <c r="L8" s="1013"/>
      <c r="M8" s="493" t="s">
        <v>90</v>
      </c>
      <c r="N8" s="1178"/>
      <c r="O8" s="1195"/>
      <c r="P8" s="446" t="s">
        <v>79</v>
      </c>
      <c r="Q8" s="62" t="s">
        <v>80</v>
      </c>
      <c r="R8" s="359" t="s">
        <v>81</v>
      </c>
      <c r="S8" s="359" t="s">
        <v>82</v>
      </c>
      <c r="T8" s="62" t="s">
        <v>81</v>
      </c>
      <c r="U8" s="62" t="s">
        <v>82</v>
      </c>
      <c r="V8" s="62" t="s">
        <v>83</v>
      </c>
      <c r="W8" s="62" t="s">
        <v>82</v>
      </c>
      <c r="X8" s="359" t="s">
        <v>83</v>
      </c>
      <c r="Y8" s="359" t="s">
        <v>82</v>
      </c>
      <c r="Z8" s="62" t="s">
        <v>433</v>
      </c>
      <c r="AA8" s="62" t="s">
        <v>249</v>
      </c>
      <c r="AB8" s="62" t="s">
        <v>260</v>
      </c>
      <c r="AC8" s="62" t="s">
        <v>269</v>
      </c>
      <c r="AD8" s="62" t="s">
        <v>270</v>
      </c>
      <c r="AE8" s="864" t="s">
        <v>435</v>
      </c>
      <c r="AF8" s="429" t="s">
        <v>247</v>
      </c>
      <c r="AG8" s="452" t="s">
        <v>248</v>
      </c>
      <c r="AH8" s="461" t="s">
        <v>269</v>
      </c>
      <c r="AI8" s="864" t="s">
        <v>270</v>
      </c>
      <c r="AJ8" s="1178"/>
      <c r="AK8" s="1162"/>
      <c r="AL8" s="1162"/>
      <c r="AM8" s="65" t="s">
        <v>84</v>
      </c>
      <c r="AN8" s="65" t="s">
        <v>85</v>
      </c>
      <c r="AO8" s="1161"/>
    </row>
    <row r="9" spans="1:41" ht="15.7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3</v>
      </c>
      <c r="J9" s="14"/>
      <c r="K9" s="14"/>
      <c r="L9" s="14">
        <v>4</v>
      </c>
      <c r="M9" s="14">
        <v>17</v>
      </c>
      <c r="N9" s="14">
        <v>18</v>
      </c>
      <c r="O9" s="14">
        <v>19</v>
      </c>
      <c r="P9" s="865">
        <v>5</v>
      </c>
      <c r="Q9" s="66">
        <v>6</v>
      </c>
      <c r="R9" s="353">
        <v>7</v>
      </c>
      <c r="S9" s="353">
        <v>8</v>
      </c>
      <c r="T9" s="66">
        <v>9</v>
      </c>
      <c r="U9" s="66">
        <v>10</v>
      </c>
      <c r="V9" s="66">
        <v>11</v>
      </c>
      <c r="W9" s="66">
        <v>12</v>
      </c>
      <c r="X9" s="373">
        <v>13</v>
      </c>
      <c r="Y9" s="374">
        <v>14</v>
      </c>
      <c r="Z9" s="66">
        <v>9</v>
      </c>
      <c r="AA9" s="66">
        <v>10</v>
      </c>
      <c r="AB9" s="66">
        <v>17</v>
      </c>
      <c r="AC9" s="66">
        <v>18</v>
      </c>
      <c r="AD9" s="66">
        <v>16</v>
      </c>
      <c r="AE9" s="66">
        <v>11</v>
      </c>
      <c r="AF9" s="66">
        <v>12</v>
      </c>
      <c r="AG9" s="66">
        <v>19</v>
      </c>
      <c r="AH9" s="66">
        <v>20</v>
      </c>
      <c r="AI9" s="66">
        <v>18</v>
      </c>
      <c r="AJ9" s="66">
        <v>13</v>
      </c>
      <c r="AK9" s="66">
        <v>14</v>
      </c>
      <c r="AL9" s="66">
        <v>15</v>
      </c>
      <c r="AM9" s="66">
        <v>16</v>
      </c>
      <c r="AN9" s="66">
        <v>17</v>
      </c>
      <c r="AO9" s="66">
        <v>18</v>
      </c>
    </row>
    <row r="10" spans="1:41" ht="15.75">
      <c r="A10" s="321"/>
      <c r="B10" s="1066" t="s">
        <v>11</v>
      </c>
      <c r="C10" s="1067"/>
      <c r="D10" s="1067"/>
      <c r="E10" s="1067"/>
      <c r="F10" s="1068"/>
      <c r="G10" s="85"/>
      <c r="H10" s="85"/>
      <c r="I10" s="86"/>
      <c r="J10" s="87">
        <f t="shared" ref="J10:Q10" si="0">J11+J12+J13+J14</f>
        <v>2076103.03</v>
      </c>
      <c r="K10" s="87">
        <f t="shared" si="0"/>
        <v>1024515.6399999999</v>
      </c>
      <c r="L10" s="87">
        <f t="shared" si="0"/>
        <v>2889805.3400000003</v>
      </c>
      <c r="M10" s="87">
        <f t="shared" si="0"/>
        <v>1176698.6399999999</v>
      </c>
      <c r="N10" s="87">
        <f t="shared" si="0"/>
        <v>1031242.96</v>
      </c>
      <c r="O10" s="87" t="e">
        <f t="shared" si="0"/>
        <v>#REF!</v>
      </c>
      <c r="P10" s="87">
        <f t="shared" si="0"/>
        <v>519561.87</v>
      </c>
      <c r="Q10" s="87">
        <f t="shared" si="0"/>
        <v>23172.793999999998</v>
      </c>
      <c r="R10" s="87">
        <f t="shared" ref="R10:AN10" si="1">R11+R12+R13+R14</f>
        <v>160.38999999999999</v>
      </c>
      <c r="S10" s="87">
        <f t="shared" si="1"/>
        <v>23172.793999999998</v>
      </c>
      <c r="T10" s="87">
        <f t="shared" si="1"/>
        <v>0</v>
      </c>
      <c r="U10" s="87">
        <f t="shared" si="1"/>
        <v>0</v>
      </c>
      <c r="V10" s="87">
        <f t="shared" si="1"/>
        <v>0</v>
      </c>
      <c r="W10" s="87">
        <f t="shared" si="1"/>
        <v>0</v>
      </c>
      <c r="X10" s="87">
        <f t="shared" si="1"/>
        <v>0</v>
      </c>
      <c r="Y10" s="87">
        <f t="shared" si="1"/>
        <v>0</v>
      </c>
      <c r="Z10" s="87">
        <f t="shared" ref="Z10:AJ10" si="2">Z11+Z12+Z13+Z14</f>
        <v>23827.403999999999</v>
      </c>
      <c r="AA10" s="87">
        <f t="shared" si="2"/>
        <v>23827.403999999999</v>
      </c>
      <c r="AB10" s="87">
        <f t="shared" si="2"/>
        <v>0</v>
      </c>
      <c r="AC10" s="87">
        <f t="shared" si="2"/>
        <v>0</v>
      </c>
      <c r="AD10" s="87">
        <f t="shared" si="2"/>
        <v>0</v>
      </c>
      <c r="AE10" s="87">
        <f t="shared" si="2"/>
        <v>0</v>
      </c>
      <c r="AF10" s="87">
        <f t="shared" si="2"/>
        <v>0</v>
      </c>
      <c r="AG10" s="87">
        <f t="shared" si="2"/>
        <v>0</v>
      </c>
      <c r="AH10" s="87">
        <f t="shared" si="2"/>
        <v>0</v>
      </c>
      <c r="AI10" s="87">
        <f t="shared" si="2"/>
        <v>0</v>
      </c>
      <c r="AJ10" s="87">
        <f t="shared" si="2"/>
        <v>438986.22500000003</v>
      </c>
      <c r="AK10" s="87">
        <f t="shared" si="1"/>
        <v>440191.23</v>
      </c>
      <c r="AL10" s="87">
        <f>ROUND((Q10*100%/P10*100),2)</f>
        <v>4.46</v>
      </c>
      <c r="AM10" s="87">
        <f t="shared" si="1"/>
        <v>0</v>
      </c>
      <c r="AN10" s="87">
        <f t="shared" si="1"/>
        <v>0</v>
      </c>
      <c r="AO10" s="394"/>
    </row>
    <row r="11" spans="1:41" ht="52.5" customHeight="1">
      <c r="A11" s="1074"/>
      <c r="B11" s="1075"/>
      <c r="C11" s="1075"/>
      <c r="D11" s="1075"/>
      <c r="E11" s="1075"/>
      <c r="F11" s="1075"/>
      <c r="G11" s="1075"/>
      <c r="H11" s="1076"/>
      <c r="I11" s="15" t="s">
        <v>19</v>
      </c>
      <c r="J11" s="16">
        <f t="shared" ref="J11:AK11" si="3">J17+J169</f>
        <v>1142546.5</v>
      </c>
      <c r="K11" s="16">
        <f t="shared" si="3"/>
        <v>322311.91999999993</v>
      </c>
      <c r="L11" s="16">
        <f t="shared" si="3"/>
        <v>886119.42</v>
      </c>
      <c r="M11" s="16">
        <f t="shared" si="3"/>
        <v>139101.35</v>
      </c>
      <c r="N11" s="16">
        <f t="shared" si="3"/>
        <v>143623.62</v>
      </c>
      <c r="O11" s="16">
        <f t="shared" si="3"/>
        <v>111768.69</v>
      </c>
      <c r="P11" s="16">
        <f t="shared" si="3"/>
        <v>319525.15999999997</v>
      </c>
      <c r="Q11" s="16">
        <f t="shared" si="3"/>
        <v>99.9</v>
      </c>
      <c r="R11" s="16">
        <f t="shared" si="3"/>
        <v>0</v>
      </c>
      <c r="S11" s="16">
        <f t="shared" si="3"/>
        <v>99.9</v>
      </c>
      <c r="T11" s="16">
        <f t="shared" si="3"/>
        <v>0</v>
      </c>
      <c r="U11" s="16">
        <f t="shared" si="3"/>
        <v>0</v>
      </c>
      <c r="V11" s="16">
        <f t="shared" si="3"/>
        <v>0</v>
      </c>
      <c r="W11" s="16">
        <f t="shared" si="3"/>
        <v>0</v>
      </c>
      <c r="X11" s="16">
        <f t="shared" si="3"/>
        <v>0</v>
      </c>
      <c r="Y11" s="16">
        <f t="shared" si="3"/>
        <v>0</v>
      </c>
      <c r="Z11" s="16">
        <f t="shared" si="3"/>
        <v>99.9</v>
      </c>
      <c r="AA11" s="16">
        <f t="shared" si="3"/>
        <v>99.9</v>
      </c>
      <c r="AB11" s="16">
        <f t="shared" si="3"/>
        <v>0</v>
      </c>
      <c r="AC11" s="16">
        <f t="shared" si="3"/>
        <v>0</v>
      </c>
      <c r="AD11" s="16">
        <f t="shared" si="3"/>
        <v>0</v>
      </c>
      <c r="AE11" s="16">
        <f t="shared" si="3"/>
        <v>0</v>
      </c>
      <c r="AF11" s="16">
        <f t="shared" si="3"/>
        <v>0</v>
      </c>
      <c r="AG11" s="16">
        <f t="shared" si="3"/>
        <v>0</v>
      </c>
      <c r="AH11" s="16">
        <f t="shared" si="3"/>
        <v>0</v>
      </c>
      <c r="AI11" s="16">
        <f t="shared" si="3"/>
        <v>0</v>
      </c>
      <c r="AJ11" s="16">
        <f t="shared" si="3"/>
        <v>264162.01</v>
      </c>
      <c r="AK11" s="16">
        <f t="shared" si="3"/>
        <v>264162.01</v>
      </c>
      <c r="AL11" s="385">
        <f>ROUND((Q11*100%/P11*100),2)</f>
        <v>0.03</v>
      </c>
      <c r="AM11" s="16">
        <f t="shared" ref="AM11:AN14" si="4">AM17+AM169</f>
        <v>0</v>
      </c>
      <c r="AN11" s="16">
        <f t="shared" si="4"/>
        <v>0</v>
      </c>
      <c r="AO11" s="395"/>
    </row>
    <row r="12" spans="1:41" ht="39" customHeight="1">
      <c r="A12" s="1077"/>
      <c r="B12" s="1078"/>
      <c r="C12" s="1078"/>
      <c r="D12" s="1078"/>
      <c r="E12" s="1078"/>
      <c r="F12" s="1078"/>
      <c r="G12" s="1078"/>
      <c r="H12" s="1079"/>
      <c r="I12" s="15" t="s">
        <v>20</v>
      </c>
      <c r="J12" s="16">
        <f t="shared" ref="J12:AK12" si="5">J18+J170</f>
        <v>207935.45</v>
      </c>
      <c r="K12" s="16">
        <f t="shared" si="5"/>
        <v>0</v>
      </c>
      <c r="L12" s="16">
        <f t="shared" si="5"/>
        <v>626638.74000000011</v>
      </c>
      <c r="M12" s="16">
        <f t="shared" si="5"/>
        <v>60774.350000000006</v>
      </c>
      <c r="N12" s="16">
        <f t="shared" si="5"/>
        <v>161418.78</v>
      </c>
      <c r="O12" s="16" t="e">
        <f t="shared" si="5"/>
        <v>#REF!</v>
      </c>
      <c r="P12" s="16">
        <f t="shared" si="5"/>
        <v>192843.43</v>
      </c>
      <c r="Q12" s="16">
        <f t="shared" si="5"/>
        <v>1366.9700000000003</v>
      </c>
      <c r="R12" s="16">
        <f>R18+R170</f>
        <v>160.38999999999999</v>
      </c>
      <c r="S12" s="16">
        <f t="shared" si="5"/>
        <v>1366.9700000000003</v>
      </c>
      <c r="T12" s="16">
        <f t="shared" si="5"/>
        <v>0</v>
      </c>
      <c r="U12" s="16">
        <f t="shared" si="5"/>
        <v>0</v>
      </c>
      <c r="V12" s="16">
        <f t="shared" si="5"/>
        <v>0</v>
      </c>
      <c r="W12" s="16">
        <f t="shared" si="5"/>
        <v>0</v>
      </c>
      <c r="X12" s="16">
        <f t="shared" si="5"/>
        <v>0</v>
      </c>
      <c r="Y12" s="16">
        <f t="shared" si="5"/>
        <v>0</v>
      </c>
      <c r="Z12" s="16">
        <f t="shared" si="5"/>
        <v>2021.58</v>
      </c>
      <c r="AA12" s="16">
        <f t="shared" si="5"/>
        <v>2021.58</v>
      </c>
      <c r="AB12" s="16">
        <f t="shared" si="5"/>
        <v>0</v>
      </c>
      <c r="AC12" s="16">
        <f t="shared" si="5"/>
        <v>0</v>
      </c>
      <c r="AD12" s="16">
        <f t="shared" si="5"/>
        <v>0</v>
      </c>
      <c r="AE12" s="16">
        <f t="shared" si="5"/>
        <v>0</v>
      </c>
      <c r="AF12" s="16">
        <f t="shared" si="5"/>
        <v>0</v>
      </c>
      <c r="AG12" s="16">
        <f t="shared" si="5"/>
        <v>0</v>
      </c>
      <c r="AH12" s="16">
        <f t="shared" si="5"/>
        <v>0</v>
      </c>
      <c r="AI12" s="16">
        <f t="shared" si="5"/>
        <v>0</v>
      </c>
      <c r="AJ12" s="16">
        <f t="shared" si="5"/>
        <v>174824.21500000003</v>
      </c>
      <c r="AK12" s="16">
        <f t="shared" si="5"/>
        <v>176029.22</v>
      </c>
      <c r="AL12" s="385">
        <f>ROUND((Q12*100%/P12*100),2)</f>
        <v>0.71</v>
      </c>
      <c r="AM12" s="16">
        <f t="shared" si="4"/>
        <v>0</v>
      </c>
      <c r="AN12" s="16">
        <f t="shared" si="4"/>
        <v>0</v>
      </c>
      <c r="AO12" s="395"/>
    </row>
    <row r="13" spans="1:41" ht="25.5" customHeight="1">
      <c r="A13" s="1077"/>
      <c r="B13" s="1078"/>
      <c r="C13" s="1078"/>
      <c r="D13" s="1078"/>
      <c r="E13" s="1078"/>
      <c r="F13" s="1078"/>
      <c r="G13" s="1078"/>
      <c r="H13" s="1079"/>
      <c r="I13" s="15" t="s">
        <v>10</v>
      </c>
      <c r="J13" s="16">
        <f t="shared" ref="J13:AK13" si="6">J19+J171</f>
        <v>23417.360000000001</v>
      </c>
      <c r="K13" s="16">
        <f t="shared" si="6"/>
        <v>0</v>
      </c>
      <c r="L13" s="16">
        <f t="shared" si="6"/>
        <v>831632.89</v>
      </c>
      <c r="M13" s="16">
        <f t="shared" si="6"/>
        <v>627881.75</v>
      </c>
      <c r="N13" s="16">
        <f t="shared" si="6"/>
        <v>529727.44999999995</v>
      </c>
      <c r="O13" s="16">
        <f t="shared" si="6"/>
        <v>297742.64</v>
      </c>
      <c r="P13" s="16">
        <f t="shared" si="6"/>
        <v>7193.2800000000007</v>
      </c>
      <c r="Q13" s="16">
        <f t="shared" si="6"/>
        <v>21705.923999999999</v>
      </c>
      <c r="R13" s="16">
        <f t="shared" si="6"/>
        <v>0</v>
      </c>
      <c r="S13" s="16">
        <f t="shared" si="6"/>
        <v>21705.923999999999</v>
      </c>
      <c r="T13" s="16">
        <f t="shared" si="6"/>
        <v>0</v>
      </c>
      <c r="U13" s="16">
        <f t="shared" si="6"/>
        <v>0</v>
      </c>
      <c r="V13" s="16">
        <f t="shared" si="6"/>
        <v>0</v>
      </c>
      <c r="W13" s="16">
        <f t="shared" si="6"/>
        <v>0</v>
      </c>
      <c r="X13" s="16">
        <f t="shared" si="6"/>
        <v>0</v>
      </c>
      <c r="Y13" s="16">
        <f t="shared" si="6"/>
        <v>0</v>
      </c>
      <c r="Z13" s="16">
        <f t="shared" si="6"/>
        <v>21705.923999999999</v>
      </c>
      <c r="AA13" s="16">
        <f t="shared" si="6"/>
        <v>21705.923999999999</v>
      </c>
      <c r="AB13" s="16">
        <f t="shared" si="6"/>
        <v>0</v>
      </c>
      <c r="AC13" s="16">
        <f t="shared" si="6"/>
        <v>0</v>
      </c>
      <c r="AD13" s="16">
        <f t="shared" si="6"/>
        <v>0</v>
      </c>
      <c r="AE13" s="16">
        <f t="shared" si="6"/>
        <v>0</v>
      </c>
      <c r="AF13" s="16">
        <f t="shared" si="6"/>
        <v>0</v>
      </c>
      <c r="AG13" s="16">
        <f t="shared" si="6"/>
        <v>0</v>
      </c>
      <c r="AH13" s="16">
        <f t="shared" si="6"/>
        <v>0</v>
      </c>
      <c r="AI13" s="16">
        <f t="shared" si="6"/>
        <v>0</v>
      </c>
      <c r="AJ13" s="16">
        <f t="shared" si="6"/>
        <v>0</v>
      </c>
      <c r="AK13" s="16">
        <f t="shared" si="6"/>
        <v>0</v>
      </c>
      <c r="AL13" s="385">
        <v>0</v>
      </c>
      <c r="AM13" s="16">
        <f t="shared" si="4"/>
        <v>0</v>
      </c>
      <c r="AN13" s="16">
        <f t="shared" si="4"/>
        <v>0</v>
      </c>
      <c r="AO13" s="395"/>
    </row>
    <row r="14" spans="1:41" ht="25.5">
      <c r="A14" s="1080"/>
      <c r="B14" s="1081"/>
      <c r="C14" s="1081"/>
      <c r="D14" s="1081"/>
      <c r="E14" s="1081"/>
      <c r="F14" s="1081"/>
      <c r="G14" s="1081"/>
      <c r="H14" s="1082"/>
      <c r="I14" s="15" t="s">
        <v>9</v>
      </c>
      <c r="J14" s="16">
        <f t="shared" ref="J14:AK14" si="7">J20+J172</f>
        <v>702203.72</v>
      </c>
      <c r="K14" s="16">
        <f t="shared" si="7"/>
        <v>702203.72</v>
      </c>
      <c r="L14" s="16">
        <f t="shared" si="7"/>
        <v>545414.29</v>
      </c>
      <c r="M14" s="16">
        <f t="shared" si="7"/>
        <v>348941.19</v>
      </c>
      <c r="N14" s="16">
        <f t="shared" si="7"/>
        <v>196473.11</v>
      </c>
      <c r="O14" s="16">
        <f t="shared" si="7"/>
        <v>1</v>
      </c>
      <c r="P14" s="16">
        <f t="shared" si="7"/>
        <v>0</v>
      </c>
      <c r="Q14" s="16">
        <f t="shared" si="7"/>
        <v>0</v>
      </c>
      <c r="R14" s="16">
        <f t="shared" si="7"/>
        <v>0</v>
      </c>
      <c r="S14" s="16">
        <f t="shared" si="7"/>
        <v>0</v>
      </c>
      <c r="T14" s="16">
        <f t="shared" si="7"/>
        <v>0</v>
      </c>
      <c r="U14" s="16">
        <f t="shared" si="7"/>
        <v>0</v>
      </c>
      <c r="V14" s="16">
        <f t="shared" si="7"/>
        <v>0</v>
      </c>
      <c r="W14" s="16">
        <f t="shared" si="7"/>
        <v>0</v>
      </c>
      <c r="X14" s="16">
        <f t="shared" si="7"/>
        <v>0</v>
      </c>
      <c r="Y14" s="16">
        <f t="shared" si="7"/>
        <v>0</v>
      </c>
      <c r="Z14" s="16">
        <f t="shared" si="7"/>
        <v>0</v>
      </c>
      <c r="AA14" s="16">
        <f t="shared" si="7"/>
        <v>0</v>
      </c>
      <c r="AB14" s="16">
        <f t="shared" si="7"/>
        <v>0</v>
      </c>
      <c r="AC14" s="16">
        <f t="shared" si="7"/>
        <v>0</v>
      </c>
      <c r="AD14" s="16">
        <f t="shared" si="7"/>
        <v>0</v>
      </c>
      <c r="AE14" s="16">
        <f t="shared" si="7"/>
        <v>0</v>
      </c>
      <c r="AF14" s="16">
        <f t="shared" si="7"/>
        <v>0</v>
      </c>
      <c r="AG14" s="16">
        <f t="shared" si="7"/>
        <v>0</v>
      </c>
      <c r="AH14" s="16">
        <f t="shared" si="7"/>
        <v>0</v>
      </c>
      <c r="AI14" s="16">
        <f t="shared" si="7"/>
        <v>0</v>
      </c>
      <c r="AJ14" s="16">
        <f t="shared" si="7"/>
        <v>0</v>
      </c>
      <c r="AK14" s="16">
        <f t="shared" si="7"/>
        <v>0</v>
      </c>
      <c r="AL14" s="385">
        <v>0</v>
      </c>
      <c r="AM14" s="16">
        <f t="shared" si="4"/>
        <v>0</v>
      </c>
      <c r="AN14" s="16">
        <f t="shared" si="4"/>
        <v>0</v>
      </c>
      <c r="AO14" s="395"/>
    </row>
    <row r="15" spans="1:41" ht="15.75">
      <c r="A15" s="1069" t="s">
        <v>12</v>
      </c>
      <c r="B15" s="1070"/>
      <c r="C15" s="1070"/>
      <c r="D15" s="1070"/>
      <c r="E15" s="1070"/>
      <c r="F15" s="1070"/>
      <c r="G15" s="1070"/>
      <c r="H15" s="1071"/>
      <c r="I15" s="17"/>
      <c r="J15" s="17"/>
      <c r="K15" s="17"/>
      <c r="L15" s="18"/>
      <c r="M15" s="18"/>
      <c r="N15" s="18"/>
      <c r="O15" s="18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396"/>
    </row>
    <row r="16" spans="1:41" ht="15.75">
      <c r="A16" s="1083"/>
      <c r="B16" s="1084"/>
      <c r="C16" s="1084"/>
      <c r="D16" s="1084"/>
      <c r="E16" s="1084"/>
      <c r="F16" s="1084"/>
      <c r="G16" s="1084"/>
      <c r="H16" s="1085"/>
      <c r="I16" s="19" t="s">
        <v>21</v>
      </c>
      <c r="J16" s="20">
        <f t="shared" ref="J16:P16" si="8">J17+J18+J19+J20</f>
        <v>1909326.1</v>
      </c>
      <c r="K16" s="20">
        <f t="shared" si="8"/>
        <v>999161.53999999992</v>
      </c>
      <c r="L16" s="20">
        <f t="shared" si="8"/>
        <v>1551752.6800000002</v>
      </c>
      <c r="M16" s="20">
        <f t="shared" si="8"/>
        <v>605672.16</v>
      </c>
      <c r="N16" s="20">
        <f t="shared" si="8"/>
        <v>383582.47</v>
      </c>
      <c r="O16" s="20">
        <f t="shared" si="8"/>
        <v>116582.55</v>
      </c>
      <c r="P16" s="47">
        <f t="shared" si="8"/>
        <v>226744.66999999998</v>
      </c>
      <c r="Q16" s="47">
        <f t="shared" ref="Q16:AN16" si="9">Q17+Q18+Q19+Q20</f>
        <v>76.575000000000003</v>
      </c>
      <c r="R16" s="47">
        <f t="shared" si="9"/>
        <v>75</v>
      </c>
      <c r="S16" s="47">
        <f>S17+S18+S19+S20</f>
        <v>76.575000000000003</v>
      </c>
      <c r="T16" s="47">
        <f t="shared" si="9"/>
        <v>0</v>
      </c>
      <c r="U16" s="47">
        <f t="shared" si="9"/>
        <v>0</v>
      </c>
      <c r="V16" s="47">
        <f t="shared" si="9"/>
        <v>0</v>
      </c>
      <c r="W16" s="47">
        <f t="shared" si="9"/>
        <v>0</v>
      </c>
      <c r="X16" s="47">
        <f t="shared" si="9"/>
        <v>0</v>
      </c>
      <c r="Y16" s="47">
        <f t="shared" si="9"/>
        <v>0</v>
      </c>
      <c r="Z16" s="47">
        <f t="shared" si="9"/>
        <v>76.58</v>
      </c>
      <c r="AA16" s="47">
        <f t="shared" si="9"/>
        <v>76.58</v>
      </c>
      <c r="AB16" s="47">
        <f t="shared" si="9"/>
        <v>0</v>
      </c>
      <c r="AC16" s="47">
        <f t="shared" si="9"/>
        <v>0</v>
      </c>
      <c r="AD16" s="47">
        <f t="shared" si="9"/>
        <v>0</v>
      </c>
      <c r="AE16" s="47">
        <f t="shared" si="9"/>
        <v>0</v>
      </c>
      <c r="AF16" s="47">
        <f t="shared" si="9"/>
        <v>0</v>
      </c>
      <c r="AG16" s="47">
        <f t="shared" si="9"/>
        <v>0</v>
      </c>
      <c r="AH16" s="47">
        <f t="shared" si="9"/>
        <v>0</v>
      </c>
      <c r="AI16" s="47">
        <f t="shared" si="9"/>
        <v>0</v>
      </c>
      <c r="AJ16" s="47">
        <f t="shared" si="9"/>
        <v>169346.93</v>
      </c>
      <c r="AK16" s="47">
        <f t="shared" si="9"/>
        <v>169346.93</v>
      </c>
      <c r="AL16" s="47">
        <v>0</v>
      </c>
      <c r="AM16" s="47">
        <f t="shared" si="9"/>
        <v>0</v>
      </c>
      <c r="AN16" s="47">
        <f t="shared" si="9"/>
        <v>0</v>
      </c>
      <c r="AO16" s="397"/>
    </row>
    <row r="17" spans="1:41" ht="55.5" customHeight="1">
      <c r="A17" s="1086"/>
      <c r="B17" s="1087"/>
      <c r="C17" s="1087"/>
      <c r="D17" s="1087"/>
      <c r="E17" s="1087"/>
      <c r="F17" s="1087"/>
      <c r="G17" s="1087"/>
      <c r="H17" s="1088"/>
      <c r="I17" s="15" t="s">
        <v>19</v>
      </c>
      <c r="J17" s="16">
        <f t="shared" ref="J17:AN17" si="10">J21+J148</f>
        <v>989659.6</v>
      </c>
      <c r="K17" s="16">
        <f t="shared" si="10"/>
        <v>296957.81999999995</v>
      </c>
      <c r="L17" s="16">
        <f t="shared" si="10"/>
        <v>605271.59</v>
      </c>
      <c r="M17" s="16">
        <f t="shared" si="10"/>
        <v>96658.23</v>
      </c>
      <c r="N17" s="16">
        <f t="shared" si="10"/>
        <v>83716.939999999988</v>
      </c>
      <c r="O17" s="16">
        <f t="shared" si="10"/>
        <v>78886.680000000008</v>
      </c>
      <c r="P17" s="47">
        <f t="shared" si="10"/>
        <v>172215.9</v>
      </c>
      <c r="Q17" s="22">
        <f t="shared" si="10"/>
        <v>0</v>
      </c>
      <c r="R17" s="22">
        <f t="shared" si="10"/>
        <v>0</v>
      </c>
      <c r="S17" s="22">
        <f t="shared" si="10"/>
        <v>0</v>
      </c>
      <c r="T17" s="22">
        <f t="shared" si="10"/>
        <v>0</v>
      </c>
      <c r="U17" s="22">
        <f t="shared" si="10"/>
        <v>0</v>
      </c>
      <c r="V17" s="22">
        <f t="shared" si="10"/>
        <v>0</v>
      </c>
      <c r="W17" s="22">
        <f t="shared" si="10"/>
        <v>0</v>
      </c>
      <c r="X17" s="22">
        <f t="shared" si="10"/>
        <v>0</v>
      </c>
      <c r="Y17" s="22">
        <f t="shared" si="10"/>
        <v>0</v>
      </c>
      <c r="Z17" s="22">
        <f>Z21+Z148</f>
        <v>0</v>
      </c>
      <c r="AA17" s="22">
        <f t="shared" si="10"/>
        <v>0</v>
      </c>
      <c r="AB17" s="22">
        <f t="shared" si="10"/>
        <v>0</v>
      </c>
      <c r="AC17" s="22">
        <f t="shared" si="10"/>
        <v>0</v>
      </c>
      <c r="AD17" s="22">
        <f>AD21+AD148</f>
        <v>0</v>
      </c>
      <c r="AE17" s="22">
        <f t="shared" si="10"/>
        <v>0</v>
      </c>
      <c r="AF17" s="22">
        <f t="shared" si="10"/>
        <v>0</v>
      </c>
      <c r="AG17" s="22">
        <f t="shared" si="10"/>
        <v>0</v>
      </c>
      <c r="AH17" s="22">
        <f t="shared" si="10"/>
        <v>0</v>
      </c>
      <c r="AI17" s="22">
        <f t="shared" si="10"/>
        <v>0</v>
      </c>
      <c r="AJ17" s="22">
        <f t="shared" si="10"/>
        <v>164000</v>
      </c>
      <c r="AK17" s="22">
        <f t="shared" si="10"/>
        <v>164000</v>
      </c>
      <c r="AL17" s="22">
        <f t="shared" si="10"/>
        <v>0</v>
      </c>
      <c r="AM17" s="22">
        <f t="shared" si="10"/>
        <v>0</v>
      </c>
      <c r="AN17" s="22">
        <f t="shared" si="10"/>
        <v>0</v>
      </c>
      <c r="AO17" s="398"/>
    </row>
    <row r="18" spans="1:41" ht="38.25">
      <c r="A18" s="1086"/>
      <c r="B18" s="1087"/>
      <c r="C18" s="1087"/>
      <c r="D18" s="1087"/>
      <c r="E18" s="1087"/>
      <c r="F18" s="1087"/>
      <c r="G18" s="1087"/>
      <c r="H18" s="1088"/>
      <c r="I18" s="15" t="s">
        <v>20</v>
      </c>
      <c r="J18" s="16">
        <f>J22+J52+J60+J76+J89+J149</f>
        <v>194045.42</v>
      </c>
      <c r="K18" s="16">
        <f>K22+K76+K149</f>
        <v>0</v>
      </c>
      <c r="L18" s="16">
        <f t="shared" ref="L18:AN18" si="11">L22+L52+L60+L76+L89+L149+L158</f>
        <v>197270.65</v>
      </c>
      <c r="M18" s="107">
        <f t="shared" si="11"/>
        <v>24568.73</v>
      </c>
      <c r="N18" s="107">
        <f t="shared" si="11"/>
        <v>66892.61</v>
      </c>
      <c r="O18" s="107">
        <f t="shared" si="11"/>
        <v>37695.869999999995</v>
      </c>
      <c r="P18" s="22">
        <f t="shared" si="11"/>
        <v>52294.49</v>
      </c>
      <c r="Q18" s="22">
        <f t="shared" si="11"/>
        <v>76.575000000000003</v>
      </c>
      <c r="R18" s="22">
        <f t="shared" si="11"/>
        <v>75</v>
      </c>
      <c r="S18" s="22">
        <f t="shared" si="11"/>
        <v>76.575000000000003</v>
      </c>
      <c r="T18" s="22">
        <f t="shared" si="11"/>
        <v>0</v>
      </c>
      <c r="U18" s="22">
        <f t="shared" si="11"/>
        <v>0</v>
      </c>
      <c r="V18" s="22">
        <f t="shared" si="11"/>
        <v>0</v>
      </c>
      <c r="W18" s="22">
        <f t="shared" si="11"/>
        <v>0</v>
      </c>
      <c r="X18" s="22">
        <f t="shared" si="11"/>
        <v>0</v>
      </c>
      <c r="Y18" s="22">
        <f>Y22+Y52+Y60+Y76+Y89+Y149+Y158</f>
        <v>0</v>
      </c>
      <c r="Z18" s="22">
        <f>Z22+Z52+Z60+Z76+Z89+Z149+Z158</f>
        <v>76.58</v>
      </c>
      <c r="AA18" s="22">
        <f t="shared" si="11"/>
        <v>76.58</v>
      </c>
      <c r="AB18" s="22">
        <f t="shared" si="11"/>
        <v>0</v>
      </c>
      <c r="AC18" s="22">
        <f t="shared" si="11"/>
        <v>0</v>
      </c>
      <c r="AD18" s="22">
        <f t="shared" si="11"/>
        <v>0</v>
      </c>
      <c r="AE18" s="22">
        <f t="shared" si="11"/>
        <v>0</v>
      </c>
      <c r="AF18" s="22">
        <f t="shared" si="11"/>
        <v>0</v>
      </c>
      <c r="AG18" s="22">
        <f t="shared" si="11"/>
        <v>0</v>
      </c>
      <c r="AH18" s="22">
        <f t="shared" si="11"/>
        <v>0</v>
      </c>
      <c r="AI18" s="22">
        <f t="shared" si="11"/>
        <v>0</v>
      </c>
      <c r="AJ18" s="22">
        <f t="shared" si="11"/>
        <v>5346.93</v>
      </c>
      <c r="AK18" s="22">
        <f t="shared" si="11"/>
        <v>5346.93</v>
      </c>
      <c r="AL18" s="22">
        <v>0</v>
      </c>
      <c r="AM18" s="22">
        <f t="shared" si="11"/>
        <v>0</v>
      </c>
      <c r="AN18" s="22">
        <f t="shared" si="11"/>
        <v>0</v>
      </c>
      <c r="AO18" s="398"/>
    </row>
    <row r="19" spans="1:41" ht="25.5">
      <c r="A19" s="1086"/>
      <c r="B19" s="1087"/>
      <c r="C19" s="1087"/>
      <c r="D19" s="1087"/>
      <c r="E19" s="1087"/>
      <c r="F19" s="1087"/>
      <c r="G19" s="1087"/>
      <c r="H19" s="1088"/>
      <c r="I19" s="15" t="s">
        <v>10</v>
      </c>
      <c r="J19" s="16">
        <f>J23+J77+J150+J53</f>
        <v>23417.360000000001</v>
      </c>
      <c r="K19" s="16">
        <f>K23+K77+K150+K53</f>
        <v>0</v>
      </c>
      <c r="L19" s="16">
        <f t="shared" ref="L19:AI19" si="12">L23+L77+L150+L53+L61</f>
        <v>203796.15000000002</v>
      </c>
      <c r="M19" s="16">
        <f t="shared" si="12"/>
        <v>135504.01</v>
      </c>
      <c r="N19" s="16">
        <f t="shared" si="12"/>
        <v>36499.81</v>
      </c>
      <c r="O19" s="16">
        <f t="shared" si="12"/>
        <v>0</v>
      </c>
      <c r="P19" s="22">
        <f t="shared" si="12"/>
        <v>2234.2800000000002</v>
      </c>
      <c r="Q19" s="22">
        <f>Q23+Q77+Q150+Q53+Q61</f>
        <v>0</v>
      </c>
      <c r="R19" s="22">
        <f t="shared" si="12"/>
        <v>0</v>
      </c>
      <c r="S19" s="22">
        <f t="shared" si="12"/>
        <v>0</v>
      </c>
      <c r="T19" s="22">
        <f t="shared" si="12"/>
        <v>0</v>
      </c>
      <c r="U19" s="22">
        <f t="shared" si="12"/>
        <v>0</v>
      </c>
      <c r="V19" s="22">
        <f t="shared" si="12"/>
        <v>0</v>
      </c>
      <c r="W19" s="22">
        <f t="shared" si="12"/>
        <v>0</v>
      </c>
      <c r="X19" s="22">
        <f t="shared" si="12"/>
        <v>0</v>
      </c>
      <c r="Y19" s="22">
        <f t="shared" si="12"/>
        <v>0</v>
      </c>
      <c r="Z19" s="22">
        <f t="shared" si="12"/>
        <v>0</v>
      </c>
      <c r="AA19" s="22">
        <f t="shared" si="12"/>
        <v>0</v>
      </c>
      <c r="AB19" s="22">
        <f t="shared" si="12"/>
        <v>0</v>
      </c>
      <c r="AC19" s="22">
        <f t="shared" si="12"/>
        <v>0</v>
      </c>
      <c r="AD19" s="22">
        <f t="shared" si="12"/>
        <v>0</v>
      </c>
      <c r="AE19" s="22">
        <f t="shared" si="12"/>
        <v>0</v>
      </c>
      <c r="AF19" s="22">
        <f t="shared" si="12"/>
        <v>0</v>
      </c>
      <c r="AG19" s="22">
        <f t="shared" si="12"/>
        <v>0</v>
      </c>
      <c r="AH19" s="22">
        <f t="shared" si="12"/>
        <v>0</v>
      </c>
      <c r="AI19" s="22">
        <f t="shared" si="12"/>
        <v>0</v>
      </c>
      <c r="AJ19" s="22">
        <f>AJ23+AJ77+AJ150+AJ53</f>
        <v>0</v>
      </c>
      <c r="AK19" s="22">
        <f>AK23+AK77+AK150+AK53</f>
        <v>0</v>
      </c>
      <c r="AL19" s="22">
        <f>AL23+AL77+AL150+AL53</f>
        <v>0</v>
      </c>
      <c r="AM19" s="22">
        <f>AM23+AM77+AM150+AM53</f>
        <v>0</v>
      </c>
      <c r="AN19" s="22">
        <f>AN23+AN77+AN150+AN53</f>
        <v>0</v>
      </c>
      <c r="AO19" s="398"/>
    </row>
    <row r="20" spans="1:41" ht="25.5">
      <c r="A20" s="1089"/>
      <c r="B20" s="1090"/>
      <c r="C20" s="1090"/>
      <c r="D20" s="1090"/>
      <c r="E20" s="1090"/>
      <c r="F20" s="1090"/>
      <c r="G20" s="1090"/>
      <c r="H20" s="1091"/>
      <c r="I20" s="15" t="s">
        <v>9</v>
      </c>
      <c r="J20" s="21">
        <f t="shared" ref="J20:AN20" si="13">J24+J78+J151</f>
        <v>702203.72</v>
      </c>
      <c r="K20" s="21">
        <f t="shared" si="13"/>
        <v>702203.72</v>
      </c>
      <c r="L20" s="69">
        <f t="shared" si="13"/>
        <v>545414.29</v>
      </c>
      <c r="M20" s="21">
        <f t="shared" si="13"/>
        <v>348941.19</v>
      </c>
      <c r="N20" s="21">
        <f t="shared" si="13"/>
        <v>196473.11</v>
      </c>
      <c r="O20" s="21">
        <f t="shared" si="13"/>
        <v>0</v>
      </c>
      <c r="P20" s="69">
        <f t="shared" si="13"/>
        <v>0</v>
      </c>
      <c r="Q20" s="69">
        <f t="shared" si="13"/>
        <v>0</v>
      </c>
      <c r="R20" s="69">
        <f t="shared" si="13"/>
        <v>0</v>
      </c>
      <c r="S20" s="69">
        <f t="shared" si="13"/>
        <v>0</v>
      </c>
      <c r="T20" s="69">
        <f t="shared" si="13"/>
        <v>0</v>
      </c>
      <c r="U20" s="69">
        <f t="shared" si="13"/>
        <v>0</v>
      </c>
      <c r="V20" s="69">
        <f t="shared" si="13"/>
        <v>0</v>
      </c>
      <c r="W20" s="69">
        <f t="shared" si="13"/>
        <v>0</v>
      </c>
      <c r="X20" s="69">
        <f t="shared" si="13"/>
        <v>0</v>
      </c>
      <c r="Y20" s="69">
        <f t="shared" si="13"/>
        <v>0</v>
      </c>
      <c r="Z20" s="69">
        <f t="shared" si="13"/>
        <v>0</v>
      </c>
      <c r="AA20" s="69">
        <f t="shared" si="13"/>
        <v>0</v>
      </c>
      <c r="AB20" s="69">
        <f t="shared" si="13"/>
        <v>0</v>
      </c>
      <c r="AC20" s="69">
        <f t="shared" si="13"/>
        <v>0</v>
      </c>
      <c r="AD20" s="69">
        <f t="shared" si="13"/>
        <v>0</v>
      </c>
      <c r="AE20" s="69">
        <f t="shared" si="13"/>
        <v>0</v>
      </c>
      <c r="AF20" s="69">
        <f t="shared" si="13"/>
        <v>0</v>
      </c>
      <c r="AG20" s="69">
        <f t="shared" si="13"/>
        <v>0</v>
      </c>
      <c r="AH20" s="69">
        <f t="shared" si="13"/>
        <v>0</v>
      </c>
      <c r="AI20" s="69">
        <f t="shared" si="13"/>
        <v>0</v>
      </c>
      <c r="AJ20" s="69">
        <f t="shared" si="13"/>
        <v>0</v>
      </c>
      <c r="AK20" s="69">
        <f t="shared" si="13"/>
        <v>0</v>
      </c>
      <c r="AL20" s="69">
        <f t="shared" si="13"/>
        <v>0</v>
      </c>
      <c r="AM20" s="69">
        <f t="shared" si="13"/>
        <v>0</v>
      </c>
      <c r="AN20" s="69">
        <f t="shared" si="13"/>
        <v>0</v>
      </c>
      <c r="AO20" s="399"/>
    </row>
    <row r="21" spans="1:41" ht="28.5" customHeight="1">
      <c r="A21" s="1092" t="s">
        <v>25</v>
      </c>
      <c r="B21" s="1095" t="s">
        <v>40</v>
      </c>
      <c r="C21" s="1096"/>
      <c r="D21" s="1096"/>
      <c r="E21" s="1096"/>
      <c r="F21" s="1096"/>
      <c r="G21" s="1096"/>
      <c r="H21" s="1097"/>
      <c r="I21" s="15" t="s">
        <v>19</v>
      </c>
      <c r="J21" s="22">
        <f t="shared" ref="J21:AN21" si="14">J26+J39+J42</f>
        <v>989659.6</v>
      </c>
      <c r="K21" s="22">
        <f t="shared" si="14"/>
        <v>296957.81999999995</v>
      </c>
      <c r="L21" s="16">
        <f>L26+L39+L42+L46</f>
        <v>605271.59</v>
      </c>
      <c r="M21" s="16">
        <f t="shared" si="14"/>
        <v>96658.23</v>
      </c>
      <c r="N21" s="16">
        <f t="shared" si="14"/>
        <v>83716.939999999988</v>
      </c>
      <c r="O21" s="16">
        <f t="shared" si="14"/>
        <v>78886.680000000008</v>
      </c>
      <c r="P21" s="22">
        <f>P26+P39+P42+P46</f>
        <v>172215.9</v>
      </c>
      <c r="Q21" s="22">
        <f>Q26+Q39+Q42+Q46</f>
        <v>0</v>
      </c>
      <c r="R21" s="22">
        <f t="shared" si="14"/>
        <v>0</v>
      </c>
      <c r="S21" s="22">
        <f t="shared" si="14"/>
        <v>0</v>
      </c>
      <c r="T21" s="22">
        <f t="shared" si="14"/>
        <v>0</v>
      </c>
      <c r="U21" s="22">
        <f t="shared" si="14"/>
        <v>0</v>
      </c>
      <c r="V21" s="22">
        <f t="shared" si="14"/>
        <v>0</v>
      </c>
      <c r="W21" s="22">
        <f t="shared" si="14"/>
        <v>0</v>
      </c>
      <c r="X21" s="22">
        <f t="shared" si="14"/>
        <v>0</v>
      </c>
      <c r="Y21" s="22">
        <f>Y26+Y39+Y42+Y46</f>
        <v>0</v>
      </c>
      <c r="Z21" s="22">
        <f>Z26+Z39+Z42+Z46</f>
        <v>0</v>
      </c>
      <c r="AA21" s="22">
        <f t="shared" ref="AA21:AD21" si="15">AA26+AA39+AA42+AA46</f>
        <v>0</v>
      </c>
      <c r="AB21" s="22">
        <f t="shared" si="15"/>
        <v>0</v>
      </c>
      <c r="AC21" s="22">
        <f t="shared" si="15"/>
        <v>0</v>
      </c>
      <c r="AD21" s="22">
        <f t="shared" si="15"/>
        <v>0</v>
      </c>
      <c r="AE21" s="22">
        <f t="shared" si="14"/>
        <v>0</v>
      </c>
      <c r="AF21" s="22">
        <f>AF26+AF39+AF42</f>
        <v>0</v>
      </c>
      <c r="AG21" s="22">
        <f>AG26+AG39+AG42</f>
        <v>0</v>
      </c>
      <c r="AH21" s="22">
        <f>AH26+AH39+AH42</f>
        <v>0</v>
      </c>
      <c r="AI21" s="22">
        <f>AI26+AI39+AI42</f>
        <v>0</v>
      </c>
      <c r="AJ21" s="22">
        <f t="shared" si="14"/>
        <v>164000</v>
      </c>
      <c r="AK21" s="22">
        <f t="shared" si="14"/>
        <v>164000</v>
      </c>
      <c r="AL21" s="22">
        <f t="shared" si="14"/>
        <v>0</v>
      </c>
      <c r="AM21" s="22">
        <f t="shared" si="14"/>
        <v>0</v>
      </c>
      <c r="AN21" s="22">
        <f t="shared" si="14"/>
        <v>0</v>
      </c>
      <c r="AO21" s="398"/>
    </row>
    <row r="22" spans="1:41" ht="42.75" customHeight="1">
      <c r="A22" s="1093"/>
      <c r="B22" s="1098"/>
      <c r="C22" s="1099"/>
      <c r="D22" s="1099"/>
      <c r="E22" s="1099"/>
      <c r="F22" s="1099"/>
      <c r="G22" s="1099"/>
      <c r="H22" s="1100"/>
      <c r="I22" s="23" t="s">
        <v>20</v>
      </c>
      <c r="J22" s="3">
        <v>0</v>
      </c>
      <c r="K22" s="3">
        <v>0</v>
      </c>
      <c r="L22" s="3">
        <v>0</v>
      </c>
      <c r="M22" s="3">
        <v>0</v>
      </c>
      <c r="N22" s="47">
        <v>0</v>
      </c>
      <c r="O22" s="47">
        <v>2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398"/>
    </row>
    <row r="23" spans="1:41" ht="25.5">
      <c r="A23" s="1093"/>
      <c r="B23" s="1098"/>
      <c r="C23" s="1099"/>
      <c r="D23" s="1099"/>
      <c r="E23" s="1099"/>
      <c r="F23" s="1099"/>
      <c r="G23" s="1099"/>
      <c r="H23" s="1100"/>
      <c r="I23" s="15" t="s">
        <v>10</v>
      </c>
      <c r="J23" s="16">
        <v>0</v>
      </c>
      <c r="K23" s="16">
        <v>0</v>
      </c>
      <c r="L23" s="16">
        <f>M23+N23+O23</f>
        <v>172003.82</v>
      </c>
      <c r="M23" s="16">
        <f>M36</f>
        <v>135504.01</v>
      </c>
      <c r="N23" s="22">
        <f>N36</f>
        <v>36499.81</v>
      </c>
      <c r="O23" s="22">
        <f>O36</f>
        <v>0</v>
      </c>
      <c r="P23" s="22">
        <f>P36</f>
        <v>0</v>
      </c>
      <c r="Q23" s="22">
        <f>Q36</f>
        <v>0</v>
      </c>
      <c r="R23" s="22">
        <f t="shared" ref="R23:AE23" si="16">R36</f>
        <v>0</v>
      </c>
      <c r="S23" s="22">
        <f t="shared" si="16"/>
        <v>0</v>
      </c>
      <c r="T23" s="22">
        <f t="shared" si="16"/>
        <v>0</v>
      </c>
      <c r="U23" s="22">
        <f>U36</f>
        <v>0</v>
      </c>
      <c r="V23" s="22">
        <f t="shared" si="16"/>
        <v>0</v>
      </c>
      <c r="W23" s="22">
        <f t="shared" si="16"/>
        <v>0</v>
      </c>
      <c r="X23" s="22">
        <f t="shared" si="16"/>
        <v>0</v>
      </c>
      <c r="Y23" s="22">
        <f t="shared" si="16"/>
        <v>0</v>
      </c>
      <c r="Z23" s="22">
        <f t="shared" si="16"/>
        <v>0</v>
      </c>
      <c r="AA23" s="22">
        <f t="shared" si="16"/>
        <v>0</v>
      </c>
      <c r="AB23" s="22">
        <f>AB36</f>
        <v>0</v>
      </c>
      <c r="AC23" s="22">
        <f>AC36</f>
        <v>0</v>
      </c>
      <c r="AD23" s="22">
        <f>AD36</f>
        <v>0</v>
      </c>
      <c r="AE23" s="22">
        <f t="shared" si="16"/>
        <v>0</v>
      </c>
      <c r="AF23" s="22">
        <f>AF36</f>
        <v>0</v>
      </c>
      <c r="AG23" s="22">
        <f>AG36</f>
        <v>0</v>
      </c>
      <c r="AH23" s="22">
        <f>AH36</f>
        <v>0</v>
      </c>
      <c r="AI23" s="22">
        <f>AI36</f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398"/>
    </row>
    <row r="24" spans="1:41" ht="36" customHeight="1">
      <c r="A24" s="1094"/>
      <c r="B24" s="1101"/>
      <c r="C24" s="1102"/>
      <c r="D24" s="1102"/>
      <c r="E24" s="1102"/>
      <c r="F24" s="1102"/>
      <c r="G24" s="1102"/>
      <c r="H24" s="1103"/>
      <c r="I24" s="15" t="s">
        <v>9</v>
      </c>
      <c r="J24" s="16">
        <f t="shared" ref="J24:P24" si="17">J34</f>
        <v>702203.72</v>
      </c>
      <c r="K24" s="16">
        <f t="shared" si="17"/>
        <v>702203.72</v>
      </c>
      <c r="L24" s="16">
        <f t="shared" si="17"/>
        <v>545414.29</v>
      </c>
      <c r="M24" s="16">
        <f t="shared" si="17"/>
        <v>348941.19</v>
      </c>
      <c r="N24" s="22">
        <f t="shared" si="17"/>
        <v>196473.11</v>
      </c>
      <c r="O24" s="22">
        <f t="shared" si="17"/>
        <v>0</v>
      </c>
      <c r="P24" s="22">
        <f t="shared" si="17"/>
        <v>0</v>
      </c>
      <c r="Q24" s="22">
        <f t="shared" ref="Q24:AE24" si="18">Q34</f>
        <v>0</v>
      </c>
      <c r="R24" s="22">
        <f t="shared" si="18"/>
        <v>0</v>
      </c>
      <c r="S24" s="22">
        <f t="shared" si="18"/>
        <v>0</v>
      </c>
      <c r="T24" s="22">
        <f t="shared" si="18"/>
        <v>0</v>
      </c>
      <c r="U24" s="22">
        <f t="shared" si="18"/>
        <v>0</v>
      </c>
      <c r="V24" s="22">
        <f t="shared" si="18"/>
        <v>0</v>
      </c>
      <c r="W24" s="22">
        <f t="shared" si="18"/>
        <v>0</v>
      </c>
      <c r="X24" s="22">
        <f t="shared" si="18"/>
        <v>0</v>
      </c>
      <c r="Y24" s="22">
        <f t="shared" si="18"/>
        <v>0</v>
      </c>
      <c r="Z24" s="22">
        <f t="shared" si="18"/>
        <v>0</v>
      </c>
      <c r="AA24" s="22">
        <f t="shared" si="18"/>
        <v>0</v>
      </c>
      <c r="AB24" s="22">
        <f>AB34</f>
        <v>0</v>
      </c>
      <c r="AC24" s="22">
        <f>AC34</f>
        <v>0</v>
      </c>
      <c r="AD24" s="22">
        <f>AD34</f>
        <v>0</v>
      </c>
      <c r="AE24" s="22">
        <f t="shared" si="18"/>
        <v>0</v>
      </c>
      <c r="AF24" s="22">
        <f t="shared" ref="AF24:AN24" si="19">AF34</f>
        <v>0</v>
      </c>
      <c r="AG24" s="22">
        <f t="shared" si="19"/>
        <v>0</v>
      </c>
      <c r="AH24" s="22">
        <f t="shared" si="19"/>
        <v>0</v>
      </c>
      <c r="AI24" s="22">
        <f t="shared" si="19"/>
        <v>0</v>
      </c>
      <c r="AJ24" s="22">
        <f t="shared" si="19"/>
        <v>0</v>
      </c>
      <c r="AK24" s="22">
        <f t="shared" si="19"/>
        <v>0</v>
      </c>
      <c r="AL24" s="22">
        <f t="shared" si="19"/>
        <v>0</v>
      </c>
      <c r="AM24" s="22">
        <f t="shared" si="19"/>
        <v>0</v>
      </c>
      <c r="AN24" s="22">
        <f t="shared" si="19"/>
        <v>0</v>
      </c>
      <c r="AO24" s="398"/>
    </row>
    <row r="25" spans="1:41" ht="42" customHeight="1">
      <c r="A25" s="1040" t="s">
        <v>26</v>
      </c>
      <c r="B25" s="75" t="s">
        <v>18</v>
      </c>
      <c r="C25" s="1014"/>
      <c r="D25" s="1014"/>
      <c r="E25" s="1014"/>
      <c r="F25" s="1104" t="s">
        <v>44</v>
      </c>
      <c r="G25" s="1014">
        <v>2018</v>
      </c>
      <c r="H25" s="1014">
        <v>2020</v>
      </c>
      <c r="I25" s="2"/>
      <c r="J25" s="24">
        <v>1075576.6499999999</v>
      </c>
      <c r="K25" s="25">
        <f>K26+K34</f>
        <v>999161.53999999992</v>
      </c>
      <c r="L25" s="76">
        <f t="shared" ref="L25:Q25" si="20">L26+L34+L36</f>
        <v>793833.22</v>
      </c>
      <c r="M25" s="76">
        <f t="shared" si="20"/>
        <v>560860.31000000006</v>
      </c>
      <c r="N25" s="76">
        <f t="shared" si="20"/>
        <v>232972.91999999998</v>
      </c>
      <c r="O25" s="76">
        <f t="shared" si="20"/>
        <v>0</v>
      </c>
      <c r="P25" s="76">
        <f t="shared" si="20"/>
        <v>0</v>
      </c>
      <c r="Q25" s="76">
        <f t="shared" si="20"/>
        <v>0</v>
      </c>
      <c r="R25" s="76">
        <f t="shared" ref="R25:X25" si="21">R26+R34</f>
        <v>0</v>
      </c>
      <c r="S25" s="76">
        <f>S26+S34</f>
        <v>0</v>
      </c>
      <c r="T25" s="76">
        <f>T26+T34+T36</f>
        <v>0</v>
      </c>
      <c r="U25" s="76">
        <f>U26+U34+U36</f>
        <v>0</v>
      </c>
      <c r="V25" s="76">
        <f t="shared" si="21"/>
        <v>0</v>
      </c>
      <c r="W25" s="76">
        <f t="shared" si="21"/>
        <v>0</v>
      </c>
      <c r="X25" s="76">
        <f t="shared" si="21"/>
        <v>0</v>
      </c>
      <c r="Y25" s="76">
        <f>Y26+Y34+Y36</f>
        <v>0</v>
      </c>
      <c r="Z25" s="76">
        <f>Z26+Z34+Z36</f>
        <v>0</v>
      </c>
      <c r="AA25" s="76">
        <f t="shared" ref="AA25:AH25" si="22">AA26+AA34</f>
        <v>0</v>
      </c>
      <c r="AB25" s="76">
        <f t="shared" si="22"/>
        <v>0</v>
      </c>
      <c r="AC25" s="76">
        <f t="shared" si="22"/>
        <v>0</v>
      </c>
      <c r="AD25" s="76">
        <f t="shared" si="22"/>
        <v>0</v>
      </c>
      <c r="AE25" s="76">
        <f t="shared" si="22"/>
        <v>0</v>
      </c>
      <c r="AF25" s="76">
        <f t="shared" si="22"/>
        <v>0</v>
      </c>
      <c r="AG25" s="76">
        <f t="shared" si="22"/>
        <v>0</v>
      </c>
      <c r="AH25" s="76">
        <f t="shared" si="22"/>
        <v>0</v>
      </c>
      <c r="AI25" s="76">
        <v>0</v>
      </c>
      <c r="AJ25" s="76">
        <v>0</v>
      </c>
      <c r="AK25" s="76">
        <f>AJ25</f>
        <v>0</v>
      </c>
      <c r="AL25" s="76">
        <v>0</v>
      </c>
      <c r="AM25" s="76">
        <f>AM26+AM34</f>
        <v>0</v>
      </c>
      <c r="AN25" s="76">
        <f>AN26+AN34</f>
        <v>0</v>
      </c>
      <c r="AO25" s="400" t="s">
        <v>423</v>
      </c>
    </row>
    <row r="26" spans="1:41" ht="52.5" customHeight="1">
      <c r="A26" s="1041"/>
      <c r="B26" s="358" t="s">
        <v>16</v>
      </c>
      <c r="C26" s="1015"/>
      <c r="D26" s="1015"/>
      <c r="E26" s="1015"/>
      <c r="F26" s="1105"/>
      <c r="G26" s="1015"/>
      <c r="H26" s="1015"/>
      <c r="I26" s="2" t="s">
        <v>19</v>
      </c>
      <c r="J26" s="27">
        <v>373372.92999999993</v>
      </c>
      <c r="K26" s="28">
        <f>J26-L26</f>
        <v>296957.81999999995</v>
      </c>
      <c r="L26" s="47">
        <v>76415.11</v>
      </c>
      <c r="M26" s="47">
        <v>76415.11</v>
      </c>
      <c r="N26" s="47">
        <v>0</v>
      </c>
      <c r="O26" s="47">
        <v>0</v>
      </c>
      <c r="P26" s="47">
        <v>0</v>
      </c>
      <c r="Q26" s="47">
        <f>SUM(Q27:Q33)</f>
        <v>0</v>
      </c>
      <c r="R26" s="47">
        <f t="shared" ref="R26:Y26" si="23">SUM(R27:R33)</f>
        <v>0</v>
      </c>
      <c r="S26" s="47">
        <f t="shared" si="23"/>
        <v>0</v>
      </c>
      <c r="T26" s="47">
        <f t="shared" si="23"/>
        <v>0</v>
      </c>
      <c r="U26" s="47">
        <f t="shared" si="23"/>
        <v>0</v>
      </c>
      <c r="V26" s="47">
        <f t="shared" si="23"/>
        <v>0</v>
      </c>
      <c r="W26" s="47">
        <f>SUM(W27:W33)</f>
        <v>0</v>
      </c>
      <c r="X26" s="47">
        <f t="shared" si="23"/>
        <v>0</v>
      </c>
      <c r="Y26" s="47">
        <f t="shared" si="23"/>
        <v>0</v>
      </c>
      <c r="Z26" s="47">
        <f t="shared" ref="Z26:AH26" si="24">SUM(Z27:Z33)</f>
        <v>0</v>
      </c>
      <c r="AA26" s="47">
        <f>SUM(AA27:AA33)</f>
        <v>0</v>
      </c>
      <c r="AB26" s="47">
        <f t="shared" si="24"/>
        <v>0</v>
      </c>
      <c r="AC26" s="47">
        <f t="shared" si="24"/>
        <v>0</v>
      </c>
      <c r="AD26" s="47">
        <f t="shared" si="24"/>
        <v>0</v>
      </c>
      <c r="AE26" s="47">
        <f>AI26</f>
        <v>0</v>
      </c>
      <c r="AF26" s="47">
        <f t="shared" si="24"/>
        <v>0</v>
      </c>
      <c r="AG26" s="47">
        <f t="shared" si="24"/>
        <v>0</v>
      </c>
      <c r="AH26" s="47">
        <f t="shared" si="24"/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1028"/>
    </row>
    <row r="27" spans="1:41" s="97" customFormat="1" ht="25.5" hidden="1" customHeight="1">
      <c r="A27" s="1041"/>
      <c r="B27" s="361" t="s">
        <v>215</v>
      </c>
      <c r="C27" s="90"/>
      <c r="D27" s="90"/>
      <c r="E27" s="90"/>
      <c r="F27" s="91"/>
      <c r="G27" s="90"/>
      <c r="H27" s="90"/>
      <c r="I27" s="269">
        <f>R26+T26+V26</f>
        <v>0</v>
      </c>
      <c r="J27" s="93"/>
      <c r="K27" s="94"/>
      <c r="L27" s="3"/>
      <c r="M27" s="96"/>
      <c r="N27" s="96"/>
      <c r="O27" s="96"/>
      <c r="P27" s="47">
        <f>R27+T27+V27+X27</f>
        <v>0</v>
      </c>
      <c r="Q27" s="96">
        <f>S27+U27+W27+Y27</f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f>AA27+AB27+AC27+AD27</f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f t="shared" ref="AE27:AE33" si="25">SUM(AF27:AF27)</f>
        <v>0</v>
      </c>
      <c r="AF27" s="96"/>
      <c r="AG27" s="96"/>
      <c r="AH27" s="96"/>
      <c r="AI27" s="96"/>
      <c r="AJ27" s="96"/>
      <c r="AK27" s="96"/>
      <c r="AL27" s="96"/>
      <c r="AM27" s="96"/>
      <c r="AN27" s="96"/>
      <c r="AO27" s="1029"/>
    </row>
    <row r="28" spans="1:41" s="97" customFormat="1" ht="15" hidden="1" customHeight="1">
      <c r="A28" s="1041"/>
      <c r="B28" s="361" t="s">
        <v>216</v>
      </c>
      <c r="C28" s="90"/>
      <c r="D28" s="90"/>
      <c r="E28" s="90"/>
      <c r="F28" s="91"/>
      <c r="G28" s="90"/>
      <c r="H28" s="90"/>
      <c r="I28" s="269">
        <f>S26+U26+W26</f>
        <v>0</v>
      </c>
      <c r="J28" s="93"/>
      <c r="K28" s="94"/>
      <c r="L28" s="3"/>
      <c r="M28" s="96"/>
      <c r="N28" s="96"/>
      <c r="O28" s="96"/>
      <c r="P28" s="47">
        <f>Q28</f>
        <v>0</v>
      </c>
      <c r="Q28" s="96">
        <f t="shared" ref="Q28:Q33" si="26">S28+U28+W28+Y28</f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f>AA28+AB28+AC28+AD28</f>
        <v>0</v>
      </c>
      <c r="AA28" s="96">
        <v>0</v>
      </c>
      <c r="AB28" s="96"/>
      <c r="AC28" s="96">
        <v>0</v>
      </c>
      <c r="AD28" s="96">
        <v>0</v>
      </c>
      <c r="AE28" s="96">
        <f t="shared" si="25"/>
        <v>0</v>
      </c>
      <c r="AF28" s="96"/>
      <c r="AG28" s="96"/>
      <c r="AH28" s="96"/>
      <c r="AI28" s="96"/>
      <c r="AJ28" s="96"/>
      <c r="AK28" s="96"/>
      <c r="AL28" s="96"/>
      <c r="AM28" s="96"/>
      <c r="AN28" s="96"/>
      <c r="AO28" s="1029"/>
    </row>
    <row r="29" spans="1:41" s="97" customFormat="1" ht="15" hidden="1" customHeight="1">
      <c r="A29" s="1041"/>
      <c r="B29" s="361" t="s">
        <v>217</v>
      </c>
      <c r="C29" s="90"/>
      <c r="D29" s="90"/>
      <c r="E29" s="90"/>
      <c r="F29" s="91"/>
      <c r="G29" s="90"/>
      <c r="H29" s="90"/>
      <c r="I29" s="92"/>
      <c r="J29" s="93"/>
      <c r="K29" s="94"/>
      <c r="L29" s="3"/>
      <c r="M29" s="96"/>
      <c r="N29" s="96"/>
      <c r="O29" s="96"/>
      <c r="P29" s="47">
        <f>R29</f>
        <v>0</v>
      </c>
      <c r="Q29" s="96">
        <f t="shared" si="26"/>
        <v>0</v>
      </c>
      <c r="R29" s="96">
        <v>0</v>
      </c>
      <c r="S29" s="96">
        <v>0</v>
      </c>
      <c r="T29" s="96">
        <f>U29</f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f>AA29+AB29+AC29+AD29</f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f t="shared" si="25"/>
        <v>0</v>
      </c>
      <c r="AF29" s="96"/>
      <c r="AG29" s="96"/>
      <c r="AH29" s="96"/>
      <c r="AI29" s="96"/>
      <c r="AJ29" s="96"/>
      <c r="AK29" s="96"/>
      <c r="AL29" s="96"/>
      <c r="AM29" s="96"/>
      <c r="AN29" s="96"/>
      <c r="AO29" s="1029"/>
    </row>
    <row r="30" spans="1:41" s="97" customFormat="1" ht="15" hidden="1" customHeight="1">
      <c r="A30" s="1041"/>
      <c r="B30" s="361" t="s">
        <v>218</v>
      </c>
      <c r="C30" s="90"/>
      <c r="D30" s="90"/>
      <c r="E30" s="90"/>
      <c r="F30" s="91"/>
      <c r="G30" s="90"/>
      <c r="H30" s="90"/>
      <c r="I30" s="92"/>
      <c r="J30" s="93"/>
      <c r="K30" s="94"/>
      <c r="L30" s="3"/>
      <c r="M30" s="96"/>
      <c r="N30" s="96"/>
      <c r="O30" s="96"/>
      <c r="P30" s="47">
        <f>R30</f>
        <v>0</v>
      </c>
      <c r="Q30" s="96">
        <f t="shared" si="26"/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f>AA30+AB30+AC30</f>
        <v>0</v>
      </c>
      <c r="AA30" s="96">
        <v>0</v>
      </c>
      <c r="AB30" s="96"/>
      <c r="AC30" s="96"/>
      <c r="AD30" s="96"/>
      <c r="AE30" s="96">
        <f t="shared" si="25"/>
        <v>0</v>
      </c>
      <c r="AF30" s="96"/>
      <c r="AG30" s="96"/>
      <c r="AH30" s="96"/>
      <c r="AI30" s="96"/>
      <c r="AJ30" s="96"/>
      <c r="AK30" s="96"/>
      <c r="AL30" s="96"/>
      <c r="AM30" s="96"/>
      <c r="AN30" s="96"/>
      <c r="AO30" s="1029"/>
    </row>
    <row r="31" spans="1:41" s="97" customFormat="1" ht="15" hidden="1" customHeight="1">
      <c r="A31" s="1041"/>
      <c r="B31" s="361" t="s">
        <v>261</v>
      </c>
      <c r="C31" s="90"/>
      <c r="D31" s="90"/>
      <c r="E31" s="90"/>
      <c r="F31" s="91"/>
      <c r="G31" s="90"/>
      <c r="H31" s="90"/>
      <c r="I31" s="92"/>
      <c r="J31" s="93"/>
      <c r="K31" s="94"/>
      <c r="L31" s="3"/>
      <c r="M31" s="96"/>
      <c r="N31" s="96"/>
      <c r="O31" s="96"/>
      <c r="P31" s="47">
        <v>0</v>
      </c>
      <c r="Q31" s="96">
        <f t="shared" si="26"/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f>AA31+AB31+AC31</f>
        <v>0</v>
      </c>
      <c r="AA31" s="96">
        <v>0</v>
      </c>
      <c r="AB31" s="96"/>
      <c r="AC31" s="96"/>
      <c r="AD31" s="96"/>
      <c r="AE31" s="96">
        <f t="shared" si="25"/>
        <v>0</v>
      </c>
      <c r="AF31" s="96"/>
      <c r="AG31" s="96"/>
      <c r="AH31" s="96"/>
      <c r="AI31" s="96"/>
      <c r="AJ31" s="96"/>
      <c r="AK31" s="96"/>
      <c r="AL31" s="96"/>
      <c r="AM31" s="96"/>
      <c r="AN31" s="96"/>
      <c r="AO31" s="1029"/>
    </row>
    <row r="32" spans="1:41" s="97" customFormat="1" ht="15" hidden="1" customHeight="1">
      <c r="A32" s="1041"/>
      <c r="B32" s="361" t="s">
        <v>223</v>
      </c>
      <c r="C32" s="90"/>
      <c r="D32" s="90"/>
      <c r="E32" s="90"/>
      <c r="F32" s="91"/>
      <c r="G32" s="90"/>
      <c r="H32" s="90"/>
      <c r="I32" s="92"/>
      <c r="J32" s="93"/>
      <c r="K32" s="94"/>
      <c r="L32" s="3"/>
      <c r="M32" s="96"/>
      <c r="N32" s="96"/>
      <c r="O32" s="96"/>
      <c r="P32" s="47">
        <v>0</v>
      </c>
      <c r="Q32" s="96">
        <f t="shared" si="26"/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0</v>
      </c>
      <c r="Z32" s="96">
        <f>AA32+AB32+AC32</f>
        <v>0</v>
      </c>
      <c r="AA32" s="96">
        <v>0</v>
      </c>
      <c r="AB32" s="96"/>
      <c r="AC32" s="96"/>
      <c r="AD32" s="96"/>
      <c r="AE32" s="96">
        <f t="shared" si="25"/>
        <v>0</v>
      </c>
      <c r="AF32" s="96"/>
      <c r="AG32" s="96"/>
      <c r="AH32" s="96"/>
      <c r="AI32" s="96"/>
      <c r="AJ32" s="96"/>
      <c r="AK32" s="96"/>
      <c r="AL32" s="96"/>
      <c r="AM32" s="96"/>
      <c r="AN32" s="96"/>
      <c r="AO32" s="1029"/>
    </row>
    <row r="33" spans="1:41" s="97" customFormat="1" ht="16.5" hidden="1" customHeight="1">
      <c r="A33" s="1041"/>
      <c r="B33" s="361" t="s">
        <v>221</v>
      </c>
      <c r="C33" s="90"/>
      <c r="D33" s="90"/>
      <c r="E33" s="90"/>
      <c r="F33" s="91"/>
      <c r="G33" s="90"/>
      <c r="H33" s="90"/>
      <c r="I33" s="92"/>
      <c r="J33" s="93"/>
      <c r="K33" s="94"/>
      <c r="L33" s="3"/>
      <c r="M33" s="96"/>
      <c r="N33" s="96"/>
      <c r="O33" s="96"/>
      <c r="P33" s="47">
        <f>R33</f>
        <v>0</v>
      </c>
      <c r="Q33" s="96">
        <f t="shared" si="26"/>
        <v>0</v>
      </c>
      <c r="R33" s="96">
        <f>S33</f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f>SUM(AA33:AD33)</f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f t="shared" si="25"/>
        <v>0</v>
      </c>
      <c r="AF33" s="96"/>
      <c r="AG33" s="96"/>
      <c r="AH33" s="96"/>
      <c r="AI33" s="96"/>
      <c r="AJ33" s="96"/>
      <c r="AK33" s="96"/>
      <c r="AL33" s="96"/>
      <c r="AM33" s="96"/>
      <c r="AN33" s="96"/>
      <c r="AO33" s="1029"/>
    </row>
    <row r="34" spans="1:41" ht="24.75" customHeight="1">
      <c r="A34" s="1041"/>
      <c r="B34" s="447"/>
      <c r="C34" s="436"/>
      <c r="D34" s="436"/>
      <c r="E34" s="436"/>
      <c r="F34" s="438"/>
      <c r="G34" s="436"/>
      <c r="H34" s="436"/>
      <c r="I34" s="15" t="s">
        <v>9</v>
      </c>
      <c r="J34" s="439">
        <f>K34</f>
        <v>702203.72</v>
      </c>
      <c r="K34" s="29">
        <v>702203.72</v>
      </c>
      <c r="L34" s="71">
        <v>545414.29</v>
      </c>
      <c r="M34" s="71">
        <v>348941.19</v>
      </c>
      <c r="N34" s="71">
        <v>196473.11</v>
      </c>
      <c r="O34" s="71">
        <v>0</v>
      </c>
      <c r="P34" s="71">
        <v>0</v>
      </c>
      <c r="Q34" s="71">
        <f>SUM(Q35:Q35)</f>
        <v>0</v>
      </c>
      <c r="R34" s="71">
        <f>SUM(R35:R35)</f>
        <v>0</v>
      </c>
      <c r="S34" s="71">
        <f>SUM(S35:S35)</f>
        <v>0</v>
      </c>
      <c r="T34" s="71">
        <f t="shared" ref="T34:AI34" si="27">SUM(T35:T35)</f>
        <v>0</v>
      </c>
      <c r="U34" s="71">
        <f t="shared" si="27"/>
        <v>0</v>
      </c>
      <c r="V34" s="71">
        <f t="shared" si="27"/>
        <v>0</v>
      </c>
      <c r="W34" s="71">
        <f t="shared" si="27"/>
        <v>0</v>
      </c>
      <c r="X34" s="71">
        <v>0</v>
      </c>
      <c r="Y34" s="71">
        <f t="shared" si="27"/>
        <v>0</v>
      </c>
      <c r="Z34" s="71">
        <f t="shared" si="27"/>
        <v>0</v>
      </c>
      <c r="AA34" s="71">
        <f>SUM(AA35:AA35)</f>
        <v>0</v>
      </c>
      <c r="AB34" s="71">
        <f>SUM(AB35:AB35)</f>
        <v>0</v>
      </c>
      <c r="AC34" s="71">
        <f>SUM(AC35:AC35)</f>
        <v>0</v>
      </c>
      <c r="AD34" s="71">
        <f>SUM(AD35:AD35)</f>
        <v>0</v>
      </c>
      <c r="AE34" s="71">
        <f t="shared" si="27"/>
        <v>0</v>
      </c>
      <c r="AF34" s="71">
        <f t="shared" si="27"/>
        <v>0</v>
      </c>
      <c r="AG34" s="71">
        <f t="shared" si="27"/>
        <v>0</v>
      </c>
      <c r="AH34" s="71">
        <f t="shared" si="27"/>
        <v>0</v>
      </c>
      <c r="AI34" s="71">
        <f t="shared" si="27"/>
        <v>0</v>
      </c>
      <c r="AJ34" s="71">
        <v>0</v>
      </c>
      <c r="AK34" s="71">
        <v>0</v>
      </c>
      <c r="AL34" s="71">
        <v>0</v>
      </c>
      <c r="AM34" s="71">
        <v>0</v>
      </c>
      <c r="AN34" s="71">
        <v>0</v>
      </c>
      <c r="AO34" s="1029"/>
    </row>
    <row r="35" spans="1:41" s="97" customFormat="1" ht="15.75" hidden="1" customHeight="1">
      <c r="A35" s="322"/>
      <c r="B35" s="537" t="s">
        <v>246</v>
      </c>
      <c r="C35" s="90"/>
      <c r="D35" s="90"/>
      <c r="E35" s="90"/>
      <c r="F35" s="91"/>
      <c r="G35" s="90"/>
      <c r="H35" s="90"/>
      <c r="I35" s="101"/>
      <c r="J35" s="98"/>
      <c r="K35" s="99"/>
      <c r="L35" s="71"/>
      <c r="M35" s="100"/>
      <c r="N35" s="100"/>
      <c r="O35" s="100"/>
      <c r="P35" s="47">
        <f>Q35</f>
        <v>0</v>
      </c>
      <c r="Q35" s="96">
        <f>S35+U35+W35+Y35</f>
        <v>0</v>
      </c>
      <c r="R35" s="96">
        <v>0</v>
      </c>
      <c r="S35" s="100">
        <v>0</v>
      </c>
      <c r="T35" s="100">
        <v>0</v>
      </c>
      <c r="U35" s="100">
        <v>0</v>
      </c>
      <c r="V35" s="100">
        <v>0</v>
      </c>
      <c r="W35" s="100">
        <v>0</v>
      </c>
      <c r="X35" s="100">
        <v>0</v>
      </c>
      <c r="Y35" s="100">
        <v>0</v>
      </c>
      <c r="Z35" s="96">
        <f>SUM(AA35:AD35)</f>
        <v>0</v>
      </c>
      <c r="AA35" s="100">
        <v>0</v>
      </c>
      <c r="AB35" s="100">
        <v>0</v>
      </c>
      <c r="AC35" s="100">
        <v>0</v>
      </c>
      <c r="AD35" s="100">
        <v>0</v>
      </c>
      <c r="AE35" s="96">
        <f>SUM(AF35:AF35)</f>
        <v>0</v>
      </c>
      <c r="AF35" s="100"/>
      <c r="AG35" s="100"/>
      <c r="AH35" s="100"/>
      <c r="AI35" s="100"/>
      <c r="AJ35" s="100"/>
      <c r="AK35" s="100"/>
      <c r="AL35" s="100"/>
      <c r="AM35" s="100"/>
      <c r="AN35" s="100"/>
      <c r="AO35" s="1029"/>
    </row>
    <row r="36" spans="1:41" ht="25.5">
      <c r="A36" s="437"/>
      <c r="B36" s="447"/>
      <c r="C36" s="436"/>
      <c r="D36" s="436"/>
      <c r="E36" s="436"/>
      <c r="F36" s="438"/>
      <c r="G36" s="436"/>
      <c r="H36" s="436"/>
      <c r="I36" s="440" t="s">
        <v>10</v>
      </c>
      <c r="J36" s="435"/>
      <c r="K36" s="283"/>
      <c r="L36" s="71">
        <f>SUM(L37:L38)</f>
        <v>172003.82</v>
      </c>
      <c r="M36" s="71">
        <v>135504.01</v>
      </c>
      <c r="N36" s="71">
        <f>SUM(N37:N38)</f>
        <v>36499.81</v>
      </c>
      <c r="O36" s="71">
        <v>0</v>
      </c>
      <c r="P36" s="71">
        <v>0</v>
      </c>
      <c r="Q36" s="47">
        <f>SUM(Q37:Q38)</f>
        <v>0</v>
      </c>
      <c r="R36" s="47">
        <f t="shared" ref="R36:Y36" si="28">SUM(R37:R38)</f>
        <v>0</v>
      </c>
      <c r="S36" s="47">
        <f t="shared" si="28"/>
        <v>0</v>
      </c>
      <c r="T36" s="47">
        <v>0</v>
      </c>
      <c r="U36" s="47">
        <v>0</v>
      </c>
      <c r="V36" s="47">
        <f t="shared" si="28"/>
        <v>0</v>
      </c>
      <c r="W36" s="47">
        <f t="shared" si="28"/>
        <v>0</v>
      </c>
      <c r="X36" s="47">
        <v>0</v>
      </c>
      <c r="Y36" s="47">
        <f t="shared" si="28"/>
        <v>0</v>
      </c>
      <c r="Z36" s="47">
        <f t="shared" ref="Z36:AI36" si="29">SUM(Z37:Z38)</f>
        <v>0</v>
      </c>
      <c r="AA36" s="47">
        <f t="shared" si="29"/>
        <v>0</v>
      </c>
      <c r="AB36" s="47">
        <f t="shared" si="29"/>
        <v>0</v>
      </c>
      <c r="AC36" s="47">
        <f t="shared" si="29"/>
        <v>0</v>
      </c>
      <c r="AD36" s="47">
        <f t="shared" si="29"/>
        <v>0</v>
      </c>
      <c r="AE36" s="47">
        <f t="shared" si="29"/>
        <v>0</v>
      </c>
      <c r="AF36" s="47">
        <f t="shared" si="29"/>
        <v>0</v>
      </c>
      <c r="AG36" s="47">
        <f t="shared" si="29"/>
        <v>0</v>
      </c>
      <c r="AH36" s="47">
        <f t="shared" si="29"/>
        <v>0</v>
      </c>
      <c r="AI36" s="47">
        <f t="shared" si="29"/>
        <v>0</v>
      </c>
      <c r="AJ36" s="71">
        <v>0</v>
      </c>
      <c r="AK36" s="71">
        <v>0</v>
      </c>
      <c r="AL36" s="71">
        <v>0</v>
      </c>
      <c r="AM36" s="71">
        <v>0</v>
      </c>
      <c r="AN36" s="71">
        <v>0</v>
      </c>
      <c r="AO36" s="1030"/>
    </row>
    <row r="37" spans="1:41" ht="15.75">
      <c r="A37" s="468"/>
      <c r="B37" s="480" t="s">
        <v>219</v>
      </c>
      <c r="C37" s="467"/>
      <c r="D37" s="467"/>
      <c r="E37" s="467"/>
      <c r="F37" s="469"/>
      <c r="G37" s="467"/>
      <c r="H37" s="467"/>
      <c r="I37" s="703" t="s">
        <v>354</v>
      </c>
      <c r="J37" s="466"/>
      <c r="K37" s="283"/>
      <c r="L37" s="71">
        <v>90003.82</v>
      </c>
      <c r="M37" s="71"/>
      <c r="N37" s="71">
        <v>62531.64</v>
      </c>
      <c r="O37" s="71"/>
      <c r="P37" s="47">
        <f>Q37</f>
        <v>0</v>
      </c>
      <c r="Q37" s="47">
        <f>S37+U37+W37+Y37</f>
        <v>0</v>
      </c>
      <c r="R37" s="71">
        <v>0</v>
      </c>
      <c r="S37" s="71">
        <v>0</v>
      </c>
      <c r="T37" s="71">
        <f>U37</f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/>
      <c r="AC37" s="71"/>
      <c r="AD37" s="71"/>
      <c r="AE37" s="47">
        <f>SUM(AF37:AF37)</f>
        <v>0</v>
      </c>
      <c r="AF37" s="47">
        <f>SUM(AF38:AF39)</f>
        <v>0</v>
      </c>
      <c r="AG37" s="71"/>
      <c r="AH37" s="71"/>
      <c r="AI37" s="71"/>
      <c r="AJ37" s="71">
        <v>0</v>
      </c>
      <c r="AK37" s="71">
        <v>0</v>
      </c>
      <c r="AL37" s="71">
        <v>0</v>
      </c>
      <c r="AM37" s="71">
        <v>0</v>
      </c>
      <c r="AN37" s="71">
        <v>0</v>
      </c>
      <c r="AO37" s="481"/>
    </row>
    <row r="38" spans="1:41" ht="15.75">
      <c r="A38" s="468"/>
      <c r="B38" s="480" t="s">
        <v>220</v>
      </c>
      <c r="C38" s="467"/>
      <c r="D38" s="467"/>
      <c r="E38" s="467"/>
      <c r="F38" s="469"/>
      <c r="G38" s="467"/>
      <c r="H38" s="467"/>
      <c r="I38" s="703" t="s">
        <v>355</v>
      </c>
      <c r="J38" s="466"/>
      <c r="K38" s="283"/>
      <c r="L38" s="71">
        <v>82000</v>
      </c>
      <c r="M38" s="71"/>
      <c r="N38" s="71">
        <v>-26031.83</v>
      </c>
      <c r="O38" s="71"/>
      <c r="P38" s="47">
        <f>Q38</f>
        <v>0</v>
      </c>
      <c r="Q38" s="47">
        <f>S38+U38+W38</f>
        <v>0</v>
      </c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/>
      <c r="AC38" s="71"/>
      <c r="AD38" s="71"/>
      <c r="AE38" s="47">
        <f>SUM(AF38:AF38)</f>
        <v>0</v>
      </c>
      <c r="AF38" s="47">
        <f>SUM(AF39:AF40)</f>
        <v>0</v>
      </c>
      <c r="AG38" s="71"/>
      <c r="AH38" s="71"/>
      <c r="AI38" s="71"/>
      <c r="AJ38" s="71">
        <v>0</v>
      </c>
      <c r="AK38" s="71">
        <v>0</v>
      </c>
      <c r="AL38" s="71">
        <v>0</v>
      </c>
      <c r="AM38" s="71">
        <v>0</v>
      </c>
      <c r="AN38" s="71">
        <v>0</v>
      </c>
      <c r="AO38" s="481"/>
    </row>
    <row r="39" spans="1:41" ht="56.25" customHeight="1">
      <c r="A39" s="1040" t="s">
        <v>33</v>
      </c>
      <c r="B39" s="77" t="s">
        <v>28</v>
      </c>
      <c r="C39" s="30"/>
      <c r="D39" s="30"/>
      <c r="E39" s="30"/>
      <c r="F39" s="31">
        <v>30000</v>
      </c>
      <c r="G39" s="10"/>
      <c r="H39" s="10"/>
      <c r="I39" s="990" t="s">
        <v>19</v>
      </c>
      <c r="J39" s="1050">
        <f>K39+L39</f>
        <v>272205.39</v>
      </c>
      <c r="K39" s="1050">
        <v>0</v>
      </c>
      <c r="L39" s="78">
        <f>L41+L40</f>
        <v>272205.39</v>
      </c>
      <c r="M39" s="78">
        <f>M41+M40</f>
        <v>0</v>
      </c>
      <c r="N39" s="78">
        <f>N41+N40</f>
        <v>69943.709999999992</v>
      </c>
      <c r="O39" s="78">
        <f>O41+O40</f>
        <v>69943.710000000006</v>
      </c>
      <c r="P39" s="78">
        <f>P41+P40</f>
        <v>74000</v>
      </c>
      <c r="Q39" s="78">
        <f t="shared" ref="Q39:AN39" si="30">Q41</f>
        <v>0</v>
      </c>
      <c r="R39" s="78">
        <f t="shared" si="30"/>
        <v>0</v>
      </c>
      <c r="S39" s="78">
        <f t="shared" si="30"/>
        <v>0</v>
      </c>
      <c r="T39" s="78">
        <f t="shared" si="30"/>
        <v>0</v>
      </c>
      <c r="U39" s="78">
        <f t="shared" si="30"/>
        <v>0</v>
      </c>
      <c r="V39" s="78">
        <f t="shared" si="30"/>
        <v>0</v>
      </c>
      <c r="W39" s="78">
        <f t="shared" si="30"/>
        <v>0</v>
      </c>
      <c r="X39" s="78">
        <f t="shared" si="30"/>
        <v>0</v>
      </c>
      <c r="Y39" s="78">
        <f t="shared" si="30"/>
        <v>0</v>
      </c>
      <c r="Z39" s="78">
        <f t="shared" si="30"/>
        <v>0</v>
      </c>
      <c r="AA39" s="78">
        <f t="shared" si="30"/>
        <v>0</v>
      </c>
      <c r="AB39" s="78">
        <f t="shared" si="30"/>
        <v>0</v>
      </c>
      <c r="AC39" s="78">
        <f t="shared" si="30"/>
        <v>0</v>
      </c>
      <c r="AD39" s="78">
        <f t="shared" si="30"/>
        <v>0</v>
      </c>
      <c r="AE39" s="78">
        <f t="shared" si="30"/>
        <v>0</v>
      </c>
      <c r="AF39" s="78">
        <f t="shared" si="30"/>
        <v>0</v>
      </c>
      <c r="AG39" s="78">
        <f t="shared" si="30"/>
        <v>0</v>
      </c>
      <c r="AH39" s="78">
        <f>AH41</f>
        <v>0</v>
      </c>
      <c r="AI39" s="78">
        <f>AI41</f>
        <v>0</v>
      </c>
      <c r="AJ39" s="78">
        <f>P39-Q39</f>
        <v>74000</v>
      </c>
      <c r="AK39" s="79">
        <f>AJ39</f>
        <v>74000</v>
      </c>
      <c r="AL39" s="78">
        <f t="shared" si="30"/>
        <v>0</v>
      </c>
      <c r="AM39" s="78">
        <f t="shared" si="30"/>
        <v>0</v>
      </c>
      <c r="AN39" s="78">
        <f t="shared" si="30"/>
        <v>0</v>
      </c>
      <c r="AO39" s="423" t="s">
        <v>424</v>
      </c>
    </row>
    <row r="40" spans="1:41" s="285" customFormat="1" ht="16.5" customHeight="1">
      <c r="A40" s="1041"/>
      <c r="B40" s="1" t="s">
        <v>15</v>
      </c>
      <c r="C40" s="286"/>
      <c r="D40" s="286"/>
      <c r="E40" s="286"/>
      <c r="F40" s="287"/>
      <c r="G40" s="273"/>
      <c r="H40" s="273"/>
      <c r="I40" s="991"/>
      <c r="J40" s="1072"/>
      <c r="K40" s="1072"/>
      <c r="L40" s="866">
        <v>4946.26</v>
      </c>
      <c r="M40" s="72">
        <v>0</v>
      </c>
      <c r="N40" s="72">
        <v>4946.26</v>
      </c>
      <c r="O40" s="72">
        <v>0</v>
      </c>
      <c r="P40" s="866">
        <v>0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2">
        <v>0</v>
      </c>
      <c r="AB40" s="72">
        <v>0</v>
      </c>
      <c r="AC40" s="72">
        <v>0</v>
      </c>
      <c r="AD40" s="72">
        <v>0</v>
      </c>
      <c r="AE40" s="72">
        <v>0</v>
      </c>
      <c r="AF40" s="72">
        <v>0</v>
      </c>
      <c r="AG40" s="72">
        <v>0</v>
      </c>
      <c r="AH40" s="72">
        <v>0</v>
      </c>
      <c r="AI40" s="72">
        <v>0</v>
      </c>
      <c r="AJ40" s="288">
        <v>0</v>
      </c>
      <c r="AK40" s="288">
        <v>0</v>
      </c>
      <c r="AL40" s="72">
        <v>0</v>
      </c>
      <c r="AM40" s="72">
        <v>0</v>
      </c>
      <c r="AN40" s="72">
        <v>0</v>
      </c>
      <c r="AO40" s="1031"/>
    </row>
    <row r="41" spans="1:41" ht="15.75" customHeight="1">
      <c r="A41" s="1073"/>
      <c r="B41" s="1" t="s">
        <v>32</v>
      </c>
      <c r="C41" s="30"/>
      <c r="D41" s="30"/>
      <c r="E41" s="30"/>
      <c r="F41" s="32"/>
      <c r="G41" s="10">
        <v>2020</v>
      </c>
      <c r="H41" s="10">
        <v>2021</v>
      </c>
      <c r="I41" s="992"/>
      <c r="J41" s="1051"/>
      <c r="K41" s="1051"/>
      <c r="L41" s="866">
        <v>267259.13</v>
      </c>
      <c r="M41" s="72">
        <v>0</v>
      </c>
      <c r="N41" s="72">
        <v>64997.45</v>
      </c>
      <c r="O41" s="72">
        <v>69943.710000000006</v>
      </c>
      <c r="P41" s="866">
        <v>74000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2">
        <v>0</v>
      </c>
      <c r="Z41" s="72">
        <v>0</v>
      </c>
      <c r="AA41" s="72">
        <v>0</v>
      </c>
      <c r="AB41" s="72">
        <v>0</v>
      </c>
      <c r="AC41" s="72">
        <v>0</v>
      </c>
      <c r="AD41" s="72">
        <v>0</v>
      </c>
      <c r="AE41" s="72">
        <v>0</v>
      </c>
      <c r="AF41" s="72">
        <v>0</v>
      </c>
      <c r="AG41" s="72">
        <v>0</v>
      </c>
      <c r="AH41" s="72">
        <v>0</v>
      </c>
      <c r="AI41" s="72">
        <v>0</v>
      </c>
      <c r="AJ41" s="72">
        <v>0</v>
      </c>
      <c r="AK41" s="72">
        <v>0</v>
      </c>
      <c r="AL41" s="72">
        <v>0</v>
      </c>
      <c r="AM41" s="72">
        <v>0</v>
      </c>
      <c r="AN41" s="72">
        <v>0</v>
      </c>
      <c r="AO41" s="1032"/>
    </row>
    <row r="42" spans="1:41" ht="53.25" customHeight="1">
      <c r="A42" s="1040" t="s">
        <v>37</v>
      </c>
      <c r="B42" s="77" t="s">
        <v>36</v>
      </c>
      <c r="C42" s="30"/>
      <c r="D42" s="30"/>
      <c r="E42" s="30"/>
      <c r="F42" s="32"/>
      <c r="G42" s="10"/>
      <c r="H42" s="10"/>
      <c r="I42" s="990" t="s">
        <v>19</v>
      </c>
      <c r="J42" s="33">
        <v>344081.28</v>
      </c>
      <c r="K42" s="1106">
        <v>0</v>
      </c>
      <c r="L42" s="76">
        <f>L43+L45</f>
        <v>248435.19</v>
      </c>
      <c r="M42" s="76">
        <f>M43+M45</f>
        <v>20243.12</v>
      </c>
      <c r="N42" s="76">
        <f>N43+N45</f>
        <v>13773.23</v>
      </c>
      <c r="O42" s="76">
        <f>O43+O45</f>
        <v>8942.9699999999993</v>
      </c>
      <c r="P42" s="76">
        <f>P43+P45</f>
        <v>90000</v>
      </c>
      <c r="Q42" s="76">
        <f t="shared" ref="Q42:AN42" si="31">Q43+Q45</f>
        <v>0</v>
      </c>
      <c r="R42" s="76">
        <f t="shared" si="31"/>
        <v>0</v>
      </c>
      <c r="S42" s="76">
        <f t="shared" si="31"/>
        <v>0</v>
      </c>
      <c r="T42" s="76">
        <f t="shared" si="31"/>
        <v>0</v>
      </c>
      <c r="U42" s="76">
        <f t="shared" si="31"/>
        <v>0</v>
      </c>
      <c r="V42" s="76">
        <f t="shared" si="31"/>
        <v>0</v>
      </c>
      <c r="W42" s="76">
        <f t="shared" si="31"/>
        <v>0</v>
      </c>
      <c r="X42" s="76">
        <f t="shared" si="31"/>
        <v>0</v>
      </c>
      <c r="Y42" s="76">
        <f t="shared" si="31"/>
        <v>0</v>
      </c>
      <c r="Z42" s="76">
        <f t="shared" si="31"/>
        <v>0</v>
      </c>
      <c r="AA42" s="76">
        <f t="shared" si="31"/>
        <v>0</v>
      </c>
      <c r="AB42" s="76">
        <f>AB43+AB45</f>
        <v>0</v>
      </c>
      <c r="AC42" s="76">
        <f>AC43+AC45</f>
        <v>0</v>
      </c>
      <c r="AD42" s="76">
        <f>AD43+AD45</f>
        <v>0</v>
      </c>
      <c r="AE42" s="76">
        <f t="shared" si="31"/>
        <v>0</v>
      </c>
      <c r="AF42" s="76">
        <f t="shared" si="31"/>
        <v>0</v>
      </c>
      <c r="AG42" s="76">
        <f t="shared" si="31"/>
        <v>0</v>
      </c>
      <c r="AH42" s="76">
        <f>AH43+AH45</f>
        <v>0</v>
      </c>
      <c r="AI42" s="76">
        <f>AI43+AI45</f>
        <v>0</v>
      </c>
      <c r="AJ42" s="76">
        <f>P42-Q42</f>
        <v>90000</v>
      </c>
      <c r="AK42" s="76">
        <f>AJ42</f>
        <v>90000</v>
      </c>
      <c r="AL42" s="76">
        <f>ROUND((Q42*100%/P42*100),2)</f>
        <v>0</v>
      </c>
      <c r="AM42" s="76">
        <f t="shared" si="31"/>
        <v>0</v>
      </c>
      <c r="AN42" s="76">
        <f t="shared" si="31"/>
        <v>0</v>
      </c>
      <c r="AO42" s="400"/>
    </row>
    <row r="43" spans="1:41" ht="15" customHeight="1">
      <c r="A43" s="1041"/>
      <c r="B43" s="1" t="s">
        <v>15</v>
      </c>
      <c r="C43" s="30"/>
      <c r="D43" s="30"/>
      <c r="E43" s="30"/>
      <c r="F43" s="32"/>
      <c r="G43" s="10">
        <v>2019</v>
      </c>
      <c r="H43" s="10">
        <v>2019</v>
      </c>
      <c r="I43" s="991"/>
      <c r="J43" s="16">
        <v>31543.64</v>
      </c>
      <c r="K43" s="1107"/>
      <c r="L43" s="47">
        <f>SUM(M43:O43)</f>
        <v>31543.64</v>
      </c>
      <c r="M43" s="4">
        <v>20243.12</v>
      </c>
      <c r="N43" s="4">
        <v>11300.52</v>
      </c>
      <c r="O43" s="4">
        <v>0</v>
      </c>
      <c r="P43" s="4">
        <v>0</v>
      </c>
      <c r="Q43" s="4">
        <f>Q44</f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f>X44</f>
        <v>0</v>
      </c>
      <c r="Y43" s="4">
        <f>Y44</f>
        <v>0</v>
      </c>
      <c r="Z43" s="4">
        <f>Z44</f>
        <v>0</v>
      </c>
      <c r="AA43" s="4">
        <v>0</v>
      </c>
      <c r="AB43" s="4">
        <v>0</v>
      </c>
      <c r="AC43" s="4">
        <v>0</v>
      </c>
      <c r="AD43" s="4">
        <f>AD44</f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855"/>
    </row>
    <row r="44" spans="1:41" s="97" customFormat="1" ht="15" hidden="1" customHeight="1">
      <c r="A44" s="1041"/>
      <c r="B44" s="102" t="s">
        <v>291</v>
      </c>
      <c r="C44" s="487"/>
      <c r="D44" s="487"/>
      <c r="E44" s="487"/>
      <c r="F44" s="488"/>
      <c r="G44" s="489"/>
      <c r="H44" s="489"/>
      <c r="I44" s="991"/>
      <c r="J44" s="107"/>
      <c r="K44" s="1107"/>
      <c r="L44" s="47"/>
      <c r="M44" s="268"/>
      <c r="N44" s="268"/>
      <c r="O44" s="268"/>
      <c r="P44" s="4"/>
      <c r="Q44" s="268">
        <f>Y44</f>
        <v>0</v>
      </c>
      <c r="R44" s="268"/>
      <c r="S44" s="268"/>
      <c r="T44" s="268"/>
      <c r="U44" s="268"/>
      <c r="V44" s="268"/>
      <c r="W44" s="268"/>
      <c r="X44" s="268">
        <v>0</v>
      </c>
      <c r="Y44" s="268">
        <v>0</v>
      </c>
      <c r="Z44" s="268">
        <f>AD44</f>
        <v>0</v>
      </c>
      <c r="AA44" s="268"/>
      <c r="AB44" s="268"/>
      <c r="AC44" s="268"/>
      <c r="AD44" s="268">
        <v>0</v>
      </c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490"/>
    </row>
    <row r="45" spans="1:41" ht="14.25" customHeight="1">
      <c r="A45" s="1073"/>
      <c r="B45" s="1" t="s">
        <v>16</v>
      </c>
      <c r="C45" s="30"/>
      <c r="D45" s="30"/>
      <c r="E45" s="30"/>
      <c r="F45" s="32"/>
      <c r="G45" s="10">
        <v>2020</v>
      </c>
      <c r="H45" s="10">
        <v>2021</v>
      </c>
      <c r="I45" s="992"/>
      <c r="J45" s="16">
        <v>312537.64</v>
      </c>
      <c r="K45" s="1108"/>
      <c r="L45" s="47">
        <v>216891.55</v>
      </c>
      <c r="M45" s="4">
        <v>0</v>
      </c>
      <c r="N45" s="4">
        <v>2472.71</v>
      </c>
      <c r="O45" s="4">
        <v>8942.9699999999993</v>
      </c>
      <c r="P45" s="4">
        <v>90000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0</v>
      </c>
      <c r="AJ45" s="47">
        <v>0</v>
      </c>
      <c r="AK45" s="47">
        <v>0</v>
      </c>
      <c r="AL45" s="47">
        <v>0</v>
      </c>
      <c r="AM45" s="47">
        <v>0</v>
      </c>
      <c r="AN45" s="47">
        <v>0</v>
      </c>
      <c r="AO45" s="397"/>
    </row>
    <row r="46" spans="1:41" ht="69" customHeight="1">
      <c r="A46" s="1040" t="s">
        <v>125</v>
      </c>
      <c r="B46" s="77" t="s">
        <v>352</v>
      </c>
      <c r="C46" s="30"/>
      <c r="D46" s="30"/>
      <c r="E46" s="30"/>
      <c r="F46" s="32"/>
      <c r="G46" s="702"/>
      <c r="H46" s="702"/>
      <c r="I46" s="1109" t="s">
        <v>19</v>
      </c>
      <c r="J46" s="33"/>
      <c r="K46" s="1106"/>
      <c r="L46" s="76">
        <f t="shared" ref="L46:AN46" si="32">L47+L49</f>
        <v>8215.9</v>
      </c>
      <c r="M46" s="76">
        <f t="shared" si="32"/>
        <v>0</v>
      </c>
      <c r="N46" s="76">
        <f t="shared" si="32"/>
        <v>0</v>
      </c>
      <c r="O46" s="76">
        <f t="shared" si="32"/>
        <v>0</v>
      </c>
      <c r="P46" s="76">
        <f t="shared" si="32"/>
        <v>8215.9</v>
      </c>
      <c r="Q46" s="76">
        <f t="shared" si="32"/>
        <v>0</v>
      </c>
      <c r="R46" s="76">
        <f t="shared" si="32"/>
        <v>0</v>
      </c>
      <c r="S46" s="76">
        <f t="shared" si="32"/>
        <v>0</v>
      </c>
      <c r="T46" s="76">
        <f t="shared" si="32"/>
        <v>0</v>
      </c>
      <c r="U46" s="76">
        <f t="shared" si="32"/>
        <v>0</v>
      </c>
      <c r="V46" s="76">
        <f t="shared" si="32"/>
        <v>0</v>
      </c>
      <c r="W46" s="76">
        <f t="shared" si="32"/>
        <v>0</v>
      </c>
      <c r="X46" s="76">
        <f t="shared" si="32"/>
        <v>0</v>
      </c>
      <c r="Y46" s="76">
        <f t="shared" si="32"/>
        <v>0</v>
      </c>
      <c r="Z46" s="76">
        <f t="shared" si="32"/>
        <v>0</v>
      </c>
      <c r="AA46" s="76">
        <f t="shared" si="32"/>
        <v>0</v>
      </c>
      <c r="AB46" s="76">
        <f t="shared" si="32"/>
        <v>0</v>
      </c>
      <c r="AC46" s="76">
        <f t="shared" si="32"/>
        <v>0</v>
      </c>
      <c r="AD46" s="76">
        <f t="shared" si="32"/>
        <v>0</v>
      </c>
      <c r="AE46" s="76">
        <f t="shared" si="32"/>
        <v>0</v>
      </c>
      <c r="AF46" s="76">
        <f t="shared" si="32"/>
        <v>0</v>
      </c>
      <c r="AG46" s="76">
        <f t="shared" si="32"/>
        <v>0</v>
      </c>
      <c r="AH46" s="76">
        <f t="shared" si="32"/>
        <v>0</v>
      </c>
      <c r="AI46" s="76">
        <f t="shared" si="32"/>
        <v>0</v>
      </c>
      <c r="AJ46" s="76">
        <f>P46-Q46</f>
        <v>8215.9</v>
      </c>
      <c r="AK46" s="76">
        <f>AJ46</f>
        <v>8215.9</v>
      </c>
      <c r="AL46" s="76">
        <f t="shared" si="32"/>
        <v>0</v>
      </c>
      <c r="AM46" s="76">
        <f t="shared" si="32"/>
        <v>0</v>
      </c>
      <c r="AN46" s="76">
        <f t="shared" si="32"/>
        <v>0</v>
      </c>
      <c r="AO46" s="400"/>
    </row>
    <row r="47" spans="1:41" ht="16.5" customHeight="1">
      <c r="A47" s="1042"/>
      <c r="B47" s="1" t="s">
        <v>15</v>
      </c>
      <c r="C47" s="30"/>
      <c r="D47" s="30"/>
      <c r="E47" s="30"/>
      <c r="F47" s="32"/>
      <c r="G47" s="702"/>
      <c r="H47" s="702"/>
      <c r="I47" s="1110"/>
      <c r="J47" s="33"/>
      <c r="K47" s="1107"/>
      <c r="L47" s="47">
        <v>1519.43</v>
      </c>
      <c r="M47" s="4"/>
      <c r="N47" s="4"/>
      <c r="O47" s="4"/>
      <c r="P47" s="47">
        <v>1519.43</v>
      </c>
      <c r="Q47" s="4">
        <f t="shared" ref="Q47:X47" si="33">Q48</f>
        <v>0</v>
      </c>
      <c r="R47" s="4">
        <f t="shared" si="33"/>
        <v>0</v>
      </c>
      <c r="S47" s="4">
        <f t="shared" si="33"/>
        <v>0</v>
      </c>
      <c r="T47" s="4">
        <f t="shared" si="33"/>
        <v>0</v>
      </c>
      <c r="U47" s="4">
        <f t="shared" si="33"/>
        <v>0</v>
      </c>
      <c r="V47" s="4">
        <f t="shared" si="33"/>
        <v>0</v>
      </c>
      <c r="W47" s="4">
        <f t="shared" si="33"/>
        <v>0</v>
      </c>
      <c r="X47" s="4">
        <f t="shared" si="33"/>
        <v>0</v>
      </c>
      <c r="Y47" s="4">
        <f>Y48</f>
        <v>0</v>
      </c>
      <c r="Z47" s="4">
        <f t="shared" ref="Z47:AN47" si="34">Z48</f>
        <v>0</v>
      </c>
      <c r="AA47" s="4">
        <f t="shared" si="34"/>
        <v>0</v>
      </c>
      <c r="AB47" s="4">
        <f t="shared" si="34"/>
        <v>0</v>
      </c>
      <c r="AC47" s="4">
        <f t="shared" si="34"/>
        <v>0</v>
      </c>
      <c r="AD47" s="4">
        <f t="shared" si="34"/>
        <v>0</v>
      </c>
      <c r="AE47" s="4">
        <f t="shared" si="34"/>
        <v>0</v>
      </c>
      <c r="AF47" s="4">
        <f t="shared" si="34"/>
        <v>0</v>
      </c>
      <c r="AG47" s="4">
        <f t="shared" si="34"/>
        <v>0</v>
      </c>
      <c r="AH47" s="4">
        <f t="shared" si="34"/>
        <v>0</v>
      </c>
      <c r="AI47" s="4">
        <f t="shared" si="34"/>
        <v>0</v>
      </c>
      <c r="AJ47" s="4">
        <f t="shared" si="34"/>
        <v>0</v>
      </c>
      <c r="AK47" s="4">
        <f t="shared" si="34"/>
        <v>0</v>
      </c>
      <c r="AL47" s="4">
        <f t="shared" si="34"/>
        <v>0</v>
      </c>
      <c r="AM47" s="4">
        <f t="shared" si="34"/>
        <v>0</v>
      </c>
      <c r="AN47" s="4">
        <f t="shared" si="34"/>
        <v>0</v>
      </c>
      <c r="AO47" s="855"/>
    </row>
    <row r="48" spans="1:41" s="97" customFormat="1" ht="30.75" hidden="1" customHeight="1">
      <c r="A48" s="1042"/>
      <c r="B48" s="102" t="s">
        <v>401</v>
      </c>
      <c r="C48" s="487"/>
      <c r="D48" s="487"/>
      <c r="E48" s="487"/>
      <c r="F48" s="488"/>
      <c r="G48" s="489"/>
      <c r="H48" s="489"/>
      <c r="I48" s="1110"/>
      <c r="J48" s="725"/>
      <c r="K48" s="1107"/>
      <c r="L48" s="47"/>
      <c r="M48" s="268"/>
      <c r="N48" s="268"/>
      <c r="O48" s="268"/>
      <c r="P48" s="47"/>
      <c r="Q48" s="268">
        <f>Y48</f>
        <v>0</v>
      </c>
      <c r="R48" s="268"/>
      <c r="S48" s="268"/>
      <c r="T48" s="268"/>
      <c r="U48" s="268"/>
      <c r="V48" s="268"/>
      <c r="W48" s="268"/>
      <c r="X48" s="268"/>
      <c r="Y48" s="268">
        <v>0</v>
      </c>
      <c r="Z48" s="268">
        <f>AD48</f>
        <v>0</v>
      </c>
      <c r="AA48" s="268"/>
      <c r="AB48" s="268"/>
      <c r="AC48" s="268"/>
      <c r="AD48" s="268">
        <v>0</v>
      </c>
      <c r="AE48" s="268"/>
      <c r="AF48" s="268"/>
      <c r="AG48" s="268"/>
      <c r="AH48" s="268"/>
      <c r="AI48" s="268"/>
      <c r="AJ48" s="268"/>
      <c r="AK48" s="268"/>
      <c r="AL48" s="268"/>
      <c r="AM48" s="268"/>
      <c r="AN48" s="268"/>
      <c r="AO48" s="490"/>
    </row>
    <row r="49" spans="1:41" ht="15" customHeight="1">
      <c r="A49" s="1042"/>
      <c r="B49" s="1" t="s">
        <v>16</v>
      </c>
      <c r="C49" s="30"/>
      <c r="D49" s="30"/>
      <c r="E49" s="30"/>
      <c r="F49" s="32"/>
      <c r="G49" s="702"/>
      <c r="H49" s="702"/>
      <c r="I49" s="1110"/>
      <c r="J49" s="16"/>
      <c r="K49" s="1108"/>
      <c r="L49" s="47">
        <v>6696.47</v>
      </c>
      <c r="M49" s="4"/>
      <c r="N49" s="4"/>
      <c r="O49" s="4"/>
      <c r="P49" s="47">
        <v>6696.47</v>
      </c>
      <c r="Q49" s="4">
        <f>Q50</f>
        <v>0</v>
      </c>
      <c r="R49" s="4"/>
      <c r="S49" s="4"/>
      <c r="T49" s="4"/>
      <c r="U49" s="4"/>
      <c r="V49" s="4"/>
      <c r="W49" s="4"/>
      <c r="X49" s="4">
        <v>0</v>
      </c>
      <c r="Y49" s="4">
        <f>Y50</f>
        <v>0</v>
      </c>
      <c r="Z49" s="4">
        <f t="shared" ref="Z49:AN49" si="35">Z50</f>
        <v>0</v>
      </c>
      <c r="AA49" s="4">
        <f t="shared" si="35"/>
        <v>0</v>
      </c>
      <c r="AB49" s="4">
        <f t="shared" si="35"/>
        <v>0</v>
      </c>
      <c r="AC49" s="4">
        <f t="shared" si="35"/>
        <v>0</v>
      </c>
      <c r="AD49" s="4">
        <f t="shared" si="35"/>
        <v>0</v>
      </c>
      <c r="AE49" s="4">
        <f t="shared" si="35"/>
        <v>0</v>
      </c>
      <c r="AF49" s="4">
        <f t="shared" si="35"/>
        <v>0</v>
      </c>
      <c r="AG49" s="4">
        <f t="shared" si="35"/>
        <v>0</v>
      </c>
      <c r="AH49" s="4">
        <f t="shared" si="35"/>
        <v>0</v>
      </c>
      <c r="AI49" s="4">
        <f t="shared" si="35"/>
        <v>0</v>
      </c>
      <c r="AJ49" s="4">
        <f t="shared" si="35"/>
        <v>0</v>
      </c>
      <c r="AK49" s="4">
        <f t="shared" si="35"/>
        <v>0</v>
      </c>
      <c r="AL49" s="4">
        <f t="shared" si="35"/>
        <v>0</v>
      </c>
      <c r="AM49" s="4">
        <f t="shared" si="35"/>
        <v>0</v>
      </c>
      <c r="AN49" s="4">
        <f t="shared" si="35"/>
        <v>0</v>
      </c>
      <c r="AO49" s="855"/>
    </row>
    <row r="50" spans="1:41" s="97" customFormat="1" ht="27.75" hidden="1" customHeight="1">
      <c r="A50" s="1037"/>
      <c r="B50" s="252" t="s">
        <v>400</v>
      </c>
      <c r="C50" s="726"/>
      <c r="D50" s="726"/>
      <c r="E50" s="726"/>
      <c r="F50" s="727"/>
      <c r="G50" s="255"/>
      <c r="H50" s="728"/>
      <c r="I50" s="729"/>
      <c r="J50" s="107"/>
      <c r="K50" s="730"/>
      <c r="L50" s="47"/>
      <c r="M50" s="268"/>
      <c r="N50" s="268"/>
      <c r="O50" s="268"/>
      <c r="P50" s="4"/>
      <c r="Q50" s="268">
        <f>Y50</f>
        <v>0</v>
      </c>
      <c r="R50" s="268"/>
      <c r="S50" s="268"/>
      <c r="T50" s="268"/>
      <c r="U50" s="268"/>
      <c r="V50" s="268"/>
      <c r="W50" s="268"/>
      <c r="X50" s="268"/>
      <c r="Y50" s="268">
        <v>0</v>
      </c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490"/>
    </row>
    <row r="51" spans="1:41" ht="53.25" customHeight="1">
      <c r="A51" s="1040" t="s">
        <v>22</v>
      </c>
      <c r="B51" s="999" t="s">
        <v>353</v>
      </c>
      <c r="C51" s="1000"/>
      <c r="D51" s="1000"/>
      <c r="E51" s="1000"/>
      <c r="F51" s="1000"/>
      <c r="G51" s="1000"/>
      <c r="H51" s="1001"/>
      <c r="I51" s="15" t="s">
        <v>19</v>
      </c>
      <c r="J51" s="16">
        <v>0</v>
      </c>
      <c r="K51" s="16">
        <v>0</v>
      </c>
      <c r="L51" s="3">
        <v>0</v>
      </c>
      <c r="M51" s="318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855"/>
    </row>
    <row r="52" spans="1:41" ht="44.25" customHeight="1">
      <c r="A52" s="1041"/>
      <c r="B52" s="1002"/>
      <c r="C52" s="1003"/>
      <c r="D52" s="1003"/>
      <c r="E52" s="1003"/>
      <c r="F52" s="1003"/>
      <c r="G52" s="1003"/>
      <c r="H52" s="1004"/>
      <c r="I52" s="15" t="s">
        <v>20</v>
      </c>
      <c r="J52" s="16">
        <v>0</v>
      </c>
      <c r="K52" s="16">
        <v>0</v>
      </c>
      <c r="L52" s="3">
        <f>L55</f>
        <v>6815.74</v>
      </c>
      <c r="M52" s="3">
        <f t="shared" ref="M52:AC52" si="36">M55</f>
        <v>0</v>
      </c>
      <c r="N52" s="47">
        <f t="shared" si="36"/>
        <v>0</v>
      </c>
      <c r="O52" s="47">
        <f t="shared" si="36"/>
        <v>0</v>
      </c>
      <c r="P52" s="47">
        <f t="shared" si="36"/>
        <v>0</v>
      </c>
      <c r="Q52" s="47">
        <f t="shared" si="36"/>
        <v>0</v>
      </c>
      <c r="R52" s="47">
        <f t="shared" si="36"/>
        <v>0</v>
      </c>
      <c r="S52" s="47">
        <f t="shared" si="36"/>
        <v>0</v>
      </c>
      <c r="T52" s="47">
        <f t="shared" si="36"/>
        <v>0</v>
      </c>
      <c r="U52" s="47">
        <f t="shared" si="36"/>
        <v>0</v>
      </c>
      <c r="V52" s="47">
        <f t="shared" si="36"/>
        <v>0</v>
      </c>
      <c r="W52" s="47">
        <f t="shared" si="36"/>
        <v>0</v>
      </c>
      <c r="X52" s="47">
        <f t="shared" si="36"/>
        <v>0</v>
      </c>
      <c r="Y52" s="47">
        <f t="shared" si="36"/>
        <v>0</v>
      </c>
      <c r="Z52" s="47">
        <f t="shared" si="36"/>
        <v>0</v>
      </c>
      <c r="AA52" s="47">
        <f t="shared" si="36"/>
        <v>0</v>
      </c>
      <c r="AB52" s="47">
        <f t="shared" si="36"/>
        <v>0</v>
      </c>
      <c r="AC52" s="47">
        <f t="shared" si="36"/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855"/>
    </row>
    <row r="53" spans="1:41" ht="27.75" customHeight="1">
      <c r="A53" s="1041"/>
      <c r="B53" s="1002"/>
      <c r="C53" s="1003"/>
      <c r="D53" s="1003"/>
      <c r="E53" s="1003"/>
      <c r="F53" s="1003"/>
      <c r="G53" s="1003"/>
      <c r="H53" s="1004"/>
      <c r="I53" s="15" t="s">
        <v>10</v>
      </c>
      <c r="J53" s="16">
        <f>J55</f>
        <v>23417.360000000001</v>
      </c>
      <c r="K53" s="16">
        <f>K55</f>
        <v>0</v>
      </c>
      <c r="L53" s="3">
        <v>0</v>
      </c>
      <c r="M53" s="318">
        <f>M55</f>
        <v>0</v>
      </c>
      <c r="N53" s="4">
        <f t="shared" ref="N53:AJ53" si="37">N55</f>
        <v>0</v>
      </c>
      <c r="O53" s="4">
        <f t="shared" si="37"/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f>AD55</f>
        <v>0</v>
      </c>
      <c r="AE53" s="4">
        <f t="shared" si="37"/>
        <v>0</v>
      </c>
      <c r="AF53" s="4">
        <f>AF55</f>
        <v>0</v>
      </c>
      <c r="AG53" s="4">
        <f>AG55</f>
        <v>0</v>
      </c>
      <c r="AH53" s="4">
        <f>AH55</f>
        <v>0</v>
      </c>
      <c r="AI53" s="4">
        <f>AI55</f>
        <v>0</v>
      </c>
      <c r="AJ53" s="4">
        <f t="shared" si="37"/>
        <v>0</v>
      </c>
      <c r="AK53" s="4">
        <f>AK55</f>
        <v>0</v>
      </c>
      <c r="AL53" s="4">
        <f>AL55</f>
        <v>0</v>
      </c>
      <c r="AM53" s="4">
        <f>AM55</f>
        <v>0</v>
      </c>
      <c r="AN53" s="4">
        <f>AN55</f>
        <v>0</v>
      </c>
      <c r="AO53" s="855"/>
    </row>
    <row r="54" spans="1:41" ht="27.75" customHeight="1">
      <c r="A54" s="1041"/>
      <c r="B54" s="1005"/>
      <c r="C54" s="1006"/>
      <c r="D54" s="1006"/>
      <c r="E54" s="1006"/>
      <c r="F54" s="1006"/>
      <c r="G54" s="1006"/>
      <c r="H54" s="1007"/>
      <c r="I54" s="15" t="s">
        <v>9</v>
      </c>
      <c r="J54" s="16">
        <v>0</v>
      </c>
      <c r="K54" s="16">
        <v>0</v>
      </c>
      <c r="L54" s="3">
        <v>0</v>
      </c>
      <c r="M54" s="318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855"/>
    </row>
    <row r="55" spans="1:41" ht="45" customHeight="1">
      <c r="A55" s="1033" t="s">
        <v>23</v>
      </c>
      <c r="B55" s="77" t="s">
        <v>276</v>
      </c>
      <c r="C55" s="34">
        <v>900</v>
      </c>
      <c r="D55" s="35">
        <v>28000</v>
      </c>
      <c r="E55" s="34"/>
      <c r="F55" s="36"/>
      <c r="G55" s="11"/>
      <c r="H55" s="11"/>
      <c r="I55" s="1111" t="s">
        <v>20</v>
      </c>
      <c r="J55" s="1050">
        <v>23417.360000000001</v>
      </c>
      <c r="K55" s="1050">
        <v>0</v>
      </c>
      <c r="L55" s="78">
        <f>SUM(L56:L59)</f>
        <v>6815.74</v>
      </c>
      <c r="M55" s="78">
        <f>SUM(M56:M59)</f>
        <v>0</v>
      </c>
      <c r="N55" s="78">
        <f>SUM(N56:N59)</f>
        <v>0</v>
      </c>
      <c r="O55" s="78">
        <f>SUM(O56:O59)</f>
        <v>0</v>
      </c>
      <c r="P55" s="78">
        <f>SUM(P56:P59)</f>
        <v>0</v>
      </c>
      <c r="Q55" s="78">
        <f>Q56+Q59</f>
        <v>0</v>
      </c>
      <c r="R55" s="78">
        <f t="shared" ref="R55:AD55" si="38">R56+R59</f>
        <v>0</v>
      </c>
      <c r="S55" s="78">
        <f t="shared" si="38"/>
        <v>0</v>
      </c>
      <c r="T55" s="78">
        <f t="shared" si="38"/>
        <v>0</v>
      </c>
      <c r="U55" s="78">
        <f t="shared" si="38"/>
        <v>0</v>
      </c>
      <c r="V55" s="78">
        <f t="shared" si="38"/>
        <v>0</v>
      </c>
      <c r="W55" s="78">
        <f t="shared" si="38"/>
        <v>0</v>
      </c>
      <c r="X55" s="78">
        <f t="shared" si="38"/>
        <v>0</v>
      </c>
      <c r="Y55" s="78">
        <f t="shared" si="38"/>
        <v>0</v>
      </c>
      <c r="Z55" s="78">
        <f t="shared" si="38"/>
        <v>0</v>
      </c>
      <c r="AA55" s="78">
        <f t="shared" si="38"/>
        <v>0</v>
      </c>
      <c r="AB55" s="78">
        <f t="shared" si="38"/>
        <v>0</v>
      </c>
      <c r="AC55" s="78">
        <f t="shared" si="38"/>
        <v>0</v>
      </c>
      <c r="AD55" s="78">
        <f t="shared" si="38"/>
        <v>0</v>
      </c>
      <c r="AE55" s="78">
        <v>0</v>
      </c>
      <c r="AF55" s="78">
        <v>0</v>
      </c>
      <c r="AG55" s="78">
        <v>0</v>
      </c>
      <c r="AH55" s="78">
        <v>0</v>
      </c>
      <c r="AI55" s="78">
        <v>0</v>
      </c>
      <c r="AJ55" s="79">
        <f>P55-Q55</f>
        <v>0</v>
      </c>
      <c r="AK55" s="79">
        <f>AJ55</f>
        <v>0</v>
      </c>
      <c r="AL55" s="78">
        <v>0</v>
      </c>
      <c r="AM55" s="78">
        <v>0</v>
      </c>
      <c r="AN55" s="78">
        <v>0</v>
      </c>
      <c r="AO55" s="858" t="s">
        <v>425</v>
      </c>
    </row>
    <row r="56" spans="1:41" s="285" customFormat="1" ht="15.75" customHeight="1">
      <c r="A56" s="1034"/>
      <c r="B56" s="576" t="s">
        <v>15</v>
      </c>
      <c r="C56" s="575"/>
      <c r="D56" s="579"/>
      <c r="E56" s="575"/>
      <c r="F56" s="36"/>
      <c r="G56" s="574"/>
      <c r="H56" s="574"/>
      <c r="I56" s="1112"/>
      <c r="J56" s="1072"/>
      <c r="K56" s="1072"/>
      <c r="L56" s="866">
        <v>7.2</v>
      </c>
      <c r="M56" s="72"/>
      <c r="N56" s="72">
        <v>0</v>
      </c>
      <c r="O56" s="73"/>
      <c r="P56" s="866">
        <v>0</v>
      </c>
      <c r="Q56" s="697">
        <f>Q57+Q58</f>
        <v>0</v>
      </c>
      <c r="R56" s="72"/>
      <c r="S56" s="72"/>
      <c r="T56" s="72"/>
      <c r="U56" s="72">
        <f>U57</f>
        <v>0</v>
      </c>
      <c r="V56" s="72">
        <f t="shared" ref="V56:W56" si="39">V57</f>
        <v>0</v>
      </c>
      <c r="W56" s="72">
        <f t="shared" si="39"/>
        <v>0</v>
      </c>
      <c r="X56" s="72">
        <f>X57+X58</f>
        <v>0</v>
      </c>
      <c r="Y56" s="697">
        <f t="shared" ref="Y56:Z56" si="40">Y57+Y58</f>
        <v>0</v>
      </c>
      <c r="Z56" s="697">
        <f t="shared" si="40"/>
        <v>0</v>
      </c>
      <c r="AA56" s="697">
        <f t="shared" ref="AA56" si="41">AA57+AA58</f>
        <v>0</v>
      </c>
      <c r="AB56" s="697">
        <f t="shared" ref="AB56" si="42">AB57+AB58</f>
        <v>0</v>
      </c>
      <c r="AC56" s="697">
        <f t="shared" ref="AC56" si="43">AC57+AC58</f>
        <v>0</v>
      </c>
      <c r="AD56" s="697">
        <f t="shared" ref="AD56" si="44">AD57+AD58</f>
        <v>0</v>
      </c>
      <c r="AE56" s="72">
        <v>0</v>
      </c>
      <c r="AF56" s="72"/>
      <c r="AG56" s="72"/>
      <c r="AH56" s="72"/>
      <c r="AI56" s="72">
        <v>0</v>
      </c>
      <c r="AJ56" s="288">
        <v>0</v>
      </c>
      <c r="AK56" s="288">
        <v>0</v>
      </c>
      <c r="AL56" s="72">
        <v>0</v>
      </c>
      <c r="AM56" s="72">
        <v>0</v>
      </c>
      <c r="AN56" s="72">
        <v>0</v>
      </c>
      <c r="AO56" s="580"/>
    </row>
    <row r="57" spans="1:41" s="266" customFormat="1" ht="15.75" hidden="1" customHeight="1">
      <c r="A57" s="1034"/>
      <c r="B57" s="92" t="s">
        <v>316</v>
      </c>
      <c r="C57" s="104"/>
      <c r="D57" s="581"/>
      <c r="E57" s="104"/>
      <c r="F57" s="578"/>
      <c r="G57" s="262"/>
      <c r="H57" s="262"/>
      <c r="I57" s="1112"/>
      <c r="J57" s="1072"/>
      <c r="K57" s="1072"/>
      <c r="L57" s="866"/>
      <c r="M57" s="258"/>
      <c r="N57" s="258"/>
      <c r="O57" s="582"/>
      <c r="P57" s="866"/>
      <c r="Q57" s="258">
        <f>S57+U57</f>
        <v>0</v>
      </c>
      <c r="R57" s="258"/>
      <c r="S57" s="258"/>
      <c r="T57" s="258"/>
      <c r="U57" s="258">
        <v>0</v>
      </c>
      <c r="V57" s="258"/>
      <c r="W57" s="258"/>
      <c r="X57" s="258"/>
      <c r="Y57" s="258"/>
      <c r="Z57" s="258">
        <f>AB57</f>
        <v>0</v>
      </c>
      <c r="AA57" s="258"/>
      <c r="AB57" s="258"/>
      <c r="AC57" s="258"/>
      <c r="AD57" s="258"/>
      <c r="AE57" s="258"/>
      <c r="AF57" s="258"/>
      <c r="AG57" s="258"/>
      <c r="AH57" s="258"/>
      <c r="AI57" s="258"/>
      <c r="AJ57" s="583"/>
      <c r="AK57" s="583"/>
      <c r="AL57" s="258"/>
      <c r="AM57" s="258"/>
      <c r="AN57" s="258"/>
      <c r="AO57" s="584"/>
    </row>
    <row r="58" spans="1:41" s="266" customFormat="1" ht="15.75" hidden="1" customHeight="1">
      <c r="A58" s="1034"/>
      <c r="B58" s="92" t="s">
        <v>349</v>
      </c>
      <c r="C58" s="104"/>
      <c r="D58" s="581"/>
      <c r="E58" s="104"/>
      <c r="F58" s="578"/>
      <c r="G58" s="262"/>
      <c r="H58" s="262"/>
      <c r="I58" s="1112"/>
      <c r="J58" s="1072"/>
      <c r="K58" s="1072"/>
      <c r="L58" s="866"/>
      <c r="M58" s="258"/>
      <c r="N58" s="258"/>
      <c r="O58" s="582"/>
      <c r="P58" s="866"/>
      <c r="Q58" s="258">
        <f>S58+U58+Y58</f>
        <v>0</v>
      </c>
      <c r="R58" s="258"/>
      <c r="S58" s="258"/>
      <c r="T58" s="258"/>
      <c r="U58" s="258"/>
      <c r="V58" s="258"/>
      <c r="W58" s="258"/>
      <c r="X58" s="258">
        <f>Y58</f>
        <v>0</v>
      </c>
      <c r="Y58" s="258">
        <v>0</v>
      </c>
      <c r="Z58" s="258">
        <f>AD58</f>
        <v>0</v>
      </c>
      <c r="AA58" s="258"/>
      <c r="AB58" s="258"/>
      <c r="AC58" s="258"/>
      <c r="AD58" s="258">
        <v>0</v>
      </c>
      <c r="AE58" s="258"/>
      <c r="AF58" s="258"/>
      <c r="AG58" s="258"/>
      <c r="AH58" s="258"/>
      <c r="AI58" s="258"/>
      <c r="AJ58" s="583"/>
      <c r="AK58" s="583"/>
      <c r="AL58" s="258"/>
      <c r="AM58" s="258"/>
      <c r="AN58" s="258"/>
      <c r="AO58" s="584"/>
    </row>
    <row r="59" spans="1:41" ht="14.25" customHeight="1">
      <c r="A59" s="1035"/>
      <c r="B59" s="470" t="s">
        <v>16</v>
      </c>
      <c r="C59" s="34"/>
      <c r="D59" s="34"/>
      <c r="E59" s="34"/>
      <c r="F59" s="36"/>
      <c r="G59" s="11">
        <v>2020</v>
      </c>
      <c r="H59" s="11">
        <v>2020</v>
      </c>
      <c r="I59" s="1113"/>
      <c r="J59" s="1051"/>
      <c r="K59" s="1051"/>
      <c r="L59" s="482">
        <v>6808.54</v>
      </c>
      <c r="M59" s="72">
        <v>0</v>
      </c>
      <c r="N59" s="72">
        <v>0</v>
      </c>
      <c r="O59" s="72">
        <v>0</v>
      </c>
      <c r="P59" s="866">
        <v>0</v>
      </c>
      <c r="Q59" s="72">
        <v>0</v>
      </c>
      <c r="R59" s="72">
        <v>0</v>
      </c>
      <c r="S59" s="72">
        <v>0</v>
      </c>
      <c r="T59" s="72">
        <v>0</v>
      </c>
      <c r="U59" s="72">
        <v>0</v>
      </c>
      <c r="V59" s="72">
        <v>0</v>
      </c>
      <c r="W59" s="72">
        <v>0</v>
      </c>
      <c r="X59" s="72">
        <v>0</v>
      </c>
      <c r="Y59" s="72">
        <v>0</v>
      </c>
      <c r="Z59" s="72">
        <v>0</v>
      </c>
      <c r="AA59" s="72">
        <v>0</v>
      </c>
      <c r="AB59" s="72">
        <v>0</v>
      </c>
      <c r="AC59" s="72">
        <v>0</v>
      </c>
      <c r="AD59" s="72">
        <v>0</v>
      </c>
      <c r="AE59" s="72">
        <v>0</v>
      </c>
      <c r="AF59" s="72">
        <f t="shared" ref="AF59:AI59" si="45">AF62+AF65</f>
        <v>0</v>
      </c>
      <c r="AG59" s="72">
        <f t="shared" si="45"/>
        <v>0</v>
      </c>
      <c r="AH59" s="72">
        <f t="shared" si="45"/>
        <v>0</v>
      </c>
      <c r="AI59" s="72">
        <f t="shared" si="45"/>
        <v>0</v>
      </c>
      <c r="AJ59" s="72">
        <v>0</v>
      </c>
      <c r="AK59" s="72">
        <v>0</v>
      </c>
      <c r="AL59" s="72">
        <v>0</v>
      </c>
      <c r="AM59" s="72">
        <v>0</v>
      </c>
      <c r="AN59" s="72">
        <v>0</v>
      </c>
      <c r="AO59" s="401"/>
    </row>
    <row r="60" spans="1:41" ht="49.5" customHeight="1">
      <c r="A60" s="996" t="s">
        <v>29</v>
      </c>
      <c r="B60" s="999" t="s">
        <v>62</v>
      </c>
      <c r="C60" s="1000"/>
      <c r="D60" s="1000"/>
      <c r="E60" s="1000"/>
      <c r="F60" s="1000"/>
      <c r="G60" s="1000"/>
      <c r="H60" s="1001"/>
      <c r="I60" s="37" t="s">
        <v>20</v>
      </c>
      <c r="J60" s="38">
        <f>L60</f>
        <v>975.37</v>
      </c>
      <c r="K60" s="38">
        <v>0</v>
      </c>
      <c r="L60" s="863">
        <f>L66</f>
        <v>975.37</v>
      </c>
      <c r="M60" s="72">
        <f t="shared" ref="M60:P60" si="46">M63+M66</f>
        <v>0</v>
      </c>
      <c r="N60" s="72">
        <f t="shared" si="46"/>
        <v>0</v>
      </c>
      <c r="O60" s="72">
        <f t="shared" si="46"/>
        <v>0</v>
      </c>
      <c r="P60" s="866">
        <f t="shared" si="46"/>
        <v>725.37</v>
      </c>
      <c r="Q60" s="72">
        <f>Q66+Q72</f>
        <v>0</v>
      </c>
      <c r="R60" s="722">
        <f t="shared" ref="R60:AM60" si="47">R66+R72</f>
        <v>0</v>
      </c>
      <c r="S60" s="722">
        <f t="shared" si="47"/>
        <v>0</v>
      </c>
      <c r="T60" s="722">
        <f t="shared" si="47"/>
        <v>0</v>
      </c>
      <c r="U60" s="722">
        <f t="shared" si="47"/>
        <v>0</v>
      </c>
      <c r="V60" s="722">
        <f t="shared" si="47"/>
        <v>0</v>
      </c>
      <c r="W60" s="722">
        <f t="shared" si="47"/>
        <v>0</v>
      </c>
      <c r="X60" s="722">
        <f t="shared" si="47"/>
        <v>0</v>
      </c>
      <c r="Y60" s="722">
        <f t="shared" si="47"/>
        <v>0</v>
      </c>
      <c r="Z60" s="722">
        <f t="shared" si="47"/>
        <v>0</v>
      </c>
      <c r="AA60" s="722">
        <f t="shared" si="47"/>
        <v>0</v>
      </c>
      <c r="AB60" s="722">
        <f t="shared" si="47"/>
        <v>0</v>
      </c>
      <c r="AC60" s="722">
        <f t="shared" si="47"/>
        <v>0</v>
      </c>
      <c r="AD60" s="722">
        <f t="shared" si="47"/>
        <v>0</v>
      </c>
      <c r="AE60" s="722">
        <f t="shared" si="47"/>
        <v>0</v>
      </c>
      <c r="AF60" s="722">
        <f t="shared" si="47"/>
        <v>0</v>
      </c>
      <c r="AG60" s="722">
        <f t="shared" si="47"/>
        <v>0</v>
      </c>
      <c r="AH60" s="722">
        <f t="shared" si="47"/>
        <v>0</v>
      </c>
      <c r="AI60" s="722">
        <f t="shared" si="47"/>
        <v>0</v>
      </c>
      <c r="AJ60" s="722">
        <f t="shared" si="47"/>
        <v>0</v>
      </c>
      <c r="AK60" s="722">
        <f t="shared" si="47"/>
        <v>0</v>
      </c>
      <c r="AL60" s="722">
        <f t="shared" si="47"/>
        <v>0</v>
      </c>
      <c r="AM60" s="722">
        <f t="shared" si="47"/>
        <v>0</v>
      </c>
      <c r="AN60" s="72">
        <f t="shared" ref="AN60" si="48">AN63+AN66</f>
        <v>0</v>
      </c>
      <c r="AO60" s="401"/>
    </row>
    <row r="61" spans="1:41" ht="31.5" customHeight="1">
      <c r="A61" s="997"/>
      <c r="B61" s="1002"/>
      <c r="C61" s="1003"/>
      <c r="D61" s="1003"/>
      <c r="E61" s="1003"/>
      <c r="F61" s="1003"/>
      <c r="G61" s="1003"/>
      <c r="H61" s="1004"/>
      <c r="I61" s="37" t="s">
        <v>10</v>
      </c>
      <c r="J61" s="38">
        <f>L61</f>
        <v>31792.33</v>
      </c>
      <c r="K61" s="38">
        <v>0</v>
      </c>
      <c r="L61" s="863">
        <f>L71</f>
        <v>31792.33</v>
      </c>
      <c r="M61" s="704">
        <f t="shared" ref="M61:O61" si="49">M71</f>
        <v>0</v>
      </c>
      <c r="N61" s="704">
        <f t="shared" si="49"/>
        <v>0</v>
      </c>
      <c r="O61" s="704">
        <f t="shared" si="49"/>
        <v>0</v>
      </c>
      <c r="P61" s="482">
        <f>P74+P75</f>
        <v>2234.2800000000002</v>
      </c>
      <c r="Q61" s="482">
        <f>Q74+Q75</f>
        <v>0</v>
      </c>
      <c r="R61" s="482">
        <f t="shared" ref="R61:AN61" si="50">R74+R75</f>
        <v>0</v>
      </c>
      <c r="S61" s="482">
        <f t="shared" si="50"/>
        <v>0</v>
      </c>
      <c r="T61" s="482">
        <f t="shared" si="50"/>
        <v>0</v>
      </c>
      <c r="U61" s="482">
        <f t="shared" si="50"/>
        <v>0</v>
      </c>
      <c r="V61" s="482">
        <f t="shared" si="50"/>
        <v>0</v>
      </c>
      <c r="W61" s="482">
        <f t="shared" si="50"/>
        <v>0</v>
      </c>
      <c r="X61" s="482">
        <f t="shared" si="50"/>
        <v>0</v>
      </c>
      <c r="Y61" s="482">
        <f t="shared" si="50"/>
        <v>0</v>
      </c>
      <c r="Z61" s="482">
        <f t="shared" si="50"/>
        <v>0</v>
      </c>
      <c r="AA61" s="482">
        <f t="shared" si="50"/>
        <v>0</v>
      </c>
      <c r="AB61" s="482">
        <f t="shared" si="50"/>
        <v>0</v>
      </c>
      <c r="AC61" s="482">
        <f t="shared" si="50"/>
        <v>0</v>
      </c>
      <c r="AD61" s="482">
        <f t="shared" si="50"/>
        <v>0</v>
      </c>
      <c r="AE61" s="482">
        <f t="shared" si="50"/>
        <v>0</v>
      </c>
      <c r="AF61" s="482">
        <f t="shared" si="50"/>
        <v>0</v>
      </c>
      <c r="AG61" s="482">
        <f t="shared" si="50"/>
        <v>0</v>
      </c>
      <c r="AH61" s="482">
        <f t="shared" si="50"/>
        <v>0</v>
      </c>
      <c r="AI61" s="482">
        <f t="shared" si="50"/>
        <v>0</v>
      </c>
      <c r="AJ61" s="482">
        <f t="shared" si="50"/>
        <v>0</v>
      </c>
      <c r="AK61" s="482">
        <f t="shared" si="50"/>
        <v>0</v>
      </c>
      <c r="AL61" s="482">
        <f t="shared" si="50"/>
        <v>0</v>
      </c>
      <c r="AM61" s="482">
        <f t="shared" si="50"/>
        <v>0</v>
      </c>
      <c r="AN61" s="482">
        <f t="shared" si="50"/>
        <v>0</v>
      </c>
      <c r="AO61" s="401"/>
    </row>
    <row r="62" spans="1:41" ht="28.5" customHeight="1">
      <c r="A62" s="998"/>
      <c r="B62" s="1005"/>
      <c r="C62" s="1006"/>
      <c r="D62" s="1006"/>
      <c r="E62" s="1006"/>
      <c r="F62" s="1006"/>
      <c r="G62" s="1006"/>
      <c r="H62" s="1007"/>
      <c r="I62" s="37" t="s">
        <v>9</v>
      </c>
      <c r="J62" s="38">
        <f>L62</f>
        <v>0</v>
      </c>
      <c r="K62" s="38">
        <v>0</v>
      </c>
      <c r="L62" s="863">
        <v>0</v>
      </c>
      <c r="M62" s="72">
        <v>0</v>
      </c>
      <c r="N62" s="72">
        <v>0</v>
      </c>
      <c r="O62" s="73">
        <v>0</v>
      </c>
      <c r="P62" s="866">
        <v>0</v>
      </c>
      <c r="Q62" s="72">
        <v>0</v>
      </c>
      <c r="R62" s="72">
        <v>0</v>
      </c>
      <c r="S62" s="72">
        <v>0</v>
      </c>
      <c r="T62" s="72">
        <v>0</v>
      </c>
      <c r="U62" s="72">
        <v>0</v>
      </c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2">
        <v>0</v>
      </c>
      <c r="AB62" s="72">
        <v>0</v>
      </c>
      <c r="AC62" s="72">
        <v>0</v>
      </c>
      <c r="AD62" s="72">
        <v>0</v>
      </c>
      <c r="AE62" s="72">
        <v>0</v>
      </c>
      <c r="AF62" s="72">
        <v>0</v>
      </c>
      <c r="AG62" s="72">
        <v>0</v>
      </c>
      <c r="AH62" s="72">
        <v>0</v>
      </c>
      <c r="AI62" s="72">
        <v>0</v>
      </c>
      <c r="AJ62" s="72">
        <v>0</v>
      </c>
      <c r="AK62" s="72">
        <v>0</v>
      </c>
      <c r="AL62" s="72">
        <v>0</v>
      </c>
      <c r="AM62" s="72">
        <v>0</v>
      </c>
      <c r="AN62" s="72">
        <v>0</v>
      </c>
      <c r="AO62" s="401"/>
    </row>
    <row r="63" spans="1:41" ht="30" hidden="1" customHeight="1">
      <c r="A63" s="1033" t="s">
        <v>46</v>
      </c>
      <c r="B63" s="77" t="s">
        <v>53</v>
      </c>
      <c r="C63" s="1014">
        <v>300</v>
      </c>
      <c r="D63" s="1014">
        <v>17</v>
      </c>
      <c r="E63" s="1014"/>
      <c r="F63" s="1054"/>
      <c r="G63" s="55"/>
      <c r="H63" s="55"/>
      <c r="I63" s="1038" t="s">
        <v>20</v>
      </c>
      <c r="J63" s="56">
        <f>L63</f>
        <v>0</v>
      </c>
      <c r="K63" s="56"/>
      <c r="L63" s="284">
        <f>M63+N63+O63</f>
        <v>0</v>
      </c>
      <c r="M63" s="78">
        <f>M64+M65</f>
        <v>0</v>
      </c>
      <c r="N63" s="78">
        <f>N64+N65</f>
        <v>0</v>
      </c>
      <c r="O63" s="78">
        <f>O64+O65</f>
        <v>0</v>
      </c>
      <c r="P63" s="78">
        <f>P64+P65</f>
        <v>0</v>
      </c>
      <c r="Q63" s="78">
        <f>Q64+Q65</f>
        <v>0</v>
      </c>
      <c r="R63" s="78">
        <f t="shared" ref="R63:AN63" si="51">R64+R65</f>
        <v>0</v>
      </c>
      <c r="S63" s="78">
        <f t="shared" si="51"/>
        <v>0</v>
      </c>
      <c r="T63" s="78">
        <f t="shared" si="51"/>
        <v>0</v>
      </c>
      <c r="U63" s="78">
        <f t="shared" si="51"/>
        <v>0</v>
      </c>
      <c r="V63" s="78">
        <f t="shared" si="51"/>
        <v>0</v>
      </c>
      <c r="W63" s="78">
        <f t="shared" si="51"/>
        <v>0</v>
      </c>
      <c r="X63" s="78">
        <f t="shared" si="51"/>
        <v>0</v>
      </c>
      <c r="Y63" s="78">
        <f t="shared" si="51"/>
        <v>0</v>
      </c>
      <c r="Z63" s="78">
        <f t="shared" si="51"/>
        <v>0</v>
      </c>
      <c r="AA63" s="78">
        <f t="shared" si="51"/>
        <v>0</v>
      </c>
      <c r="AB63" s="78">
        <f>AB64+AB65</f>
        <v>0</v>
      </c>
      <c r="AC63" s="78">
        <f>AC64+AC65</f>
        <v>0</v>
      </c>
      <c r="AD63" s="78">
        <f>AD64+AD65</f>
        <v>0</v>
      </c>
      <c r="AE63" s="78">
        <f t="shared" si="51"/>
        <v>0</v>
      </c>
      <c r="AF63" s="78">
        <f t="shared" si="51"/>
        <v>0</v>
      </c>
      <c r="AG63" s="78">
        <f t="shared" si="51"/>
        <v>0</v>
      </c>
      <c r="AH63" s="78">
        <f t="shared" si="51"/>
        <v>0</v>
      </c>
      <c r="AI63" s="78"/>
      <c r="AJ63" s="79">
        <f>P63-Q63</f>
        <v>0</v>
      </c>
      <c r="AK63" s="79">
        <f>AJ63</f>
        <v>0</v>
      </c>
      <c r="AL63" s="76">
        <v>0</v>
      </c>
      <c r="AM63" s="78">
        <f t="shared" si="51"/>
        <v>0</v>
      </c>
      <c r="AN63" s="78">
        <f t="shared" si="51"/>
        <v>0</v>
      </c>
      <c r="AO63" s="858" t="s">
        <v>158</v>
      </c>
    </row>
    <row r="64" spans="1:41" ht="14.25" hidden="1" customHeight="1">
      <c r="A64" s="1034"/>
      <c r="B64" s="40" t="s">
        <v>15</v>
      </c>
      <c r="C64" s="1015"/>
      <c r="D64" s="1015"/>
      <c r="E64" s="1015"/>
      <c r="F64" s="1020"/>
      <c r="G64" s="55">
        <v>2019</v>
      </c>
      <c r="H64" s="55">
        <v>2019</v>
      </c>
      <c r="I64" s="1055"/>
      <c r="J64" s="56">
        <f t="shared" ref="J64:J69" si="52">L64</f>
        <v>0</v>
      </c>
      <c r="K64" s="56"/>
      <c r="L64" s="860">
        <f>M64+N64+O64</f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1">
        <v>0</v>
      </c>
      <c r="AB64" s="71">
        <v>0</v>
      </c>
      <c r="AC64" s="71">
        <v>0</v>
      </c>
      <c r="AD64" s="71">
        <v>0</v>
      </c>
      <c r="AE64" s="71">
        <v>0</v>
      </c>
      <c r="AF64" s="71">
        <v>0</v>
      </c>
      <c r="AG64" s="71">
        <v>0</v>
      </c>
      <c r="AH64" s="71">
        <v>0</v>
      </c>
      <c r="AI64" s="71"/>
      <c r="AJ64" s="71">
        <v>0</v>
      </c>
      <c r="AK64" s="71">
        <v>0</v>
      </c>
      <c r="AL64" s="71">
        <v>0</v>
      </c>
      <c r="AM64" s="71">
        <v>0</v>
      </c>
      <c r="AN64" s="71">
        <v>0</v>
      </c>
      <c r="AO64" s="402"/>
    </row>
    <row r="65" spans="1:41" ht="14.25" hidden="1" customHeight="1">
      <c r="A65" s="1035"/>
      <c r="B65" s="40" t="s">
        <v>16</v>
      </c>
      <c r="C65" s="1016"/>
      <c r="D65" s="1016"/>
      <c r="E65" s="1016"/>
      <c r="F65" s="1013"/>
      <c r="G65" s="57">
        <v>2019</v>
      </c>
      <c r="H65" s="57">
        <v>2019</v>
      </c>
      <c r="I65" s="1039"/>
      <c r="J65" s="56">
        <f t="shared" si="52"/>
        <v>0</v>
      </c>
      <c r="K65" s="54"/>
      <c r="L65" s="860">
        <f>M65+N65+O65</f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71">
        <v>0</v>
      </c>
      <c r="AA65" s="71">
        <v>0</v>
      </c>
      <c r="AB65" s="71">
        <v>0</v>
      </c>
      <c r="AC65" s="71">
        <v>0</v>
      </c>
      <c r="AD65" s="71">
        <v>0</v>
      </c>
      <c r="AE65" s="71">
        <v>0</v>
      </c>
      <c r="AF65" s="71">
        <v>0</v>
      </c>
      <c r="AG65" s="71">
        <v>0</v>
      </c>
      <c r="AH65" s="71">
        <v>0</v>
      </c>
      <c r="AI65" s="71"/>
      <c r="AJ65" s="71">
        <v>0</v>
      </c>
      <c r="AK65" s="71">
        <v>0</v>
      </c>
      <c r="AL65" s="71">
        <v>0</v>
      </c>
      <c r="AM65" s="71">
        <v>0</v>
      </c>
      <c r="AN65" s="71">
        <v>0</v>
      </c>
      <c r="AO65" s="403"/>
    </row>
    <row r="66" spans="1:41" ht="55.5" customHeight="1">
      <c r="A66" s="1040" t="s">
        <v>46</v>
      </c>
      <c r="B66" s="80" t="s">
        <v>54</v>
      </c>
      <c r="C66" s="1014">
        <v>200</v>
      </c>
      <c r="D66" s="1014">
        <v>10</v>
      </c>
      <c r="E66" s="1056"/>
      <c r="F66" s="1059"/>
      <c r="G66" s="57"/>
      <c r="H66" s="57"/>
      <c r="I66" s="1038" t="s">
        <v>20</v>
      </c>
      <c r="J66" s="56">
        <f t="shared" si="52"/>
        <v>975.37</v>
      </c>
      <c r="K66" s="54"/>
      <c r="L66" s="284">
        <f>SUM(L67:L69)</f>
        <v>975.37</v>
      </c>
      <c r="M66" s="76">
        <f>M67+M69</f>
        <v>0</v>
      </c>
      <c r="N66" s="76">
        <f>N67+N69</f>
        <v>0</v>
      </c>
      <c r="O66" s="76">
        <f>O67+O69</f>
        <v>0</v>
      </c>
      <c r="P66" s="284">
        <f>P67+P69</f>
        <v>725.37</v>
      </c>
      <c r="Q66" s="76">
        <f>Q67+Q69</f>
        <v>0</v>
      </c>
      <c r="R66" s="76">
        <f t="shared" ref="R66:AN66" si="53">R67+R69</f>
        <v>0</v>
      </c>
      <c r="S66" s="76">
        <f t="shared" si="53"/>
        <v>0</v>
      </c>
      <c r="T66" s="76">
        <f t="shared" si="53"/>
        <v>0</v>
      </c>
      <c r="U66" s="76">
        <f t="shared" si="53"/>
        <v>0</v>
      </c>
      <c r="V66" s="76">
        <f t="shared" si="53"/>
        <v>0</v>
      </c>
      <c r="W66" s="76">
        <f t="shared" si="53"/>
        <v>0</v>
      </c>
      <c r="X66" s="76">
        <f t="shared" si="53"/>
        <v>0</v>
      </c>
      <c r="Y66" s="76">
        <f t="shared" si="53"/>
        <v>0</v>
      </c>
      <c r="Z66" s="76">
        <f>Z67+Z69</f>
        <v>0</v>
      </c>
      <c r="AA66" s="76">
        <f t="shared" si="53"/>
        <v>0</v>
      </c>
      <c r="AB66" s="76">
        <f>AB67+AB69</f>
        <v>0</v>
      </c>
      <c r="AC66" s="76">
        <f>AC67+AC69</f>
        <v>0</v>
      </c>
      <c r="AD66" s="76">
        <f>AD67+AD69</f>
        <v>0</v>
      </c>
      <c r="AE66" s="76">
        <f t="shared" si="53"/>
        <v>0</v>
      </c>
      <c r="AF66" s="76">
        <f t="shared" si="53"/>
        <v>0</v>
      </c>
      <c r="AG66" s="76">
        <f t="shared" si="53"/>
        <v>0</v>
      </c>
      <c r="AH66" s="76">
        <f>AH67+AH69</f>
        <v>0</v>
      </c>
      <c r="AI66" s="76">
        <f>AI67+AI69</f>
        <v>0</v>
      </c>
      <c r="AJ66" s="79">
        <v>0</v>
      </c>
      <c r="AK66" s="79">
        <f>AJ66</f>
        <v>0</v>
      </c>
      <c r="AL66" s="76">
        <v>0</v>
      </c>
      <c r="AM66" s="76">
        <f t="shared" si="53"/>
        <v>0</v>
      </c>
      <c r="AN66" s="76">
        <f t="shared" si="53"/>
        <v>0</v>
      </c>
      <c r="AO66" s="858" t="s">
        <v>423</v>
      </c>
    </row>
    <row r="67" spans="1:41" ht="14.25" customHeight="1">
      <c r="A67" s="1041"/>
      <c r="B67" s="42" t="s">
        <v>15</v>
      </c>
      <c r="C67" s="1015"/>
      <c r="D67" s="1015"/>
      <c r="E67" s="1057"/>
      <c r="F67" s="1060"/>
      <c r="G67" s="57">
        <v>2019</v>
      </c>
      <c r="H67" s="57">
        <v>2019</v>
      </c>
      <c r="I67" s="1055"/>
      <c r="J67" s="56">
        <f t="shared" si="52"/>
        <v>250</v>
      </c>
      <c r="K67" s="54"/>
      <c r="L67" s="866">
        <v>250</v>
      </c>
      <c r="M67" s="4">
        <v>0</v>
      </c>
      <c r="N67" s="4">
        <v>0</v>
      </c>
      <c r="O67" s="4">
        <v>0</v>
      </c>
      <c r="P67" s="866">
        <v>0</v>
      </c>
      <c r="Q67" s="4">
        <f>Q68</f>
        <v>0</v>
      </c>
      <c r="R67" s="4">
        <f t="shared" ref="R67:AC67" si="54">R68</f>
        <v>0</v>
      </c>
      <c r="S67" s="4">
        <f t="shared" si="54"/>
        <v>0</v>
      </c>
      <c r="T67" s="4">
        <f t="shared" si="54"/>
        <v>0</v>
      </c>
      <c r="U67" s="4">
        <f t="shared" si="54"/>
        <v>0</v>
      </c>
      <c r="V67" s="4">
        <f t="shared" si="54"/>
        <v>0</v>
      </c>
      <c r="W67" s="4">
        <f t="shared" si="54"/>
        <v>0</v>
      </c>
      <c r="X67" s="4">
        <f t="shared" si="54"/>
        <v>0</v>
      </c>
      <c r="Y67" s="4">
        <f t="shared" si="54"/>
        <v>0</v>
      </c>
      <c r="Z67" s="4">
        <f>Z68</f>
        <v>0</v>
      </c>
      <c r="AA67" s="4">
        <f t="shared" si="54"/>
        <v>0</v>
      </c>
      <c r="AB67" s="4">
        <f t="shared" si="54"/>
        <v>0</v>
      </c>
      <c r="AC67" s="4">
        <f t="shared" si="54"/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855"/>
    </row>
    <row r="68" spans="1:41" s="97" customFormat="1" ht="14.25" hidden="1" customHeight="1">
      <c r="A68" s="1041"/>
      <c r="B68" s="252" t="s">
        <v>321</v>
      </c>
      <c r="C68" s="1015"/>
      <c r="D68" s="1015"/>
      <c r="E68" s="1057"/>
      <c r="F68" s="1060"/>
      <c r="G68" s="489"/>
      <c r="H68" s="489"/>
      <c r="I68" s="1055"/>
      <c r="J68" s="585"/>
      <c r="K68" s="368"/>
      <c r="L68" s="866"/>
      <c r="M68" s="258"/>
      <c r="N68" s="258"/>
      <c r="O68" s="258"/>
      <c r="P68" s="866"/>
      <c r="Q68" s="268">
        <f>W68</f>
        <v>0</v>
      </c>
      <c r="R68" s="268"/>
      <c r="S68" s="268"/>
      <c r="T68" s="268"/>
      <c r="U68" s="268"/>
      <c r="V68" s="268">
        <f>W68</f>
        <v>0</v>
      </c>
      <c r="W68" s="268">
        <v>0</v>
      </c>
      <c r="X68" s="268"/>
      <c r="Y68" s="268"/>
      <c r="Z68" s="268">
        <f>AC68</f>
        <v>0</v>
      </c>
      <c r="AA68" s="268"/>
      <c r="AB68" s="268"/>
      <c r="AC68" s="268">
        <v>0</v>
      </c>
      <c r="AD68" s="268"/>
      <c r="AE68" s="268"/>
      <c r="AF68" s="268"/>
      <c r="AG68" s="268"/>
      <c r="AH68" s="268"/>
      <c r="AI68" s="268"/>
      <c r="AJ68" s="268"/>
      <c r="AK68" s="268"/>
      <c r="AL68" s="268"/>
      <c r="AM68" s="268"/>
      <c r="AN68" s="268"/>
      <c r="AO68" s="490"/>
    </row>
    <row r="69" spans="1:41" ht="14.25" customHeight="1">
      <c r="A69" s="1041"/>
      <c r="B69" s="42" t="s">
        <v>16</v>
      </c>
      <c r="C69" s="1016"/>
      <c r="D69" s="1016"/>
      <c r="E69" s="1058"/>
      <c r="F69" s="1061"/>
      <c r="G69" s="57">
        <v>2019</v>
      </c>
      <c r="H69" s="57">
        <v>2019</v>
      </c>
      <c r="I69" s="1039"/>
      <c r="J69" s="56">
        <f t="shared" si="52"/>
        <v>725.37</v>
      </c>
      <c r="K69" s="54"/>
      <c r="L69" s="866">
        <v>725.37</v>
      </c>
      <c r="M69" s="4">
        <v>0</v>
      </c>
      <c r="N69" s="4">
        <v>0</v>
      </c>
      <c r="O69" s="4">
        <v>0</v>
      </c>
      <c r="P69" s="866">
        <v>725.37</v>
      </c>
      <c r="Q69" s="47">
        <f>Q70</f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f>X70</f>
        <v>0</v>
      </c>
      <c r="Y69" s="47">
        <f>Y70</f>
        <v>0</v>
      </c>
      <c r="Z69" s="47">
        <f>Z70</f>
        <v>0</v>
      </c>
      <c r="AA69" s="47">
        <v>0</v>
      </c>
      <c r="AB69" s="47">
        <v>0</v>
      </c>
      <c r="AC69" s="47">
        <v>0</v>
      </c>
      <c r="AD69" s="47">
        <f>AD70</f>
        <v>0</v>
      </c>
      <c r="AE69" s="47">
        <v>0</v>
      </c>
      <c r="AF69" s="47">
        <v>0</v>
      </c>
      <c r="AG69" s="47">
        <v>0</v>
      </c>
      <c r="AH69" s="47">
        <v>0</v>
      </c>
      <c r="AI69" s="47">
        <v>0</v>
      </c>
      <c r="AJ69" s="47">
        <v>0</v>
      </c>
      <c r="AK69" s="47">
        <v>0</v>
      </c>
      <c r="AL69" s="47">
        <v>0</v>
      </c>
      <c r="AM69" s="47">
        <v>0</v>
      </c>
      <c r="AN69" s="47">
        <v>0</v>
      </c>
      <c r="AO69" s="397"/>
    </row>
    <row r="70" spans="1:41" s="97" customFormat="1" ht="14.25" hidden="1" customHeight="1">
      <c r="A70" s="1037"/>
      <c r="B70" s="252" t="s">
        <v>402</v>
      </c>
      <c r="C70" s="369"/>
      <c r="D70" s="369"/>
      <c r="E70" s="731"/>
      <c r="F70" s="732"/>
      <c r="G70" s="489"/>
      <c r="H70" s="489"/>
      <c r="I70" s="733"/>
      <c r="J70" s="585"/>
      <c r="K70" s="368"/>
      <c r="L70" s="866"/>
      <c r="M70" s="734"/>
      <c r="N70" s="734"/>
      <c r="O70" s="734"/>
      <c r="P70" s="866"/>
      <c r="Q70" s="583">
        <f>Y70</f>
        <v>0</v>
      </c>
      <c r="R70" s="583"/>
      <c r="S70" s="583"/>
      <c r="T70" s="583"/>
      <c r="U70" s="583"/>
      <c r="V70" s="583"/>
      <c r="W70" s="583"/>
      <c r="X70" s="583">
        <f>Y70</f>
        <v>0</v>
      </c>
      <c r="Y70" s="583">
        <v>0</v>
      </c>
      <c r="Z70" s="583">
        <f>AD70</f>
        <v>0</v>
      </c>
      <c r="AA70" s="583"/>
      <c r="AB70" s="583"/>
      <c r="AC70" s="583"/>
      <c r="AD70" s="583">
        <v>0</v>
      </c>
      <c r="AE70" s="583"/>
      <c r="AF70" s="583"/>
      <c r="AG70" s="583"/>
      <c r="AH70" s="583"/>
      <c r="AI70" s="583"/>
      <c r="AJ70" s="583"/>
      <c r="AK70" s="583"/>
      <c r="AL70" s="583"/>
      <c r="AM70" s="583"/>
      <c r="AN70" s="583"/>
      <c r="AO70" s="405"/>
    </row>
    <row r="71" spans="1:41" ht="66" customHeight="1">
      <c r="A71" s="1040" t="s">
        <v>357</v>
      </c>
      <c r="B71" s="80" t="s">
        <v>380</v>
      </c>
      <c r="C71" s="133"/>
      <c r="D71" s="133"/>
      <c r="E71" s="707"/>
      <c r="F71" s="708"/>
      <c r="G71" s="702"/>
      <c r="H71" s="702"/>
      <c r="I71" s="721"/>
      <c r="J71" s="68"/>
      <c r="K71" s="700"/>
      <c r="L71" s="284">
        <f>L72+L75</f>
        <v>31792.33</v>
      </c>
      <c r="M71" s="284">
        <f t="shared" ref="M71:AN71" si="55">M72+M75</f>
        <v>0</v>
      </c>
      <c r="N71" s="284">
        <f t="shared" si="55"/>
        <v>0</v>
      </c>
      <c r="O71" s="284">
        <f t="shared" si="55"/>
        <v>0</v>
      </c>
      <c r="P71" s="284">
        <f>P72+P75+P74</f>
        <v>2234.2800000000002</v>
      </c>
      <c r="Q71" s="284">
        <f>Q72+Q75</f>
        <v>0</v>
      </c>
      <c r="R71" s="284">
        <f t="shared" si="55"/>
        <v>0</v>
      </c>
      <c r="S71" s="284">
        <f t="shared" si="55"/>
        <v>0</v>
      </c>
      <c r="T71" s="284">
        <f t="shared" si="55"/>
        <v>0</v>
      </c>
      <c r="U71" s="284">
        <f t="shared" si="55"/>
        <v>0</v>
      </c>
      <c r="V71" s="284">
        <f t="shared" si="55"/>
        <v>0</v>
      </c>
      <c r="W71" s="284">
        <f t="shared" si="55"/>
        <v>0</v>
      </c>
      <c r="X71" s="284">
        <f t="shared" si="55"/>
        <v>0</v>
      </c>
      <c r="Y71" s="284">
        <f t="shared" si="55"/>
        <v>0</v>
      </c>
      <c r="Z71" s="284">
        <f t="shared" si="55"/>
        <v>0</v>
      </c>
      <c r="AA71" s="284">
        <f t="shared" si="55"/>
        <v>0</v>
      </c>
      <c r="AB71" s="284">
        <f t="shared" si="55"/>
        <v>0</v>
      </c>
      <c r="AC71" s="284">
        <f t="shared" si="55"/>
        <v>0</v>
      </c>
      <c r="AD71" s="284">
        <f t="shared" si="55"/>
        <v>0</v>
      </c>
      <c r="AE71" s="284">
        <f t="shared" si="55"/>
        <v>0</v>
      </c>
      <c r="AF71" s="284">
        <f t="shared" si="55"/>
        <v>0</v>
      </c>
      <c r="AG71" s="284">
        <f t="shared" si="55"/>
        <v>0</v>
      </c>
      <c r="AH71" s="284">
        <f t="shared" si="55"/>
        <v>0</v>
      </c>
      <c r="AI71" s="284">
        <f t="shared" si="55"/>
        <v>0</v>
      </c>
      <c r="AJ71" s="284">
        <f>P71-Q71</f>
        <v>2234.2800000000002</v>
      </c>
      <c r="AK71" s="284">
        <f>AJ71</f>
        <v>2234.2800000000002</v>
      </c>
      <c r="AL71" s="284">
        <f t="shared" si="55"/>
        <v>0</v>
      </c>
      <c r="AM71" s="284">
        <f t="shared" si="55"/>
        <v>0</v>
      </c>
      <c r="AN71" s="284">
        <f t="shared" si="55"/>
        <v>0</v>
      </c>
      <c r="AO71" s="858" t="s">
        <v>244</v>
      </c>
    </row>
    <row r="72" spans="1:41" ht="50.25" customHeight="1">
      <c r="A72" s="1041"/>
      <c r="B72" s="42" t="s">
        <v>15</v>
      </c>
      <c r="C72" s="133"/>
      <c r="D72" s="133"/>
      <c r="E72" s="707"/>
      <c r="F72" s="708"/>
      <c r="G72" s="702"/>
      <c r="H72" s="702"/>
      <c r="I72" s="721" t="s">
        <v>20</v>
      </c>
      <c r="J72" s="68"/>
      <c r="K72" s="700"/>
      <c r="L72" s="866">
        <v>4959</v>
      </c>
      <c r="M72" s="4"/>
      <c r="N72" s="4"/>
      <c r="O72" s="4"/>
      <c r="P72" s="4">
        <v>0</v>
      </c>
      <c r="Q72" s="4">
        <f>Q73</f>
        <v>0</v>
      </c>
      <c r="R72" s="4"/>
      <c r="S72" s="4"/>
      <c r="T72" s="4"/>
      <c r="U72" s="4"/>
      <c r="V72" s="4"/>
      <c r="W72" s="4"/>
      <c r="X72" s="4">
        <f>X73</f>
        <v>0</v>
      </c>
      <c r="Y72" s="4">
        <f>Y73</f>
        <v>0</v>
      </c>
      <c r="Z72" s="4">
        <f t="shared" ref="Z72:AN72" si="56">Z73</f>
        <v>0</v>
      </c>
      <c r="AA72" s="4">
        <f t="shared" si="56"/>
        <v>0</v>
      </c>
      <c r="AB72" s="4">
        <f t="shared" si="56"/>
        <v>0</v>
      </c>
      <c r="AC72" s="4">
        <f t="shared" si="56"/>
        <v>0</v>
      </c>
      <c r="AD72" s="4">
        <f t="shared" si="56"/>
        <v>0</v>
      </c>
      <c r="AE72" s="4">
        <f t="shared" si="56"/>
        <v>0</v>
      </c>
      <c r="AF72" s="4">
        <f t="shared" si="56"/>
        <v>0</v>
      </c>
      <c r="AG72" s="4">
        <f t="shared" si="56"/>
        <v>0</v>
      </c>
      <c r="AH72" s="4">
        <f t="shared" si="56"/>
        <v>0</v>
      </c>
      <c r="AI72" s="4">
        <f t="shared" si="56"/>
        <v>0</v>
      </c>
      <c r="AJ72" s="4">
        <f t="shared" si="56"/>
        <v>0</v>
      </c>
      <c r="AK72" s="4">
        <f t="shared" si="56"/>
        <v>0</v>
      </c>
      <c r="AL72" s="4">
        <f t="shared" si="56"/>
        <v>0</v>
      </c>
      <c r="AM72" s="4">
        <f t="shared" si="56"/>
        <v>0</v>
      </c>
      <c r="AN72" s="4">
        <f t="shared" si="56"/>
        <v>0</v>
      </c>
      <c r="AO72" s="855"/>
    </row>
    <row r="73" spans="1:41" s="97" customFormat="1" ht="28.5" hidden="1" customHeight="1">
      <c r="A73" s="1041"/>
      <c r="B73" s="252" t="s">
        <v>422</v>
      </c>
      <c r="C73" s="369"/>
      <c r="D73" s="369"/>
      <c r="E73" s="731"/>
      <c r="F73" s="732"/>
      <c r="G73" s="489"/>
      <c r="H73" s="489"/>
      <c r="I73" s="854"/>
      <c r="J73" s="585"/>
      <c r="K73" s="368"/>
      <c r="L73" s="866"/>
      <c r="M73" s="268"/>
      <c r="N73" s="268"/>
      <c r="O73" s="268"/>
      <c r="P73" s="4"/>
      <c r="Q73" s="268">
        <f>Y73</f>
        <v>0</v>
      </c>
      <c r="R73" s="268"/>
      <c r="S73" s="268"/>
      <c r="T73" s="268"/>
      <c r="U73" s="268"/>
      <c r="V73" s="268"/>
      <c r="W73" s="268"/>
      <c r="X73" s="268">
        <v>0</v>
      </c>
      <c r="Y73" s="268">
        <v>0</v>
      </c>
      <c r="Z73" s="268">
        <f>AD73</f>
        <v>0</v>
      </c>
      <c r="AA73" s="268"/>
      <c r="AB73" s="268"/>
      <c r="AC73" s="268"/>
      <c r="AD73" s="268">
        <v>0</v>
      </c>
      <c r="AE73" s="268"/>
      <c r="AF73" s="268"/>
      <c r="AG73" s="268"/>
      <c r="AH73" s="268"/>
      <c r="AI73" s="268"/>
      <c r="AJ73" s="268"/>
      <c r="AK73" s="268"/>
      <c r="AL73" s="268"/>
      <c r="AM73" s="268"/>
      <c r="AN73" s="268"/>
      <c r="AO73" s="490"/>
    </row>
    <row r="74" spans="1:41" s="97" customFormat="1" ht="16.5" customHeight="1">
      <c r="A74" s="1041"/>
      <c r="B74" s="42" t="s">
        <v>15</v>
      </c>
      <c r="C74" s="369"/>
      <c r="D74" s="369"/>
      <c r="E74" s="731"/>
      <c r="F74" s="732"/>
      <c r="G74" s="489"/>
      <c r="H74" s="489"/>
      <c r="I74" s="1038" t="s">
        <v>10</v>
      </c>
      <c r="J74" s="585"/>
      <c r="K74" s="368"/>
      <c r="L74" s="866"/>
      <c r="M74" s="268"/>
      <c r="N74" s="268"/>
      <c r="O74" s="268"/>
      <c r="P74" s="4">
        <v>2234.2800000000002</v>
      </c>
      <c r="Q74" s="268"/>
      <c r="R74" s="268"/>
      <c r="S74" s="268"/>
      <c r="T74" s="268"/>
      <c r="U74" s="268"/>
      <c r="V74" s="268"/>
      <c r="W74" s="268"/>
      <c r="X74" s="268"/>
      <c r="Y74" s="268"/>
      <c r="Z74" s="268"/>
      <c r="AA74" s="268"/>
      <c r="AB74" s="268"/>
      <c r="AC74" s="268"/>
      <c r="AD74" s="268"/>
      <c r="AE74" s="268"/>
      <c r="AF74" s="268"/>
      <c r="AG74" s="268"/>
      <c r="AH74" s="268"/>
      <c r="AI74" s="268"/>
      <c r="AJ74" s="268"/>
      <c r="AK74" s="268"/>
      <c r="AL74" s="268"/>
      <c r="AM74" s="268"/>
      <c r="AN74" s="268"/>
      <c r="AO74" s="490"/>
    </row>
    <row r="75" spans="1:41" ht="14.25" customHeight="1">
      <c r="A75" s="1041"/>
      <c r="B75" s="42" t="s">
        <v>16</v>
      </c>
      <c r="C75" s="133"/>
      <c r="D75" s="133"/>
      <c r="E75" s="707"/>
      <c r="F75" s="708"/>
      <c r="G75" s="702"/>
      <c r="H75" s="702"/>
      <c r="I75" s="1039"/>
      <c r="J75" s="68"/>
      <c r="K75" s="700"/>
      <c r="L75" s="866">
        <v>26833.33</v>
      </c>
      <c r="M75" s="4"/>
      <c r="N75" s="4"/>
      <c r="O75" s="4"/>
      <c r="P75" s="4">
        <v>0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855"/>
    </row>
    <row r="76" spans="1:41" ht="38.25">
      <c r="A76" s="996" t="s">
        <v>47</v>
      </c>
      <c r="B76" s="999" t="s">
        <v>17</v>
      </c>
      <c r="C76" s="1000"/>
      <c r="D76" s="1000"/>
      <c r="E76" s="1000"/>
      <c r="F76" s="1000"/>
      <c r="G76" s="1000"/>
      <c r="H76" s="1001"/>
      <c r="I76" s="15" t="s">
        <v>20</v>
      </c>
      <c r="J76" s="16">
        <f t="shared" ref="J76:K76" si="57">J79</f>
        <v>18824.2</v>
      </c>
      <c r="K76" s="16">
        <f t="shared" si="57"/>
        <v>0</v>
      </c>
      <c r="L76" s="16">
        <f>L79+L83+L86</f>
        <v>10754.58</v>
      </c>
      <c r="M76" s="16">
        <f t="shared" ref="M76:AK76" si="58">M79+M83+M86</f>
        <v>893.45</v>
      </c>
      <c r="N76" s="16">
        <f t="shared" si="58"/>
        <v>1051.49</v>
      </c>
      <c r="O76" s="16">
        <f t="shared" si="58"/>
        <v>11206.2</v>
      </c>
      <c r="P76" s="22">
        <f t="shared" si="58"/>
        <v>192.06</v>
      </c>
      <c r="Q76" s="22">
        <f t="shared" si="58"/>
        <v>76.575000000000003</v>
      </c>
      <c r="R76" s="22">
        <f t="shared" si="58"/>
        <v>75</v>
      </c>
      <c r="S76" s="22">
        <f t="shared" si="58"/>
        <v>76.575000000000003</v>
      </c>
      <c r="T76" s="22">
        <f t="shared" si="58"/>
        <v>0</v>
      </c>
      <c r="U76" s="22">
        <f t="shared" si="58"/>
        <v>0</v>
      </c>
      <c r="V76" s="22">
        <f t="shared" si="58"/>
        <v>0</v>
      </c>
      <c r="W76" s="22">
        <f t="shared" si="58"/>
        <v>0</v>
      </c>
      <c r="X76" s="22">
        <f t="shared" si="58"/>
        <v>0</v>
      </c>
      <c r="Y76" s="22">
        <f t="shared" si="58"/>
        <v>0</v>
      </c>
      <c r="Z76" s="22">
        <f t="shared" si="58"/>
        <v>76.58</v>
      </c>
      <c r="AA76" s="22">
        <f t="shared" si="58"/>
        <v>76.58</v>
      </c>
      <c r="AB76" s="22">
        <f t="shared" si="58"/>
        <v>0</v>
      </c>
      <c r="AC76" s="22">
        <f t="shared" si="58"/>
        <v>0</v>
      </c>
      <c r="AD76" s="22">
        <f t="shared" si="58"/>
        <v>0</v>
      </c>
      <c r="AE76" s="22">
        <f t="shared" si="58"/>
        <v>0</v>
      </c>
      <c r="AF76" s="22">
        <f t="shared" si="58"/>
        <v>0</v>
      </c>
      <c r="AG76" s="22">
        <f t="shared" si="58"/>
        <v>0</v>
      </c>
      <c r="AH76" s="22">
        <f t="shared" si="58"/>
        <v>0</v>
      </c>
      <c r="AI76" s="22">
        <f t="shared" si="58"/>
        <v>0</v>
      </c>
      <c r="AJ76" s="22">
        <f t="shared" si="58"/>
        <v>117.06</v>
      </c>
      <c r="AK76" s="22">
        <f t="shared" si="58"/>
        <v>117.06</v>
      </c>
      <c r="AL76" s="22">
        <f t="shared" ref="AL76:AN76" si="59">AL79+AL83</f>
        <v>39.049999999999997</v>
      </c>
      <c r="AM76" s="22">
        <f t="shared" si="59"/>
        <v>0</v>
      </c>
      <c r="AN76" s="22">
        <f t="shared" si="59"/>
        <v>0</v>
      </c>
      <c r="AO76" s="398"/>
    </row>
    <row r="77" spans="1:41" ht="25.5" customHeight="1">
      <c r="A77" s="997"/>
      <c r="B77" s="1002"/>
      <c r="C77" s="1003"/>
      <c r="D77" s="1003"/>
      <c r="E77" s="1003"/>
      <c r="F77" s="1003"/>
      <c r="G77" s="1003"/>
      <c r="H77" s="1004"/>
      <c r="I77" s="15" t="s">
        <v>10</v>
      </c>
      <c r="J77" s="16">
        <v>0</v>
      </c>
      <c r="K77" s="16">
        <v>0</v>
      </c>
      <c r="L77" s="16">
        <f>M77+N77+O77</f>
        <v>0</v>
      </c>
      <c r="M77" s="16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398"/>
    </row>
    <row r="78" spans="1:41" ht="25.5" customHeight="1">
      <c r="A78" s="998"/>
      <c r="B78" s="1005"/>
      <c r="C78" s="1006"/>
      <c r="D78" s="1006"/>
      <c r="E78" s="1006"/>
      <c r="F78" s="1006"/>
      <c r="G78" s="1006"/>
      <c r="H78" s="1007"/>
      <c r="I78" s="15" t="s">
        <v>9</v>
      </c>
      <c r="J78" s="16">
        <v>0</v>
      </c>
      <c r="K78" s="16">
        <v>0</v>
      </c>
      <c r="L78" s="16">
        <f>M78+N78+O78</f>
        <v>0</v>
      </c>
      <c r="M78" s="16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398"/>
    </row>
    <row r="79" spans="1:41" ht="78.75" customHeight="1">
      <c r="A79" s="1022" t="s">
        <v>48</v>
      </c>
      <c r="B79" s="75" t="s">
        <v>277</v>
      </c>
      <c r="C79" s="1014">
        <v>200</v>
      </c>
      <c r="D79" s="1014">
        <v>180</v>
      </c>
      <c r="E79" s="1014"/>
      <c r="F79" s="1014"/>
      <c r="G79" s="9"/>
      <c r="H79" s="9"/>
      <c r="I79" s="990" t="s">
        <v>20</v>
      </c>
      <c r="J79" s="1043">
        <v>18824.2</v>
      </c>
      <c r="K79" s="16">
        <v>0</v>
      </c>
      <c r="L79" s="79">
        <f t="shared" ref="L79:Q79" si="60">L80+L82</f>
        <v>5902.8</v>
      </c>
      <c r="M79" s="79">
        <f t="shared" si="60"/>
        <v>893.45</v>
      </c>
      <c r="N79" s="79">
        <f t="shared" si="60"/>
        <v>1051.49</v>
      </c>
      <c r="O79" s="79">
        <f t="shared" si="60"/>
        <v>11206.2</v>
      </c>
      <c r="P79" s="79">
        <f t="shared" si="60"/>
        <v>192.06</v>
      </c>
      <c r="Q79" s="79">
        <f t="shared" si="60"/>
        <v>75</v>
      </c>
      <c r="R79" s="79">
        <f t="shared" ref="R79:AN79" si="61">R80+R82</f>
        <v>75</v>
      </c>
      <c r="S79" s="79">
        <f t="shared" si="61"/>
        <v>75</v>
      </c>
      <c r="T79" s="79">
        <f t="shared" si="61"/>
        <v>0</v>
      </c>
      <c r="U79" s="79">
        <f t="shared" si="61"/>
        <v>0</v>
      </c>
      <c r="V79" s="79">
        <f t="shared" si="61"/>
        <v>0</v>
      </c>
      <c r="W79" s="79">
        <f t="shared" si="61"/>
        <v>0</v>
      </c>
      <c r="X79" s="79">
        <f t="shared" si="61"/>
        <v>0</v>
      </c>
      <c r="Y79" s="79">
        <f t="shared" si="61"/>
        <v>0</v>
      </c>
      <c r="Z79" s="79">
        <f t="shared" si="61"/>
        <v>75</v>
      </c>
      <c r="AA79" s="79">
        <f t="shared" si="61"/>
        <v>75</v>
      </c>
      <c r="AB79" s="79">
        <f>AB80+AB82</f>
        <v>0</v>
      </c>
      <c r="AC79" s="79">
        <f>AC80+AC82</f>
        <v>0</v>
      </c>
      <c r="AD79" s="79">
        <f>AD80+AD82</f>
        <v>0</v>
      </c>
      <c r="AE79" s="79">
        <f t="shared" si="61"/>
        <v>0</v>
      </c>
      <c r="AF79" s="79">
        <f t="shared" si="61"/>
        <v>0</v>
      </c>
      <c r="AG79" s="79">
        <f t="shared" si="61"/>
        <v>0</v>
      </c>
      <c r="AH79" s="79">
        <f t="shared" si="61"/>
        <v>0</v>
      </c>
      <c r="AI79" s="79">
        <f>AI80+AI82</f>
        <v>0</v>
      </c>
      <c r="AJ79" s="79">
        <f>P79-Q79</f>
        <v>117.06</v>
      </c>
      <c r="AK79" s="79">
        <f>AJ79</f>
        <v>117.06</v>
      </c>
      <c r="AL79" s="76">
        <f>ROUND((Q79*100%/P79*100),2)</f>
        <v>39.049999999999997</v>
      </c>
      <c r="AM79" s="79">
        <f t="shared" si="61"/>
        <v>0</v>
      </c>
      <c r="AN79" s="79">
        <f t="shared" si="61"/>
        <v>0</v>
      </c>
      <c r="AO79" s="404" t="s">
        <v>425</v>
      </c>
    </row>
    <row r="80" spans="1:41" ht="15.75" customHeight="1">
      <c r="A80" s="1023"/>
      <c r="B80" s="2" t="s">
        <v>15</v>
      </c>
      <c r="C80" s="1015"/>
      <c r="D80" s="1015"/>
      <c r="E80" s="1015"/>
      <c r="F80" s="1015"/>
      <c r="G80" s="11">
        <v>2019</v>
      </c>
      <c r="H80" s="11">
        <v>2019</v>
      </c>
      <c r="I80" s="991"/>
      <c r="J80" s="1044"/>
      <c r="K80" s="16"/>
      <c r="L80" s="22">
        <v>1944.94</v>
      </c>
      <c r="M80" s="47">
        <v>893.45</v>
      </c>
      <c r="N80" s="47">
        <v>1051.49</v>
      </c>
      <c r="O80" s="47">
        <v>0</v>
      </c>
      <c r="P80" s="47">
        <v>0</v>
      </c>
      <c r="Q80" s="47">
        <f>SUM(Q81)</f>
        <v>75</v>
      </c>
      <c r="R80" s="47">
        <f t="shared" ref="R80:AF80" si="62">SUM(R81)</f>
        <v>75</v>
      </c>
      <c r="S80" s="47">
        <f t="shared" si="62"/>
        <v>75</v>
      </c>
      <c r="T80" s="47">
        <f t="shared" si="62"/>
        <v>0</v>
      </c>
      <c r="U80" s="47">
        <f t="shared" si="62"/>
        <v>0</v>
      </c>
      <c r="V80" s="47">
        <f t="shared" si="62"/>
        <v>0</v>
      </c>
      <c r="W80" s="47">
        <f t="shared" si="62"/>
        <v>0</v>
      </c>
      <c r="X80" s="47">
        <f t="shared" si="62"/>
        <v>0</v>
      </c>
      <c r="Y80" s="47">
        <f t="shared" si="62"/>
        <v>0</v>
      </c>
      <c r="Z80" s="47">
        <f>SUM(Z81)</f>
        <v>75</v>
      </c>
      <c r="AA80" s="47">
        <f t="shared" ref="AA80:AD80" si="63">SUM(AA81)</f>
        <v>75</v>
      </c>
      <c r="AB80" s="47">
        <f t="shared" si="63"/>
        <v>0</v>
      </c>
      <c r="AC80" s="47">
        <f t="shared" si="63"/>
        <v>0</v>
      </c>
      <c r="AD80" s="47">
        <f t="shared" si="63"/>
        <v>0</v>
      </c>
      <c r="AE80" s="47">
        <f t="shared" si="62"/>
        <v>0</v>
      </c>
      <c r="AF80" s="47">
        <f t="shared" si="62"/>
        <v>0</v>
      </c>
      <c r="AG80" s="47">
        <v>0</v>
      </c>
      <c r="AH80" s="47">
        <v>0</v>
      </c>
      <c r="AI80" s="47">
        <v>0</v>
      </c>
      <c r="AJ80" s="47">
        <v>0</v>
      </c>
      <c r="AK80" s="47">
        <v>0</v>
      </c>
      <c r="AL80" s="47">
        <v>0</v>
      </c>
      <c r="AM80" s="47">
        <v>0</v>
      </c>
      <c r="AN80" s="47">
        <v>0</v>
      </c>
      <c r="AO80" s="397"/>
    </row>
    <row r="81" spans="1:41" s="97" customFormat="1" ht="15.75" hidden="1" customHeight="1">
      <c r="A81" s="1023"/>
      <c r="B81" s="92" t="s">
        <v>438</v>
      </c>
      <c r="C81" s="1015"/>
      <c r="D81" s="1015"/>
      <c r="E81" s="1015"/>
      <c r="F81" s="1015"/>
      <c r="G81" s="262"/>
      <c r="H81" s="262"/>
      <c r="I81" s="991"/>
      <c r="J81" s="1044"/>
      <c r="K81" s="107"/>
      <c r="L81" s="16"/>
      <c r="M81" s="96"/>
      <c r="N81" s="95"/>
      <c r="O81" s="95"/>
      <c r="P81" s="47"/>
      <c r="Q81" s="96">
        <f>S81+U81+W81+Y81</f>
        <v>75</v>
      </c>
      <c r="R81" s="96">
        <f>S81</f>
        <v>75</v>
      </c>
      <c r="S81" s="96">
        <v>75</v>
      </c>
      <c r="T81" s="96">
        <v>0</v>
      </c>
      <c r="U81" s="96">
        <v>0</v>
      </c>
      <c r="V81" s="96">
        <v>0</v>
      </c>
      <c r="W81" s="96">
        <v>0</v>
      </c>
      <c r="X81" s="96">
        <f>Y81</f>
        <v>0</v>
      </c>
      <c r="Y81" s="96">
        <v>0</v>
      </c>
      <c r="Z81" s="96">
        <f>AA81+AD81</f>
        <v>75</v>
      </c>
      <c r="AA81" s="96">
        <v>75</v>
      </c>
      <c r="AB81" s="96">
        <v>0</v>
      </c>
      <c r="AC81" s="96">
        <v>0</v>
      </c>
      <c r="AD81" s="96">
        <v>0</v>
      </c>
      <c r="AE81" s="96">
        <f>SUM(AF81:AF81)</f>
        <v>0</v>
      </c>
      <c r="AF81" s="96"/>
      <c r="AG81" s="96"/>
      <c r="AH81" s="96"/>
      <c r="AI81" s="96"/>
      <c r="AJ81" s="96"/>
      <c r="AK81" s="96"/>
      <c r="AL81" s="96"/>
      <c r="AM81" s="96"/>
      <c r="AN81" s="96"/>
      <c r="AO81" s="405"/>
    </row>
    <row r="82" spans="1:41" ht="15.75" customHeight="1">
      <c r="A82" s="1025"/>
      <c r="B82" s="2" t="s">
        <v>16</v>
      </c>
      <c r="C82" s="1015"/>
      <c r="D82" s="1015"/>
      <c r="E82" s="1015"/>
      <c r="F82" s="1015"/>
      <c r="G82" s="11">
        <v>2020</v>
      </c>
      <c r="H82" s="11">
        <v>2020</v>
      </c>
      <c r="I82" s="992"/>
      <c r="J82" s="1045"/>
      <c r="K82" s="22">
        <v>0</v>
      </c>
      <c r="L82" s="22">
        <v>3957.86</v>
      </c>
      <c r="M82" s="47">
        <v>0</v>
      </c>
      <c r="N82" s="47">
        <v>0</v>
      </c>
      <c r="O82" s="47">
        <v>11206.2</v>
      </c>
      <c r="P82" s="47">
        <v>192.06</v>
      </c>
      <c r="Q82" s="47">
        <v>0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7">
        <v>0</v>
      </c>
      <c r="Z82" s="47">
        <v>0</v>
      </c>
      <c r="AA82" s="47">
        <v>0</v>
      </c>
      <c r="AB82" s="47">
        <v>0</v>
      </c>
      <c r="AC82" s="47">
        <v>0</v>
      </c>
      <c r="AD82" s="47">
        <v>0</v>
      </c>
      <c r="AE82" s="47">
        <v>0</v>
      </c>
      <c r="AF82" s="47">
        <v>0</v>
      </c>
      <c r="AG82" s="47">
        <v>0</v>
      </c>
      <c r="AH82" s="47">
        <v>0</v>
      </c>
      <c r="AI82" s="47">
        <v>0</v>
      </c>
      <c r="AJ82" s="47">
        <v>0</v>
      </c>
      <c r="AK82" s="47">
        <v>0</v>
      </c>
      <c r="AL82" s="47">
        <v>0</v>
      </c>
      <c r="AM82" s="47">
        <v>0</v>
      </c>
      <c r="AN82" s="47">
        <v>0</v>
      </c>
      <c r="AO82" s="397"/>
    </row>
    <row r="83" spans="1:41" ht="54.75" customHeight="1">
      <c r="A83" s="1036" t="s">
        <v>358</v>
      </c>
      <c r="B83" s="75" t="s">
        <v>359</v>
      </c>
      <c r="C83" s="133"/>
      <c r="D83" s="133"/>
      <c r="E83" s="133"/>
      <c r="F83" s="133"/>
      <c r="G83" s="701"/>
      <c r="H83" s="701"/>
      <c r="I83" s="990" t="s">
        <v>20</v>
      </c>
      <c r="J83" s="706"/>
      <c r="K83" s="16"/>
      <c r="L83" s="79">
        <f>L84</f>
        <v>1290.94</v>
      </c>
      <c r="M83" s="79">
        <f t="shared" ref="M83:AN84" si="64">M84</f>
        <v>0</v>
      </c>
      <c r="N83" s="79">
        <f t="shared" si="64"/>
        <v>0</v>
      </c>
      <c r="O83" s="79">
        <f t="shared" si="64"/>
        <v>0</v>
      </c>
      <c r="P83" s="79">
        <f t="shared" si="64"/>
        <v>0</v>
      </c>
      <c r="Q83" s="79">
        <f t="shared" si="64"/>
        <v>1.575</v>
      </c>
      <c r="R83" s="79">
        <f t="shared" si="64"/>
        <v>0</v>
      </c>
      <c r="S83" s="79">
        <f t="shared" si="64"/>
        <v>1.575</v>
      </c>
      <c r="T83" s="79">
        <f t="shared" si="64"/>
        <v>0</v>
      </c>
      <c r="U83" s="79">
        <f t="shared" si="64"/>
        <v>0</v>
      </c>
      <c r="V83" s="79">
        <f t="shared" si="64"/>
        <v>0</v>
      </c>
      <c r="W83" s="79">
        <f t="shared" si="64"/>
        <v>0</v>
      </c>
      <c r="X83" s="79">
        <f t="shared" si="64"/>
        <v>0</v>
      </c>
      <c r="Y83" s="79">
        <f t="shared" si="64"/>
        <v>0</v>
      </c>
      <c r="Z83" s="79">
        <f t="shared" si="64"/>
        <v>1.58</v>
      </c>
      <c r="AA83" s="79">
        <f t="shared" si="64"/>
        <v>1.58</v>
      </c>
      <c r="AB83" s="79">
        <f t="shared" si="64"/>
        <v>0</v>
      </c>
      <c r="AC83" s="79">
        <f t="shared" si="64"/>
        <v>0</v>
      </c>
      <c r="AD83" s="79">
        <f t="shared" si="64"/>
        <v>0</v>
      </c>
      <c r="AE83" s="79">
        <f t="shared" si="64"/>
        <v>0</v>
      </c>
      <c r="AF83" s="79">
        <f t="shared" si="64"/>
        <v>0</v>
      </c>
      <c r="AG83" s="79">
        <f t="shared" si="64"/>
        <v>0</v>
      </c>
      <c r="AH83" s="79">
        <f t="shared" si="64"/>
        <v>0</v>
      </c>
      <c r="AI83" s="79">
        <f t="shared" si="64"/>
        <v>0</v>
      </c>
      <c r="AJ83" s="79">
        <f t="shared" si="64"/>
        <v>0</v>
      </c>
      <c r="AK83" s="79">
        <f t="shared" si="64"/>
        <v>0</v>
      </c>
      <c r="AL83" s="79">
        <f t="shared" si="64"/>
        <v>0</v>
      </c>
      <c r="AM83" s="79">
        <f t="shared" si="64"/>
        <v>0</v>
      </c>
      <c r="AN83" s="79">
        <f t="shared" si="64"/>
        <v>0</v>
      </c>
      <c r="AO83" s="404"/>
    </row>
    <row r="84" spans="1:41" ht="15.75" customHeight="1">
      <c r="A84" s="1046"/>
      <c r="B84" s="705" t="s">
        <v>16</v>
      </c>
      <c r="C84" s="133"/>
      <c r="D84" s="133"/>
      <c r="E84" s="133"/>
      <c r="F84" s="133"/>
      <c r="G84" s="699"/>
      <c r="H84" s="699"/>
      <c r="I84" s="992"/>
      <c r="J84" s="706"/>
      <c r="K84" s="16"/>
      <c r="L84" s="22">
        <v>1290.94</v>
      </c>
      <c r="M84" s="47"/>
      <c r="N84" s="47"/>
      <c r="O84" s="47"/>
      <c r="P84" s="47">
        <v>0</v>
      </c>
      <c r="Q84" s="47">
        <f>Q85</f>
        <v>1.575</v>
      </c>
      <c r="R84" s="47">
        <f t="shared" si="64"/>
        <v>0</v>
      </c>
      <c r="S84" s="47">
        <f t="shared" si="64"/>
        <v>1.575</v>
      </c>
      <c r="T84" s="47">
        <f t="shared" si="64"/>
        <v>0</v>
      </c>
      <c r="U84" s="47">
        <f t="shared" si="64"/>
        <v>0</v>
      </c>
      <c r="V84" s="47">
        <f t="shared" si="64"/>
        <v>0</v>
      </c>
      <c r="W84" s="47">
        <f t="shared" si="64"/>
        <v>0</v>
      </c>
      <c r="X84" s="47">
        <f t="shared" si="64"/>
        <v>0</v>
      </c>
      <c r="Y84" s="47">
        <f t="shared" si="64"/>
        <v>0</v>
      </c>
      <c r="Z84" s="47">
        <f t="shared" si="64"/>
        <v>1.58</v>
      </c>
      <c r="AA84" s="47">
        <f t="shared" si="64"/>
        <v>1.58</v>
      </c>
      <c r="AB84" s="47">
        <f t="shared" si="64"/>
        <v>0</v>
      </c>
      <c r="AC84" s="47">
        <f t="shared" si="64"/>
        <v>0</v>
      </c>
      <c r="AD84" s="47">
        <f t="shared" si="64"/>
        <v>0</v>
      </c>
      <c r="AE84" s="47">
        <f t="shared" si="64"/>
        <v>0</v>
      </c>
      <c r="AF84" s="47">
        <f t="shared" si="64"/>
        <v>0</v>
      </c>
      <c r="AG84" s="47">
        <f t="shared" si="64"/>
        <v>0</v>
      </c>
      <c r="AH84" s="47">
        <f t="shared" si="64"/>
        <v>0</v>
      </c>
      <c r="AI84" s="47">
        <f t="shared" si="64"/>
        <v>0</v>
      </c>
      <c r="AJ84" s="47">
        <f t="shared" si="64"/>
        <v>0</v>
      </c>
      <c r="AK84" s="47">
        <v>0</v>
      </c>
      <c r="AL84" s="47">
        <v>0</v>
      </c>
      <c r="AM84" s="47">
        <v>0</v>
      </c>
      <c r="AN84" s="47">
        <v>0</v>
      </c>
      <c r="AO84" s="397"/>
    </row>
    <row r="85" spans="1:41" s="97" customFormat="1" ht="15.75" hidden="1" customHeight="1">
      <c r="A85" s="362"/>
      <c r="B85" s="92" t="s">
        <v>439</v>
      </c>
      <c r="C85" s="369"/>
      <c r="D85" s="369"/>
      <c r="E85" s="369"/>
      <c r="F85" s="369"/>
      <c r="G85" s="262"/>
      <c r="H85" s="262"/>
      <c r="I85" s="367"/>
      <c r="J85" s="872"/>
      <c r="K85" s="107"/>
      <c r="L85" s="165"/>
      <c r="M85" s="96"/>
      <c r="N85" s="96"/>
      <c r="O85" s="96"/>
      <c r="P85" s="96"/>
      <c r="Q85" s="96">
        <f>S85</f>
        <v>1.575</v>
      </c>
      <c r="R85" s="96"/>
      <c r="S85" s="96">
        <v>1.575</v>
      </c>
      <c r="T85" s="96"/>
      <c r="U85" s="96"/>
      <c r="V85" s="96"/>
      <c r="W85" s="96"/>
      <c r="X85" s="96"/>
      <c r="Y85" s="96"/>
      <c r="Z85" s="96">
        <f>AA85</f>
        <v>1.58</v>
      </c>
      <c r="AA85" s="96">
        <v>1.58</v>
      </c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405"/>
    </row>
    <row r="86" spans="1:41" ht="68.25" customHeight="1">
      <c r="A86" s="1036" t="s">
        <v>358</v>
      </c>
      <c r="B86" s="75" t="s">
        <v>360</v>
      </c>
      <c r="C86" s="133"/>
      <c r="D86" s="133"/>
      <c r="E86" s="133"/>
      <c r="F86" s="133"/>
      <c r="G86" s="701"/>
      <c r="H86" s="701"/>
      <c r="I86" s="990" t="s">
        <v>20</v>
      </c>
      <c r="J86" s="706"/>
      <c r="K86" s="16"/>
      <c r="L86" s="79">
        <f>L87</f>
        <v>3560.84</v>
      </c>
      <c r="M86" s="79">
        <f t="shared" ref="M86" si="65">M87</f>
        <v>0</v>
      </c>
      <c r="N86" s="79">
        <f t="shared" ref="N86" si="66">N87</f>
        <v>0</v>
      </c>
      <c r="O86" s="79">
        <f t="shared" ref="O86" si="67">O87</f>
        <v>0</v>
      </c>
      <c r="P86" s="79">
        <f t="shared" ref="P86" si="68">P87</f>
        <v>0</v>
      </c>
      <c r="Q86" s="79">
        <f t="shared" ref="Q86" si="69">Q87</f>
        <v>0</v>
      </c>
      <c r="R86" s="79">
        <f t="shared" ref="R86" si="70">R87</f>
        <v>0</v>
      </c>
      <c r="S86" s="79">
        <f t="shared" ref="S86" si="71">S87</f>
        <v>0</v>
      </c>
      <c r="T86" s="79">
        <f t="shared" ref="T86" si="72">T87</f>
        <v>0</v>
      </c>
      <c r="U86" s="79">
        <f t="shared" ref="U86" si="73">U87</f>
        <v>0</v>
      </c>
      <c r="V86" s="79">
        <f t="shared" ref="V86" si="74">V87</f>
        <v>0</v>
      </c>
      <c r="W86" s="79">
        <f t="shared" ref="W86" si="75">W87</f>
        <v>0</v>
      </c>
      <c r="X86" s="79">
        <f t="shared" ref="X86" si="76">X87</f>
        <v>0</v>
      </c>
      <c r="Y86" s="79">
        <f t="shared" ref="Y86" si="77">Y87</f>
        <v>0</v>
      </c>
      <c r="Z86" s="79">
        <f t="shared" ref="Z86" si="78">Z87</f>
        <v>0</v>
      </c>
      <c r="AA86" s="79">
        <f t="shared" ref="AA86" si="79">AA87</f>
        <v>0</v>
      </c>
      <c r="AB86" s="79">
        <f t="shared" ref="AB86" si="80">AB87</f>
        <v>0</v>
      </c>
      <c r="AC86" s="79">
        <f t="shared" ref="AC86" si="81">AC87</f>
        <v>0</v>
      </c>
      <c r="AD86" s="79">
        <f t="shared" ref="AD86" si="82">AD87</f>
        <v>0</v>
      </c>
      <c r="AE86" s="79">
        <f t="shared" ref="AE86" si="83">AE87</f>
        <v>0</v>
      </c>
      <c r="AF86" s="79">
        <f t="shared" ref="AF86" si="84">AF87</f>
        <v>0</v>
      </c>
      <c r="AG86" s="79">
        <f t="shared" ref="AG86" si="85">AG87</f>
        <v>0</v>
      </c>
      <c r="AH86" s="79">
        <f t="shared" ref="AH86" si="86">AH87</f>
        <v>0</v>
      </c>
      <c r="AI86" s="79">
        <f t="shared" ref="AI86" si="87">AI87</f>
        <v>0</v>
      </c>
      <c r="AJ86" s="79">
        <f t="shared" ref="AJ86" si="88">AJ87</f>
        <v>0</v>
      </c>
      <c r="AK86" s="79">
        <f t="shared" ref="AK86" si="89">AK87</f>
        <v>0</v>
      </c>
      <c r="AL86" s="79">
        <f t="shared" ref="AL86" si="90">AL87</f>
        <v>0</v>
      </c>
      <c r="AM86" s="79">
        <f t="shared" ref="AM86" si="91">AM87</f>
        <v>0</v>
      </c>
      <c r="AN86" s="79">
        <f t="shared" ref="AN86" si="92">AN87</f>
        <v>0</v>
      </c>
      <c r="AO86" s="404"/>
    </row>
    <row r="87" spans="1:41" ht="15.75" customHeight="1">
      <c r="A87" s="1046"/>
      <c r="B87" s="705" t="s">
        <v>16</v>
      </c>
      <c r="C87" s="133"/>
      <c r="D87" s="133"/>
      <c r="E87" s="133"/>
      <c r="F87" s="133"/>
      <c r="G87" s="699"/>
      <c r="H87" s="699"/>
      <c r="I87" s="992"/>
      <c r="J87" s="706"/>
      <c r="K87" s="16"/>
      <c r="L87" s="22">
        <v>3560.84</v>
      </c>
      <c r="M87" s="47"/>
      <c r="N87" s="47"/>
      <c r="O87" s="47"/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7">
        <v>0</v>
      </c>
      <c r="Z87" s="47">
        <v>0</v>
      </c>
      <c r="AA87" s="47">
        <v>0</v>
      </c>
      <c r="AB87" s="47">
        <v>0</v>
      </c>
      <c r="AC87" s="47">
        <v>0</v>
      </c>
      <c r="AD87" s="47">
        <v>0</v>
      </c>
      <c r="AE87" s="47">
        <v>0</v>
      </c>
      <c r="AF87" s="47">
        <v>0</v>
      </c>
      <c r="AG87" s="47">
        <v>0</v>
      </c>
      <c r="AH87" s="47">
        <v>0</v>
      </c>
      <c r="AI87" s="47">
        <v>0</v>
      </c>
      <c r="AJ87" s="47">
        <v>0</v>
      </c>
      <c r="AK87" s="47">
        <v>0</v>
      </c>
      <c r="AL87" s="47">
        <v>0</v>
      </c>
      <c r="AM87" s="47">
        <v>0</v>
      </c>
      <c r="AN87" s="47">
        <v>0</v>
      </c>
      <c r="AO87" s="397"/>
    </row>
    <row r="88" spans="1:41" ht="52.5" customHeight="1">
      <c r="A88" s="996" t="s">
        <v>56</v>
      </c>
      <c r="B88" s="999" t="s">
        <v>41</v>
      </c>
      <c r="C88" s="1000"/>
      <c r="D88" s="1000"/>
      <c r="E88" s="1000"/>
      <c r="F88" s="1000"/>
      <c r="G88" s="1000"/>
      <c r="H88" s="1001"/>
      <c r="I88" s="15" t="s">
        <v>19</v>
      </c>
      <c r="J88" s="43">
        <v>0</v>
      </c>
      <c r="K88" s="43">
        <v>0</v>
      </c>
      <c r="L88" s="16">
        <f>M88+N88+O88</f>
        <v>0</v>
      </c>
      <c r="M88" s="16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398"/>
    </row>
    <row r="89" spans="1:41" ht="48" customHeight="1">
      <c r="A89" s="997"/>
      <c r="B89" s="1002"/>
      <c r="C89" s="1003"/>
      <c r="D89" s="1003"/>
      <c r="E89" s="1003"/>
      <c r="F89" s="1003"/>
      <c r="G89" s="1003"/>
      <c r="H89" s="1004"/>
      <c r="I89" s="15" t="s">
        <v>20</v>
      </c>
      <c r="J89" s="43">
        <f>L89</f>
        <v>170139.5</v>
      </c>
      <c r="K89" s="43">
        <f>K92+K149+K150+K151</f>
        <v>0</v>
      </c>
      <c r="L89" s="16">
        <f>L92+L96+L102+L103+L106+L109+L112+L118+L123+L126+L130+L135+L138+L143</f>
        <v>170139.5</v>
      </c>
      <c r="M89" s="16">
        <f t="shared" ref="M89:AI89" si="93">M92+M96+M102+M103+M106+M109+M112+M118+M123+M126+M130+M135+M138+M143</f>
        <v>23675.279999999999</v>
      </c>
      <c r="N89" s="16">
        <f t="shared" si="93"/>
        <v>64861.120000000003</v>
      </c>
      <c r="O89" s="16">
        <f t="shared" si="93"/>
        <v>26487.67</v>
      </c>
      <c r="P89" s="22">
        <f t="shared" si="93"/>
        <v>48394.06</v>
      </c>
      <c r="Q89" s="22">
        <f t="shared" si="93"/>
        <v>0</v>
      </c>
      <c r="R89" s="22">
        <f t="shared" si="93"/>
        <v>0</v>
      </c>
      <c r="S89" s="22">
        <f t="shared" si="93"/>
        <v>0</v>
      </c>
      <c r="T89" s="22">
        <f t="shared" si="93"/>
        <v>0</v>
      </c>
      <c r="U89" s="22">
        <f t="shared" si="93"/>
        <v>0</v>
      </c>
      <c r="V89" s="22">
        <f t="shared" si="93"/>
        <v>0</v>
      </c>
      <c r="W89" s="22">
        <f t="shared" si="93"/>
        <v>0</v>
      </c>
      <c r="X89" s="22">
        <f t="shared" si="93"/>
        <v>0</v>
      </c>
      <c r="Y89" s="22">
        <f t="shared" si="93"/>
        <v>0</v>
      </c>
      <c r="Z89" s="22">
        <f t="shared" si="93"/>
        <v>0</v>
      </c>
      <c r="AA89" s="22">
        <f t="shared" si="93"/>
        <v>0</v>
      </c>
      <c r="AB89" s="22">
        <f t="shared" si="93"/>
        <v>0</v>
      </c>
      <c r="AC89" s="22">
        <f t="shared" si="93"/>
        <v>0</v>
      </c>
      <c r="AD89" s="22">
        <f t="shared" si="93"/>
        <v>0</v>
      </c>
      <c r="AE89" s="22">
        <f t="shared" si="93"/>
        <v>0</v>
      </c>
      <c r="AF89" s="22">
        <f t="shared" si="93"/>
        <v>0</v>
      </c>
      <c r="AG89" s="22">
        <f t="shared" si="93"/>
        <v>0</v>
      </c>
      <c r="AH89" s="22">
        <f t="shared" si="93"/>
        <v>0</v>
      </c>
      <c r="AI89" s="22">
        <f t="shared" si="93"/>
        <v>0</v>
      </c>
      <c r="AJ89" s="22">
        <f t="shared" ref="AJ89:AN89" si="94">AJ92+AJ96+AJ102</f>
        <v>4809.3900000000003</v>
      </c>
      <c r="AK89" s="22">
        <f t="shared" si="94"/>
        <v>4809.3900000000003</v>
      </c>
      <c r="AL89" s="22">
        <f>AL92+AL96+AL102</f>
        <v>0</v>
      </c>
      <c r="AM89" s="22">
        <f t="shared" si="94"/>
        <v>0</v>
      </c>
      <c r="AN89" s="22">
        <f t="shared" si="94"/>
        <v>0</v>
      </c>
      <c r="AO89" s="398"/>
    </row>
    <row r="90" spans="1:41" ht="27" customHeight="1">
      <c r="A90" s="997"/>
      <c r="B90" s="1002"/>
      <c r="C90" s="1003"/>
      <c r="D90" s="1003"/>
      <c r="E90" s="1003"/>
      <c r="F90" s="1003"/>
      <c r="G90" s="1003"/>
      <c r="H90" s="1004"/>
      <c r="I90" s="15" t="s">
        <v>10</v>
      </c>
      <c r="J90" s="43">
        <f>L90</f>
        <v>0</v>
      </c>
      <c r="K90" s="43">
        <v>0</v>
      </c>
      <c r="L90" s="16">
        <f>M90+N90+O90</f>
        <v>0</v>
      </c>
      <c r="M90" s="16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f t="shared" ref="AJ90:AK90" si="95">AJ93+AJ97+AJ103</f>
        <v>0</v>
      </c>
      <c r="AK90" s="22">
        <f t="shared" si="95"/>
        <v>0</v>
      </c>
      <c r="AL90" s="22">
        <v>0</v>
      </c>
      <c r="AM90" s="22">
        <v>0</v>
      </c>
      <c r="AN90" s="22">
        <v>0</v>
      </c>
      <c r="AO90" s="398"/>
    </row>
    <row r="91" spans="1:41" ht="27" customHeight="1">
      <c r="A91" s="998"/>
      <c r="B91" s="1005"/>
      <c r="C91" s="1006"/>
      <c r="D91" s="1006"/>
      <c r="E91" s="1006"/>
      <c r="F91" s="1006"/>
      <c r="G91" s="1006"/>
      <c r="H91" s="1007"/>
      <c r="I91" s="15" t="s">
        <v>9</v>
      </c>
      <c r="J91" s="43">
        <f>L91</f>
        <v>0</v>
      </c>
      <c r="K91" s="43">
        <v>0</v>
      </c>
      <c r="L91" s="16">
        <f>M91+N91+O91</f>
        <v>0</v>
      </c>
      <c r="M91" s="16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f t="shared" ref="AJ91:AK91" si="96">AJ94+AJ98+AJ104</f>
        <v>0</v>
      </c>
      <c r="AK91" s="22">
        <f t="shared" si="96"/>
        <v>0</v>
      </c>
      <c r="AL91" s="22">
        <v>0</v>
      </c>
      <c r="AM91" s="22">
        <v>0</v>
      </c>
      <c r="AN91" s="22">
        <v>0</v>
      </c>
      <c r="AO91" s="398"/>
    </row>
    <row r="92" spans="1:41" ht="79.5" customHeight="1">
      <c r="A92" s="1036" t="s">
        <v>57</v>
      </c>
      <c r="B92" s="77" t="s">
        <v>200</v>
      </c>
      <c r="C92" s="34"/>
      <c r="D92" s="34"/>
      <c r="E92" s="34"/>
      <c r="F92" s="34"/>
      <c r="G92" s="39">
        <v>2019</v>
      </c>
      <c r="H92" s="39">
        <v>2019</v>
      </c>
      <c r="I92" s="990" t="s">
        <v>20</v>
      </c>
      <c r="J92" s="16">
        <f>L92</f>
        <v>30833.33</v>
      </c>
      <c r="K92" s="22"/>
      <c r="L92" s="79">
        <f t="shared" ref="L92:S92" si="97">L93</f>
        <v>30833.33</v>
      </c>
      <c r="M92" s="79">
        <f t="shared" si="97"/>
        <v>20000</v>
      </c>
      <c r="N92" s="79">
        <f t="shared" si="97"/>
        <v>9151.41</v>
      </c>
      <c r="O92" s="79">
        <f t="shared" si="97"/>
        <v>0</v>
      </c>
      <c r="P92" s="79">
        <f t="shared" si="97"/>
        <v>0</v>
      </c>
      <c r="Q92" s="79">
        <f t="shared" si="97"/>
        <v>0</v>
      </c>
      <c r="R92" s="79">
        <f t="shared" si="97"/>
        <v>0</v>
      </c>
      <c r="S92" s="79">
        <f t="shared" si="97"/>
        <v>0</v>
      </c>
      <c r="T92" s="79">
        <f t="shared" ref="T92:AB92" si="98">T93</f>
        <v>0</v>
      </c>
      <c r="U92" s="79">
        <f t="shared" si="98"/>
        <v>0</v>
      </c>
      <c r="V92" s="79">
        <f t="shared" si="98"/>
        <v>0</v>
      </c>
      <c r="W92" s="79">
        <f t="shared" si="98"/>
        <v>0</v>
      </c>
      <c r="X92" s="79">
        <f t="shared" si="98"/>
        <v>0</v>
      </c>
      <c r="Y92" s="79">
        <f t="shared" si="98"/>
        <v>0</v>
      </c>
      <c r="Z92" s="79">
        <f t="shared" si="98"/>
        <v>0</v>
      </c>
      <c r="AA92" s="79">
        <f t="shared" si="98"/>
        <v>0</v>
      </c>
      <c r="AB92" s="79">
        <f t="shared" si="98"/>
        <v>0</v>
      </c>
      <c r="AC92" s="79">
        <f>AC93</f>
        <v>0</v>
      </c>
      <c r="AD92" s="79">
        <f t="shared" ref="AD92:AI92" si="99">AD93</f>
        <v>0</v>
      </c>
      <c r="AE92" s="79">
        <f t="shared" si="99"/>
        <v>0</v>
      </c>
      <c r="AF92" s="79">
        <f t="shared" si="99"/>
        <v>0</v>
      </c>
      <c r="AG92" s="79">
        <f t="shared" si="99"/>
        <v>0</v>
      </c>
      <c r="AH92" s="79">
        <f t="shared" si="99"/>
        <v>0</v>
      </c>
      <c r="AI92" s="79">
        <f t="shared" si="99"/>
        <v>0</v>
      </c>
      <c r="AJ92" s="79">
        <v>0</v>
      </c>
      <c r="AK92" s="79">
        <f>AJ92</f>
        <v>0</v>
      </c>
      <c r="AL92" s="76">
        <v>0</v>
      </c>
      <c r="AM92" s="79">
        <v>0</v>
      </c>
      <c r="AN92" s="79">
        <v>0</v>
      </c>
      <c r="AO92" s="404" t="s">
        <v>423</v>
      </c>
    </row>
    <row r="93" spans="1:41" s="285" customFormat="1" ht="14.25" customHeight="1">
      <c r="A93" s="1047"/>
      <c r="B93" s="1" t="s">
        <v>201</v>
      </c>
      <c r="C93" s="279"/>
      <c r="D93" s="279"/>
      <c r="E93" s="279"/>
      <c r="F93" s="279"/>
      <c r="G93" s="282"/>
      <c r="H93" s="282"/>
      <c r="I93" s="1037"/>
      <c r="J93" s="47"/>
      <c r="K93" s="47"/>
      <c r="L93" s="47">
        <v>30833.33</v>
      </c>
      <c r="M93" s="47">
        <v>20000</v>
      </c>
      <c r="N93" s="47">
        <v>9151.41</v>
      </c>
      <c r="O93" s="47">
        <v>0</v>
      </c>
      <c r="P93" s="47">
        <v>0</v>
      </c>
      <c r="Q93" s="47">
        <f>SUM(Q94:Q95)</f>
        <v>0</v>
      </c>
      <c r="R93" s="47">
        <f>SUM(R94:R95)</f>
        <v>0</v>
      </c>
      <c r="S93" s="47">
        <f>SUM(S94:S95)</f>
        <v>0</v>
      </c>
      <c r="T93" s="47">
        <f t="shared" ref="T93:AB93" si="100">SUM(T94:T95)</f>
        <v>0</v>
      </c>
      <c r="U93" s="47">
        <f t="shared" si="100"/>
        <v>0</v>
      </c>
      <c r="V93" s="47">
        <f t="shared" si="100"/>
        <v>0</v>
      </c>
      <c r="W93" s="47">
        <f t="shared" si="100"/>
        <v>0</v>
      </c>
      <c r="X93" s="47">
        <f t="shared" si="100"/>
        <v>0</v>
      </c>
      <c r="Y93" s="47">
        <f t="shared" si="100"/>
        <v>0</v>
      </c>
      <c r="Z93" s="47">
        <f t="shared" si="100"/>
        <v>0</v>
      </c>
      <c r="AA93" s="47">
        <f t="shared" si="100"/>
        <v>0</v>
      </c>
      <c r="AB93" s="47">
        <f t="shared" si="100"/>
        <v>0</v>
      </c>
      <c r="AC93" s="47">
        <f t="shared" ref="AC93:AI93" si="101">SUM(AC94:AC95)</f>
        <v>0</v>
      </c>
      <c r="AD93" s="47">
        <f t="shared" si="101"/>
        <v>0</v>
      </c>
      <c r="AE93" s="47">
        <f t="shared" si="101"/>
        <v>0</v>
      </c>
      <c r="AF93" s="47">
        <f t="shared" si="101"/>
        <v>0</v>
      </c>
      <c r="AG93" s="47">
        <f t="shared" si="101"/>
        <v>0</v>
      </c>
      <c r="AH93" s="47">
        <f t="shared" si="101"/>
        <v>0</v>
      </c>
      <c r="AI93" s="47">
        <f t="shared" si="101"/>
        <v>0</v>
      </c>
      <c r="AJ93" s="47">
        <v>0</v>
      </c>
      <c r="AK93" s="47">
        <v>0</v>
      </c>
      <c r="AL93" s="4">
        <v>0</v>
      </c>
      <c r="AM93" s="47">
        <v>0</v>
      </c>
      <c r="AN93" s="47">
        <v>0</v>
      </c>
      <c r="AO93" s="397"/>
    </row>
    <row r="94" spans="1:41" s="266" customFormat="1" ht="15.75" hidden="1">
      <c r="A94" s="431"/>
      <c r="B94" s="102"/>
      <c r="C94" s="262"/>
      <c r="D94" s="262"/>
      <c r="E94" s="262"/>
      <c r="F94" s="262"/>
      <c r="G94" s="104"/>
      <c r="H94" s="104"/>
      <c r="I94" s="434"/>
      <c r="J94" s="96"/>
      <c r="K94" s="96"/>
      <c r="L94" s="47"/>
      <c r="M94" s="96"/>
      <c r="N94" s="96"/>
      <c r="O94" s="96"/>
      <c r="P94" s="47">
        <f>Q94</f>
        <v>0</v>
      </c>
      <c r="Q94" s="96">
        <f>S94+U94+W94+Y94</f>
        <v>0</v>
      </c>
      <c r="R94" s="96">
        <f>S94</f>
        <v>0</v>
      </c>
      <c r="S94" s="96">
        <v>0</v>
      </c>
      <c r="T94" s="96">
        <v>0</v>
      </c>
      <c r="U94" s="96">
        <v>0</v>
      </c>
      <c r="V94" s="96">
        <f>W94</f>
        <v>0</v>
      </c>
      <c r="W94" s="96">
        <v>0</v>
      </c>
      <c r="X94" s="96">
        <f>Y94</f>
        <v>0</v>
      </c>
      <c r="Y94" s="96">
        <v>0</v>
      </c>
      <c r="Z94" s="96">
        <f>AA94+AC94</f>
        <v>0</v>
      </c>
      <c r="AA94" s="96">
        <v>0</v>
      </c>
      <c r="AB94" s="96">
        <v>0</v>
      </c>
      <c r="AC94" s="96">
        <v>0</v>
      </c>
      <c r="AD94" s="96">
        <v>0</v>
      </c>
      <c r="AE94" s="96">
        <f>AF94+AG94+AH94</f>
        <v>0</v>
      </c>
      <c r="AF94" s="96"/>
      <c r="AG94" s="96"/>
      <c r="AH94" s="96">
        <v>0</v>
      </c>
      <c r="AI94" s="96"/>
      <c r="AJ94" s="96"/>
      <c r="AK94" s="96"/>
      <c r="AL94" s="268"/>
      <c r="AM94" s="96"/>
      <c r="AN94" s="96"/>
      <c r="AO94" s="405"/>
    </row>
    <row r="95" spans="1:41" s="285" customFormat="1" ht="14.25" hidden="1" customHeight="1">
      <c r="A95" s="431"/>
      <c r="B95" s="1"/>
      <c r="C95" s="432"/>
      <c r="D95" s="432"/>
      <c r="E95" s="432"/>
      <c r="F95" s="432"/>
      <c r="G95" s="433"/>
      <c r="H95" s="433"/>
      <c r="I95" s="434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"/>
      <c r="AM95" s="47"/>
      <c r="AN95" s="47"/>
      <c r="AO95" s="397"/>
    </row>
    <row r="96" spans="1:41" ht="56.25" customHeight="1">
      <c r="A96" s="44" t="s">
        <v>58</v>
      </c>
      <c r="B96" s="77" t="s">
        <v>87</v>
      </c>
      <c r="C96" s="1014"/>
      <c r="D96" s="1014"/>
      <c r="E96" s="1014"/>
      <c r="F96" s="1014"/>
      <c r="G96" s="39"/>
      <c r="H96" s="39"/>
      <c r="I96" s="990" t="s">
        <v>20</v>
      </c>
      <c r="J96" s="16">
        <f t="shared" ref="J96:J101" si="102">L96</f>
        <v>22483.279999999999</v>
      </c>
      <c r="K96" s="22"/>
      <c r="L96" s="79">
        <f>L97+L101</f>
        <v>22483.279999999999</v>
      </c>
      <c r="M96" s="79">
        <f>M97+M101</f>
        <v>616.66</v>
      </c>
      <c r="N96" s="79">
        <f>N97+N101</f>
        <v>6665.55</v>
      </c>
      <c r="O96" s="79">
        <f>O97+O101</f>
        <v>4018.39</v>
      </c>
      <c r="P96" s="79">
        <f>P97+P101</f>
        <v>4809.3900000000003</v>
      </c>
      <c r="Q96" s="79">
        <f t="shared" ref="Q96:AN96" si="103">Q97+Q101</f>
        <v>0</v>
      </c>
      <c r="R96" s="79">
        <f t="shared" si="103"/>
        <v>0</v>
      </c>
      <c r="S96" s="79">
        <f t="shared" si="103"/>
        <v>0</v>
      </c>
      <c r="T96" s="79">
        <f t="shared" si="103"/>
        <v>0</v>
      </c>
      <c r="U96" s="79">
        <f t="shared" si="103"/>
        <v>0</v>
      </c>
      <c r="V96" s="79">
        <f t="shared" si="103"/>
        <v>0</v>
      </c>
      <c r="W96" s="79">
        <f t="shared" si="103"/>
        <v>0</v>
      </c>
      <c r="X96" s="79">
        <f t="shared" si="103"/>
        <v>0</v>
      </c>
      <c r="Y96" s="79">
        <f t="shared" si="103"/>
        <v>0</v>
      </c>
      <c r="Z96" s="79">
        <f t="shared" si="103"/>
        <v>0</v>
      </c>
      <c r="AA96" s="79">
        <f t="shared" si="103"/>
        <v>0</v>
      </c>
      <c r="AB96" s="79">
        <f t="shared" si="103"/>
        <v>0</v>
      </c>
      <c r="AC96" s="79">
        <f t="shared" si="103"/>
        <v>0</v>
      </c>
      <c r="AD96" s="79">
        <f t="shared" si="103"/>
        <v>0</v>
      </c>
      <c r="AE96" s="79">
        <f t="shared" si="103"/>
        <v>0</v>
      </c>
      <c r="AF96" s="79">
        <f>AF97+AF101</f>
        <v>0</v>
      </c>
      <c r="AG96" s="79">
        <f>AG97+AG101</f>
        <v>0</v>
      </c>
      <c r="AH96" s="79">
        <f>AH97+AH101</f>
        <v>0</v>
      </c>
      <c r="AI96" s="79">
        <f>AI97+AI101</f>
        <v>0</v>
      </c>
      <c r="AJ96" s="79">
        <f>P96-Q96</f>
        <v>4809.3900000000003</v>
      </c>
      <c r="AK96" s="79">
        <f>AJ96</f>
        <v>4809.3900000000003</v>
      </c>
      <c r="AL96" s="76">
        <f>ROUND((Q96*100%/P96*100),2)</f>
        <v>0</v>
      </c>
      <c r="AM96" s="79">
        <f t="shared" si="103"/>
        <v>0</v>
      </c>
      <c r="AN96" s="79">
        <f t="shared" si="103"/>
        <v>0</v>
      </c>
      <c r="AO96" s="404" t="s">
        <v>244</v>
      </c>
    </row>
    <row r="97" spans="1:41" ht="19.5" customHeight="1">
      <c r="A97" s="44"/>
      <c r="B97" s="1" t="s">
        <v>15</v>
      </c>
      <c r="C97" s="1015"/>
      <c r="D97" s="1015"/>
      <c r="E97" s="1015"/>
      <c r="F97" s="1015"/>
      <c r="G97" s="39">
        <v>2020</v>
      </c>
      <c r="H97" s="39">
        <v>2020</v>
      </c>
      <c r="I97" s="991"/>
      <c r="J97" s="16">
        <f t="shared" si="102"/>
        <v>8961.92</v>
      </c>
      <c r="K97" s="22"/>
      <c r="L97" s="16">
        <v>8961.92</v>
      </c>
      <c r="M97" s="47">
        <v>616.66</v>
      </c>
      <c r="N97" s="47">
        <v>6665.55</v>
      </c>
      <c r="O97" s="47">
        <v>0</v>
      </c>
      <c r="P97" s="47">
        <v>791.01</v>
      </c>
      <c r="Q97" s="47">
        <f>Q100+Q98+Q99</f>
        <v>0</v>
      </c>
      <c r="R97" s="47">
        <f>R100+R98+R99</f>
        <v>0</v>
      </c>
      <c r="S97" s="47">
        <f>S100+S98+S99</f>
        <v>0</v>
      </c>
      <c r="T97" s="47">
        <f>T100+T98+T99</f>
        <v>0</v>
      </c>
      <c r="U97" s="47">
        <f>SUM(U98:U100)</f>
        <v>0</v>
      </c>
      <c r="V97" s="47">
        <f t="shared" ref="V97:AJ97" si="104">V100+V98</f>
        <v>0</v>
      </c>
      <c r="W97" s="47">
        <f>W100+W98+W99</f>
        <v>0</v>
      </c>
      <c r="X97" s="47">
        <f t="shared" si="104"/>
        <v>0</v>
      </c>
      <c r="Y97" s="47">
        <f t="shared" si="104"/>
        <v>0</v>
      </c>
      <c r="Z97" s="47">
        <f t="shared" si="104"/>
        <v>0</v>
      </c>
      <c r="AA97" s="47">
        <f t="shared" si="104"/>
        <v>0</v>
      </c>
      <c r="AB97" s="47">
        <f t="shared" si="104"/>
        <v>0</v>
      </c>
      <c r="AC97" s="47">
        <f t="shared" si="104"/>
        <v>0</v>
      </c>
      <c r="AD97" s="47">
        <f t="shared" si="104"/>
        <v>0</v>
      </c>
      <c r="AE97" s="47">
        <f t="shared" si="104"/>
        <v>0</v>
      </c>
      <c r="AF97" s="47">
        <f t="shared" si="104"/>
        <v>0</v>
      </c>
      <c r="AG97" s="47">
        <f t="shared" si="104"/>
        <v>0</v>
      </c>
      <c r="AH97" s="47">
        <f t="shared" si="104"/>
        <v>0</v>
      </c>
      <c r="AI97" s="47">
        <f t="shared" si="104"/>
        <v>0</v>
      </c>
      <c r="AJ97" s="47">
        <f t="shared" si="104"/>
        <v>0</v>
      </c>
      <c r="AK97" s="47">
        <v>0</v>
      </c>
      <c r="AL97" s="47">
        <v>0</v>
      </c>
      <c r="AM97" s="47">
        <v>0</v>
      </c>
      <c r="AN97" s="47">
        <v>0</v>
      </c>
      <c r="AO97" s="397"/>
    </row>
    <row r="98" spans="1:41" s="97" customFormat="1" ht="19.5" hidden="1" customHeight="1">
      <c r="A98" s="251"/>
      <c r="B98" s="102" t="s">
        <v>298</v>
      </c>
      <c r="C98" s="1015"/>
      <c r="D98" s="1015"/>
      <c r="E98" s="1015"/>
      <c r="F98" s="1015"/>
      <c r="G98" s="104"/>
      <c r="H98" s="104"/>
      <c r="I98" s="991"/>
      <c r="J98" s="107"/>
      <c r="K98" s="165"/>
      <c r="L98" s="16"/>
      <c r="M98" s="96"/>
      <c r="N98" s="96"/>
      <c r="O98" s="96"/>
      <c r="P98" s="47"/>
      <c r="Q98" s="96">
        <f>S98+U98+Y98+W98</f>
        <v>0</v>
      </c>
      <c r="R98" s="96"/>
      <c r="S98" s="96">
        <v>0</v>
      </c>
      <c r="T98" s="96">
        <f>U98</f>
        <v>0</v>
      </c>
      <c r="U98" s="96">
        <v>0</v>
      </c>
      <c r="V98" s="96">
        <v>0</v>
      </c>
      <c r="W98" s="96">
        <v>0</v>
      </c>
      <c r="X98" s="96"/>
      <c r="Y98" s="96"/>
      <c r="Z98" s="96">
        <f>AB98+AC98</f>
        <v>0</v>
      </c>
      <c r="AA98" s="96"/>
      <c r="AB98" s="96">
        <v>0</v>
      </c>
      <c r="AC98" s="96">
        <v>0</v>
      </c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405"/>
    </row>
    <row r="99" spans="1:41" s="97" customFormat="1" ht="19.5" hidden="1" customHeight="1">
      <c r="A99" s="251"/>
      <c r="B99" s="102" t="s">
        <v>317</v>
      </c>
      <c r="C99" s="1015"/>
      <c r="D99" s="1015"/>
      <c r="E99" s="1015"/>
      <c r="F99" s="1015"/>
      <c r="G99" s="104"/>
      <c r="H99" s="104"/>
      <c r="I99" s="991"/>
      <c r="J99" s="107"/>
      <c r="K99" s="165"/>
      <c r="L99" s="16"/>
      <c r="M99" s="96"/>
      <c r="N99" s="96"/>
      <c r="O99" s="96"/>
      <c r="P99" s="47"/>
      <c r="Q99" s="96">
        <f>U99+W99</f>
        <v>0</v>
      </c>
      <c r="R99" s="96"/>
      <c r="S99" s="96">
        <v>0</v>
      </c>
      <c r="T99" s="96">
        <f>U99</f>
        <v>0</v>
      </c>
      <c r="U99" s="96">
        <v>0</v>
      </c>
      <c r="V99" s="96"/>
      <c r="W99" s="96">
        <v>0</v>
      </c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405"/>
    </row>
    <row r="100" spans="1:41" s="97" customFormat="1" ht="16.5" hidden="1" customHeight="1">
      <c r="A100" s="251"/>
      <c r="B100" s="102" t="s">
        <v>255</v>
      </c>
      <c r="C100" s="1015"/>
      <c r="D100" s="1015"/>
      <c r="E100" s="1015"/>
      <c r="F100" s="1015"/>
      <c r="G100" s="104"/>
      <c r="H100" s="104"/>
      <c r="I100" s="991"/>
      <c r="J100" s="107"/>
      <c r="K100" s="165"/>
      <c r="L100" s="16"/>
      <c r="M100" s="96"/>
      <c r="N100" s="95"/>
      <c r="O100" s="95"/>
      <c r="P100" s="47">
        <v>0</v>
      </c>
      <c r="Q100" s="96">
        <f>S100+U100+Y100</f>
        <v>0</v>
      </c>
      <c r="R100" s="96">
        <f>S100</f>
        <v>0</v>
      </c>
      <c r="S100" s="96"/>
      <c r="T100" s="96"/>
      <c r="U100" s="96"/>
      <c r="V100" s="96"/>
      <c r="W100" s="96"/>
      <c r="X100" s="96"/>
      <c r="Y100" s="96">
        <v>0</v>
      </c>
      <c r="Z100" s="96">
        <f>AA100</f>
        <v>0</v>
      </c>
      <c r="AA100" s="96"/>
      <c r="AB100" s="96">
        <v>0</v>
      </c>
      <c r="AC100" s="96"/>
      <c r="AD100" s="96"/>
      <c r="AE100" s="96">
        <f>SUM(AF100:AF100)</f>
        <v>0</v>
      </c>
      <c r="AF100" s="96"/>
      <c r="AG100" s="96"/>
      <c r="AH100" s="96"/>
      <c r="AI100" s="96"/>
      <c r="AJ100" s="96">
        <v>0</v>
      </c>
      <c r="AK100" s="96">
        <v>0</v>
      </c>
      <c r="AL100" s="96">
        <v>0</v>
      </c>
      <c r="AM100" s="96">
        <v>0</v>
      </c>
      <c r="AN100" s="96">
        <v>0</v>
      </c>
      <c r="AO100" s="405"/>
    </row>
    <row r="101" spans="1:41" ht="18.75" customHeight="1">
      <c r="A101" s="44"/>
      <c r="B101" s="1" t="s">
        <v>16</v>
      </c>
      <c r="C101" s="1016"/>
      <c r="D101" s="1016"/>
      <c r="E101" s="1016"/>
      <c r="F101" s="1016"/>
      <c r="G101" s="39">
        <v>2020</v>
      </c>
      <c r="H101" s="39">
        <v>2020</v>
      </c>
      <c r="I101" s="992"/>
      <c r="J101" s="16">
        <f t="shared" si="102"/>
        <v>13521.36</v>
      </c>
      <c r="K101" s="22"/>
      <c r="L101" s="16">
        <v>13521.36</v>
      </c>
      <c r="M101" s="47">
        <v>0</v>
      </c>
      <c r="N101" s="47">
        <v>0</v>
      </c>
      <c r="O101" s="3">
        <v>4018.39</v>
      </c>
      <c r="P101" s="47">
        <v>4018.38</v>
      </c>
      <c r="Q101" s="47"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7">
        <v>0</v>
      </c>
      <c r="AE101" s="47">
        <v>0</v>
      </c>
      <c r="AF101" s="47">
        <v>0</v>
      </c>
      <c r="AG101" s="47">
        <v>0</v>
      </c>
      <c r="AH101" s="47">
        <v>0</v>
      </c>
      <c r="AI101" s="47">
        <v>0</v>
      </c>
      <c r="AJ101" s="47">
        <v>0</v>
      </c>
      <c r="AK101" s="47">
        <v>0</v>
      </c>
      <c r="AL101" s="47">
        <v>0</v>
      </c>
      <c r="AM101" s="47">
        <v>0</v>
      </c>
      <c r="AN101" s="47">
        <v>0</v>
      </c>
      <c r="AO101" s="397"/>
    </row>
    <row r="102" spans="1:41" ht="44.25" hidden="1" customHeight="1">
      <c r="A102" s="44" t="s">
        <v>59</v>
      </c>
      <c r="B102" s="345" t="s">
        <v>55</v>
      </c>
      <c r="C102" s="34"/>
      <c r="D102" s="34"/>
      <c r="E102" s="34"/>
      <c r="F102" s="34"/>
      <c r="G102" s="39">
        <v>2021</v>
      </c>
      <c r="H102" s="39"/>
      <c r="I102" s="41" t="s">
        <v>20</v>
      </c>
      <c r="J102" s="45">
        <v>313558.92</v>
      </c>
      <c r="K102" s="22"/>
      <c r="L102" s="349">
        <f>M102+N102+O102</f>
        <v>0</v>
      </c>
      <c r="M102" s="349">
        <v>0</v>
      </c>
      <c r="N102" s="349">
        <v>0</v>
      </c>
      <c r="O102" s="349">
        <v>0</v>
      </c>
      <c r="P102" s="349">
        <v>0</v>
      </c>
      <c r="Q102" s="349">
        <v>0</v>
      </c>
      <c r="R102" s="349">
        <v>0</v>
      </c>
      <c r="S102" s="349">
        <v>0</v>
      </c>
      <c r="T102" s="349">
        <v>0</v>
      </c>
      <c r="U102" s="349">
        <v>0</v>
      </c>
      <c r="V102" s="349">
        <v>0</v>
      </c>
      <c r="W102" s="349">
        <v>0</v>
      </c>
      <c r="X102" s="349">
        <v>0</v>
      </c>
      <c r="Y102" s="349">
        <v>0</v>
      </c>
      <c r="Z102" s="349">
        <v>0</v>
      </c>
      <c r="AA102" s="349">
        <v>0</v>
      </c>
      <c r="AB102" s="349"/>
      <c r="AC102" s="349"/>
      <c r="AD102" s="349"/>
      <c r="AE102" s="349">
        <v>0</v>
      </c>
      <c r="AF102" s="349"/>
      <c r="AG102" s="349"/>
      <c r="AH102" s="349"/>
      <c r="AI102" s="349"/>
      <c r="AJ102" s="349">
        <f>P102-Q102</f>
        <v>0</v>
      </c>
      <c r="AK102" s="349">
        <f>AJ102</f>
        <v>0</v>
      </c>
      <c r="AL102" s="356">
        <v>0</v>
      </c>
      <c r="AM102" s="349">
        <v>0</v>
      </c>
      <c r="AN102" s="349">
        <v>0</v>
      </c>
      <c r="AO102" s="406" t="s">
        <v>158</v>
      </c>
    </row>
    <row r="103" spans="1:41" s="285" customFormat="1" ht="120" customHeight="1">
      <c r="A103" s="1036" t="s">
        <v>278</v>
      </c>
      <c r="B103" s="80" t="s">
        <v>202</v>
      </c>
      <c r="C103" s="315"/>
      <c r="D103" s="315"/>
      <c r="E103" s="315"/>
      <c r="F103" s="315"/>
      <c r="G103" s="316"/>
      <c r="H103" s="317"/>
      <c r="I103" s="990" t="s">
        <v>20</v>
      </c>
      <c r="J103" s="284"/>
      <c r="K103" s="162"/>
      <c r="L103" s="79">
        <f>L104</f>
        <v>4115.83</v>
      </c>
      <c r="M103" s="79">
        <f>M104</f>
        <v>0</v>
      </c>
      <c r="N103" s="79">
        <f>N104</f>
        <v>3995.07</v>
      </c>
      <c r="O103" s="79">
        <f>O104</f>
        <v>0</v>
      </c>
      <c r="P103" s="79">
        <f>P104</f>
        <v>0</v>
      </c>
      <c r="Q103" s="79">
        <f t="shared" ref="Q103:AN104" si="105">Q104</f>
        <v>0</v>
      </c>
      <c r="R103" s="79">
        <f t="shared" si="105"/>
        <v>0</v>
      </c>
      <c r="S103" s="79">
        <f t="shared" si="105"/>
        <v>0</v>
      </c>
      <c r="T103" s="79">
        <f t="shared" si="105"/>
        <v>0</v>
      </c>
      <c r="U103" s="79">
        <f t="shared" si="105"/>
        <v>0</v>
      </c>
      <c r="V103" s="79">
        <f t="shared" si="105"/>
        <v>0</v>
      </c>
      <c r="W103" s="79">
        <f t="shared" si="105"/>
        <v>0</v>
      </c>
      <c r="X103" s="79">
        <f t="shared" si="105"/>
        <v>0</v>
      </c>
      <c r="Y103" s="79">
        <f t="shared" si="105"/>
        <v>0</v>
      </c>
      <c r="Z103" s="79">
        <f t="shared" si="105"/>
        <v>0</v>
      </c>
      <c r="AA103" s="79">
        <f t="shared" si="105"/>
        <v>0</v>
      </c>
      <c r="AB103" s="79">
        <f t="shared" si="105"/>
        <v>0</v>
      </c>
      <c r="AC103" s="79">
        <f t="shared" si="105"/>
        <v>0</v>
      </c>
      <c r="AD103" s="79">
        <f t="shared" si="105"/>
        <v>0</v>
      </c>
      <c r="AE103" s="79">
        <f t="shared" si="105"/>
        <v>0</v>
      </c>
      <c r="AF103" s="79">
        <f t="shared" si="105"/>
        <v>0</v>
      </c>
      <c r="AG103" s="79">
        <f t="shared" si="105"/>
        <v>0</v>
      </c>
      <c r="AH103" s="79">
        <f t="shared" si="105"/>
        <v>0</v>
      </c>
      <c r="AI103" s="79">
        <f t="shared" si="105"/>
        <v>0</v>
      </c>
      <c r="AJ103" s="79">
        <f>P103-Q103</f>
        <v>0</v>
      </c>
      <c r="AK103" s="79">
        <f t="shared" si="105"/>
        <v>0</v>
      </c>
      <c r="AL103" s="79">
        <f t="shared" si="105"/>
        <v>0</v>
      </c>
      <c r="AM103" s="79">
        <f t="shared" si="105"/>
        <v>0</v>
      </c>
      <c r="AN103" s="79">
        <f t="shared" si="105"/>
        <v>0</v>
      </c>
      <c r="AO103" s="404" t="s">
        <v>424</v>
      </c>
    </row>
    <row r="104" spans="1:41" s="285" customFormat="1" ht="17.25" customHeight="1">
      <c r="A104" s="1042"/>
      <c r="B104" s="42" t="s">
        <v>203</v>
      </c>
      <c r="C104" s="313"/>
      <c r="D104" s="313"/>
      <c r="E104" s="313"/>
      <c r="F104" s="313"/>
      <c r="G104" s="313"/>
      <c r="H104" s="314"/>
      <c r="I104" s="1037"/>
      <c r="J104" s="72"/>
      <c r="K104" s="47"/>
      <c r="L104" s="47">
        <v>4115.83</v>
      </c>
      <c r="M104" s="47">
        <v>0</v>
      </c>
      <c r="N104" s="47">
        <v>3995.07</v>
      </c>
      <c r="O104" s="47">
        <v>0</v>
      </c>
      <c r="P104" s="47">
        <v>0</v>
      </c>
      <c r="Q104" s="47">
        <f>Q105</f>
        <v>0</v>
      </c>
      <c r="R104" s="47">
        <f t="shared" si="105"/>
        <v>0</v>
      </c>
      <c r="S104" s="47">
        <f t="shared" si="105"/>
        <v>0</v>
      </c>
      <c r="T104" s="47">
        <f t="shared" si="105"/>
        <v>0</v>
      </c>
      <c r="U104" s="47">
        <f t="shared" si="105"/>
        <v>0</v>
      </c>
      <c r="V104" s="47">
        <f t="shared" si="105"/>
        <v>0</v>
      </c>
      <c r="W104" s="47">
        <f t="shared" si="105"/>
        <v>0</v>
      </c>
      <c r="X104" s="47">
        <f t="shared" si="105"/>
        <v>0</v>
      </c>
      <c r="Y104" s="47">
        <f t="shared" si="105"/>
        <v>0</v>
      </c>
      <c r="Z104" s="47">
        <f t="shared" si="105"/>
        <v>0</v>
      </c>
      <c r="AA104" s="47">
        <f t="shared" si="105"/>
        <v>0</v>
      </c>
      <c r="AB104" s="47">
        <f t="shared" si="105"/>
        <v>0</v>
      </c>
      <c r="AC104" s="47">
        <f t="shared" si="105"/>
        <v>0</v>
      </c>
      <c r="AD104" s="47">
        <f t="shared" si="105"/>
        <v>0</v>
      </c>
      <c r="AE104" s="47">
        <v>0</v>
      </c>
      <c r="AF104" s="47">
        <v>0</v>
      </c>
      <c r="AG104" s="47">
        <v>0</v>
      </c>
      <c r="AH104" s="47">
        <v>0</v>
      </c>
      <c r="AI104" s="47">
        <v>0</v>
      </c>
      <c r="AJ104" s="47">
        <v>0</v>
      </c>
      <c r="AK104" s="47">
        <v>0</v>
      </c>
      <c r="AL104" s="47">
        <v>0</v>
      </c>
      <c r="AM104" s="47">
        <v>0</v>
      </c>
      <c r="AN104" s="47">
        <v>0</v>
      </c>
      <c r="AO104" s="397"/>
    </row>
    <row r="105" spans="1:41" s="266" customFormat="1" ht="28.5" hidden="1" customHeight="1">
      <c r="A105" s="1037"/>
      <c r="B105" s="252" t="s">
        <v>267</v>
      </c>
      <c r="C105" s="363"/>
      <c r="D105" s="363"/>
      <c r="E105" s="363"/>
      <c r="F105" s="363"/>
      <c r="G105" s="363"/>
      <c r="H105" s="364"/>
      <c r="I105" s="365"/>
      <c r="J105" s="258"/>
      <c r="K105" s="96"/>
      <c r="L105" s="47"/>
      <c r="M105" s="96"/>
      <c r="N105" s="96"/>
      <c r="O105" s="96"/>
      <c r="P105" s="47"/>
      <c r="Q105" s="96">
        <f>S105+U105</f>
        <v>0</v>
      </c>
      <c r="R105" s="96"/>
      <c r="S105" s="96"/>
      <c r="T105" s="96">
        <v>0</v>
      </c>
      <c r="U105" s="96">
        <v>0</v>
      </c>
      <c r="V105" s="96"/>
      <c r="W105" s="96"/>
      <c r="X105" s="96"/>
      <c r="Y105" s="96"/>
      <c r="Z105" s="96">
        <f>AC105</f>
        <v>0</v>
      </c>
      <c r="AA105" s="96"/>
      <c r="AB105" s="96"/>
      <c r="AC105" s="96">
        <v>0</v>
      </c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405"/>
    </row>
    <row r="106" spans="1:41" s="285" customFormat="1" ht="79.5" customHeight="1">
      <c r="A106" s="1036" t="s">
        <v>279</v>
      </c>
      <c r="B106" s="80" t="s">
        <v>204</v>
      </c>
      <c r="C106" s="315"/>
      <c r="D106" s="315"/>
      <c r="E106" s="315"/>
      <c r="F106" s="315"/>
      <c r="G106" s="316"/>
      <c r="H106" s="317"/>
      <c r="I106" s="990" t="s">
        <v>20</v>
      </c>
      <c r="J106" s="284"/>
      <c r="K106" s="162"/>
      <c r="L106" s="79">
        <f>L107</f>
        <v>3052.6</v>
      </c>
      <c r="M106" s="79">
        <f>M107</f>
        <v>0</v>
      </c>
      <c r="N106" s="79">
        <f>N107</f>
        <v>2956.68</v>
      </c>
      <c r="O106" s="79">
        <f>O107</f>
        <v>0</v>
      </c>
      <c r="P106" s="79">
        <f>P107</f>
        <v>0</v>
      </c>
      <c r="Q106" s="79">
        <f t="shared" ref="Q106:AN107" si="106">Q107</f>
        <v>0</v>
      </c>
      <c r="R106" s="79">
        <f t="shared" si="106"/>
        <v>0</v>
      </c>
      <c r="S106" s="79">
        <f t="shared" si="106"/>
        <v>0</v>
      </c>
      <c r="T106" s="79">
        <f t="shared" si="106"/>
        <v>0</v>
      </c>
      <c r="U106" s="79">
        <f t="shared" si="106"/>
        <v>0</v>
      </c>
      <c r="V106" s="79">
        <f t="shared" si="106"/>
        <v>0</v>
      </c>
      <c r="W106" s="79">
        <f t="shared" si="106"/>
        <v>0</v>
      </c>
      <c r="X106" s="79">
        <f t="shared" si="106"/>
        <v>0</v>
      </c>
      <c r="Y106" s="79">
        <f t="shared" si="106"/>
        <v>0</v>
      </c>
      <c r="Z106" s="79">
        <f t="shared" si="106"/>
        <v>0</v>
      </c>
      <c r="AA106" s="79">
        <f t="shared" si="106"/>
        <v>0</v>
      </c>
      <c r="AB106" s="79">
        <f t="shared" si="106"/>
        <v>0</v>
      </c>
      <c r="AC106" s="79">
        <f t="shared" si="106"/>
        <v>0</v>
      </c>
      <c r="AD106" s="79">
        <f t="shared" si="106"/>
        <v>0</v>
      </c>
      <c r="AE106" s="79">
        <f>AE107</f>
        <v>0</v>
      </c>
      <c r="AF106" s="79">
        <f t="shared" si="106"/>
        <v>0</v>
      </c>
      <c r="AG106" s="79">
        <f t="shared" si="106"/>
        <v>0</v>
      </c>
      <c r="AH106" s="79">
        <f t="shared" si="106"/>
        <v>0</v>
      </c>
      <c r="AI106" s="79">
        <f t="shared" si="106"/>
        <v>0</v>
      </c>
      <c r="AJ106" s="79">
        <f>P106-Q106</f>
        <v>0</v>
      </c>
      <c r="AK106" s="79">
        <f t="shared" si="106"/>
        <v>0</v>
      </c>
      <c r="AL106" s="79">
        <f t="shared" si="106"/>
        <v>0</v>
      </c>
      <c r="AM106" s="79">
        <f t="shared" si="106"/>
        <v>0</v>
      </c>
      <c r="AN106" s="79">
        <f t="shared" si="106"/>
        <v>0</v>
      </c>
      <c r="AO106" s="404" t="s">
        <v>424</v>
      </c>
    </row>
    <row r="107" spans="1:41" s="285" customFormat="1" ht="17.25" customHeight="1">
      <c r="A107" s="1046"/>
      <c r="B107" s="42" t="s">
        <v>203</v>
      </c>
      <c r="C107" s="313"/>
      <c r="D107" s="313"/>
      <c r="E107" s="313"/>
      <c r="F107" s="313"/>
      <c r="G107" s="313"/>
      <c r="H107" s="314"/>
      <c r="I107" s="1037"/>
      <c r="J107" s="72"/>
      <c r="K107" s="47"/>
      <c r="L107" s="47">
        <v>3052.6</v>
      </c>
      <c r="M107" s="47">
        <v>0</v>
      </c>
      <c r="N107" s="47">
        <v>2956.68</v>
      </c>
      <c r="O107" s="47">
        <v>0</v>
      </c>
      <c r="P107" s="47">
        <v>0</v>
      </c>
      <c r="Q107" s="47">
        <f>Q108</f>
        <v>0</v>
      </c>
      <c r="R107" s="47">
        <f t="shared" si="106"/>
        <v>0</v>
      </c>
      <c r="S107" s="47">
        <f t="shared" si="106"/>
        <v>0</v>
      </c>
      <c r="T107" s="47">
        <f t="shared" si="106"/>
        <v>0</v>
      </c>
      <c r="U107" s="47">
        <f t="shared" si="106"/>
        <v>0</v>
      </c>
      <c r="V107" s="47">
        <f t="shared" si="106"/>
        <v>0</v>
      </c>
      <c r="W107" s="47">
        <f t="shared" si="106"/>
        <v>0</v>
      </c>
      <c r="X107" s="47">
        <f t="shared" si="106"/>
        <v>0</v>
      </c>
      <c r="Y107" s="47">
        <f t="shared" si="106"/>
        <v>0</v>
      </c>
      <c r="Z107" s="47">
        <f t="shared" si="106"/>
        <v>0</v>
      </c>
      <c r="AA107" s="47">
        <f t="shared" si="106"/>
        <v>0</v>
      </c>
      <c r="AB107" s="47">
        <f t="shared" si="106"/>
        <v>0</v>
      </c>
      <c r="AC107" s="47">
        <f t="shared" si="106"/>
        <v>0</v>
      </c>
      <c r="AD107" s="47">
        <v>0</v>
      </c>
      <c r="AE107" s="47">
        <v>0</v>
      </c>
      <c r="AF107" s="47">
        <v>0</v>
      </c>
      <c r="AG107" s="47">
        <v>0</v>
      </c>
      <c r="AH107" s="47">
        <v>0</v>
      </c>
      <c r="AI107" s="47">
        <v>0</v>
      </c>
      <c r="AJ107" s="47">
        <v>0</v>
      </c>
      <c r="AK107" s="47">
        <v>0</v>
      </c>
      <c r="AL107" s="47">
        <v>0</v>
      </c>
      <c r="AM107" s="47">
        <v>0</v>
      </c>
      <c r="AN107" s="47">
        <v>0</v>
      </c>
      <c r="AO107" s="397"/>
    </row>
    <row r="108" spans="1:41" s="266" customFormat="1" ht="27.75" hidden="1" customHeight="1">
      <c r="A108" s="1037"/>
      <c r="B108" s="252" t="s">
        <v>267</v>
      </c>
      <c r="C108" s="363"/>
      <c r="D108" s="363"/>
      <c r="E108" s="363"/>
      <c r="F108" s="363"/>
      <c r="G108" s="363"/>
      <c r="H108" s="364"/>
      <c r="I108" s="365"/>
      <c r="J108" s="258"/>
      <c r="K108" s="96"/>
      <c r="L108" s="47"/>
      <c r="M108" s="96"/>
      <c r="N108" s="96"/>
      <c r="O108" s="96"/>
      <c r="P108" s="47"/>
      <c r="Q108" s="96">
        <f>S108+U108</f>
        <v>0</v>
      </c>
      <c r="R108" s="96"/>
      <c r="S108" s="96"/>
      <c r="T108" s="96"/>
      <c r="U108" s="96">
        <v>0</v>
      </c>
      <c r="V108" s="96"/>
      <c r="W108" s="96"/>
      <c r="X108" s="96"/>
      <c r="Y108" s="96"/>
      <c r="Z108" s="96">
        <f>AC108</f>
        <v>0</v>
      </c>
      <c r="AA108" s="96"/>
      <c r="AB108" s="96"/>
      <c r="AC108" s="96">
        <v>0</v>
      </c>
      <c r="AD108" s="96"/>
      <c r="AE108" s="96"/>
      <c r="AF108" s="96"/>
      <c r="AG108" s="96"/>
      <c r="AH108" s="96"/>
      <c r="AI108" s="96"/>
      <c r="AJ108" s="96"/>
      <c r="AK108" s="96"/>
      <c r="AL108" s="268"/>
      <c r="AM108" s="96"/>
      <c r="AN108" s="96"/>
      <c r="AO108" s="405"/>
    </row>
    <row r="109" spans="1:41" s="285" customFormat="1" ht="78.75" customHeight="1">
      <c r="A109" s="1036" t="s">
        <v>159</v>
      </c>
      <c r="B109" s="80" t="s">
        <v>161</v>
      </c>
      <c r="C109" s="315"/>
      <c r="D109" s="315"/>
      <c r="E109" s="315"/>
      <c r="F109" s="315"/>
      <c r="G109" s="316"/>
      <c r="H109" s="317"/>
      <c r="I109" s="990" t="s">
        <v>20</v>
      </c>
      <c r="J109" s="284"/>
      <c r="K109" s="162"/>
      <c r="L109" s="79">
        <f>L110</f>
        <v>372.9</v>
      </c>
      <c r="M109" s="79">
        <f>M110</f>
        <v>0</v>
      </c>
      <c r="N109" s="79">
        <f t="shared" ref="N109:AN110" si="107">N110</f>
        <v>372.9</v>
      </c>
      <c r="O109" s="79">
        <f t="shared" si="107"/>
        <v>0</v>
      </c>
      <c r="P109" s="79">
        <f t="shared" si="107"/>
        <v>0</v>
      </c>
      <c r="Q109" s="79">
        <f t="shared" si="107"/>
        <v>0</v>
      </c>
      <c r="R109" s="79">
        <f t="shared" si="107"/>
        <v>0</v>
      </c>
      <c r="S109" s="79">
        <f t="shared" si="107"/>
        <v>0</v>
      </c>
      <c r="T109" s="79">
        <f t="shared" si="107"/>
        <v>0</v>
      </c>
      <c r="U109" s="79">
        <f t="shared" si="107"/>
        <v>0</v>
      </c>
      <c r="V109" s="79">
        <f t="shared" si="107"/>
        <v>0</v>
      </c>
      <c r="W109" s="79">
        <f t="shared" si="107"/>
        <v>0</v>
      </c>
      <c r="X109" s="79">
        <f t="shared" si="107"/>
        <v>0</v>
      </c>
      <c r="Y109" s="79">
        <f t="shared" si="107"/>
        <v>0</v>
      </c>
      <c r="Z109" s="79">
        <f t="shared" si="107"/>
        <v>0</v>
      </c>
      <c r="AA109" s="79">
        <f t="shared" si="107"/>
        <v>0</v>
      </c>
      <c r="AB109" s="79">
        <f t="shared" si="107"/>
        <v>0</v>
      </c>
      <c r="AC109" s="79">
        <f t="shared" si="107"/>
        <v>0</v>
      </c>
      <c r="AD109" s="79">
        <f t="shared" si="107"/>
        <v>0</v>
      </c>
      <c r="AE109" s="79">
        <f t="shared" si="107"/>
        <v>0</v>
      </c>
      <c r="AF109" s="79">
        <f t="shared" si="107"/>
        <v>0</v>
      </c>
      <c r="AG109" s="79">
        <f t="shared" si="107"/>
        <v>0</v>
      </c>
      <c r="AH109" s="79">
        <f t="shared" si="107"/>
        <v>0</v>
      </c>
      <c r="AI109" s="79">
        <f t="shared" si="107"/>
        <v>0</v>
      </c>
      <c r="AJ109" s="79">
        <f>P109-Q109</f>
        <v>0</v>
      </c>
      <c r="AK109" s="79">
        <f t="shared" si="107"/>
        <v>0</v>
      </c>
      <c r="AL109" s="76">
        <v>0</v>
      </c>
      <c r="AM109" s="79">
        <f t="shared" si="107"/>
        <v>0</v>
      </c>
      <c r="AN109" s="79">
        <f t="shared" si="107"/>
        <v>0</v>
      </c>
      <c r="AO109" s="404" t="s">
        <v>274</v>
      </c>
    </row>
    <row r="110" spans="1:41" s="285" customFormat="1" ht="17.25" customHeight="1">
      <c r="A110" s="1047"/>
      <c r="B110" s="42" t="s">
        <v>203</v>
      </c>
      <c r="C110" s="313"/>
      <c r="D110" s="313"/>
      <c r="E110" s="313"/>
      <c r="F110" s="313"/>
      <c r="G110" s="313"/>
      <c r="H110" s="314"/>
      <c r="I110" s="1037"/>
      <c r="J110" s="72"/>
      <c r="K110" s="47"/>
      <c r="L110" s="47">
        <v>372.9</v>
      </c>
      <c r="M110" s="47">
        <v>0</v>
      </c>
      <c r="N110" s="47">
        <v>372.9</v>
      </c>
      <c r="O110" s="47">
        <v>0</v>
      </c>
      <c r="P110" s="47">
        <v>0</v>
      </c>
      <c r="Q110" s="47">
        <f>Q111</f>
        <v>0</v>
      </c>
      <c r="R110" s="47">
        <f t="shared" si="107"/>
        <v>0</v>
      </c>
      <c r="S110" s="47">
        <f t="shared" si="107"/>
        <v>0</v>
      </c>
      <c r="T110" s="47">
        <f t="shared" si="107"/>
        <v>0</v>
      </c>
      <c r="U110" s="47">
        <f t="shared" si="107"/>
        <v>0</v>
      </c>
      <c r="V110" s="47">
        <f t="shared" si="107"/>
        <v>0</v>
      </c>
      <c r="W110" s="47">
        <f t="shared" si="107"/>
        <v>0</v>
      </c>
      <c r="X110" s="47">
        <f t="shared" si="107"/>
        <v>0</v>
      </c>
      <c r="Y110" s="47">
        <f t="shared" si="107"/>
        <v>0</v>
      </c>
      <c r="Z110" s="47">
        <f t="shared" si="107"/>
        <v>0</v>
      </c>
      <c r="AA110" s="47">
        <f t="shared" si="107"/>
        <v>0</v>
      </c>
      <c r="AB110" s="47">
        <f t="shared" si="107"/>
        <v>0</v>
      </c>
      <c r="AC110" s="47">
        <f t="shared" si="107"/>
        <v>0</v>
      </c>
      <c r="AD110" s="47">
        <f t="shared" si="107"/>
        <v>0</v>
      </c>
      <c r="AE110" s="47">
        <f>AE111</f>
        <v>0</v>
      </c>
      <c r="AF110" s="47">
        <f t="shared" si="107"/>
        <v>0</v>
      </c>
      <c r="AG110" s="47">
        <f t="shared" si="107"/>
        <v>0</v>
      </c>
      <c r="AH110" s="47">
        <f t="shared" si="107"/>
        <v>0</v>
      </c>
      <c r="AI110" s="47">
        <f t="shared" si="107"/>
        <v>0</v>
      </c>
      <c r="AJ110" s="47">
        <v>0</v>
      </c>
      <c r="AK110" s="47">
        <v>0</v>
      </c>
      <c r="AL110" s="47">
        <v>0</v>
      </c>
      <c r="AM110" s="47">
        <v>0</v>
      </c>
      <c r="AN110" s="47">
        <v>0</v>
      </c>
      <c r="AO110" s="397"/>
    </row>
    <row r="111" spans="1:41" s="266" customFormat="1" ht="17.25" hidden="1" customHeight="1">
      <c r="A111" s="362"/>
      <c r="B111" s="252" t="s">
        <v>224</v>
      </c>
      <c r="C111" s="363"/>
      <c r="D111" s="363"/>
      <c r="E111" s="363"/>
      <c r="F111" s="363"/>
      <c r="G111" s="363"/>
      <c r="H111" s="364"/>
      <c r="I111" s="365"/>
      <c r="J111" s="258"/>
      <c r="K111" s="96"/>
      <c r="L111" s="47"/>
      <c r="M111" s="96"/>
      <c r="N111" s="96"/>
      <c r="O111" s="96"/>
      <c r="P111" s="47"/>
      <c r="Q111" s="96">
        <f>Y111</f>
        <v>0</v>
      </c>
      <c r="R111" s="96"/>
      <c r="S111" s="96"/>
      <c r="T111" s="96"/>
      <c r="U111" s="96"/>
      <c r="V111" s="96"/>
      <c r="W111" s="96"/>
      <c r="X111" s="96">
        <v>0</v>
      </c>
      <c r="Y111" s="96">
        <v>0</v>
      </c>
      <c r="Z111" s="96">
        <v>0</v>
      </c>
      <c r="AA111" s="96">
        <v>0</v>
      </c>
      <c r="AB111" s="96"/>
      <c r="AC111" s="96"/>
      <c r="AD111" s="96"/>
      <c r="AE111" s="96">
        <f>SUM(AF111:AF111)</f>
        <v>0</v>
      </c>
      <c r="AF111" s="96"/>
      <c r="AG111" s="96"/>
      <c r="AH111" s="96"/>
      <c r="AI111" s="96"/>
      <c r="AJ111" s="96"/>
      <c r="AK111" s="96"/>
      <c r="AL111" s="96"/>
      <c r="AM111" s="96"/>
      <c r="AN111" s="96"/>
      <c r="AO111" s="405"/>
    </row>
    <row r="112" spans="1:41" s="285" customFormat="1" ht="84" customHeight="1">
      <c r="A112" s="1036" t="s">
        <v>160</v>
      </c>
      <c r="B112" s="80" t="s">
        <v>163</v>
      </c>
      <c r="C112" s="315"/>
      <c r="D112" s="315"/>
      <c r="E112" s="315"/>
      <c r="F112" s="315"/>
      <c r="G112" s="316"/>
      <c r="H112" s="317"/>
      <c r="I112" s="990" t="s">
        <v>20</v>
      </c>
      <c r="J112" s="284"/>
      <c r="K112" s="162"/>
      <c r="L112" s="79">
        <f>L113+L117</f>
        <v>1937.02</v>
      </c>
      <c r="M112" s="79">
        <f>M113+M117</f>
        <v>297.18</v>
      </c>
      <c r="N112" s="79">
        <f>N113+N117</f>
        <v>1639.84</v>
      </c>
      <c r="O112" s="79">
        <f>O113+O117</f>
        <v>0</v>
      </c>
      <c r="P112" s="79">
        <f>P113+P117</f>
        <v>0</v>
      </c>
      <c r="Q112" s="79">
        <f t="shared" ref="Q112:AN112" si="108">Q113+Q117</f>
        <v>0</v>
      </c>
      <c r="R112" s="79">
        <f t="shared" si="108"/>
        <v>0</v>
      </c>
      <c r="S112" s="79">
        <f t="shared" si="108"/>
        <v>0</v>
      </c>
      <c r="T112" s="79">
        <f t="shared" si="108"/>
        <v>0</v>
      </c>
      <c r="U112" s="79">
        <f t="shared" si="108"/>
        <v>0</v>
      </c>
      <c r="V112" s="79">
        <f t="shared" si="108"/>
        <v>0</v>
      </c>
      <c r="W112" s="79">
        <f t="shared" si="108"/>
        <v>0</v>
      </c>
      <c r="X112" s="79">
        <f t="shared" si="108"/>
        <v>0</v>
      </c>
      <c r="Y112" s="79">
        <f t="shared" si="108"/>
        <v>0</v>
      </c>
      <c r="Z112" s="79">
        <f t="shared" si="108"/>
        <v>0</v>
      </c>
      <c r="AA112" s="79">
        <f t="shared" si="108"/>
        <v>0</v>
      </c>
      <c r="AB112" s="79">
        <f t="shared" si="108"/>
        <v>0</v>
      </c>
      <c r="AC112" s="79">
        <f t="shared" si="108"/>
        <v>0</v>
      </c>
      <c r="AD112" s="79">
        <f t="shared" si="108"/>
        <v>0</v>
      </c>
      <c r="AE112" s="79">
        <f t="shared" si="108"/>
        <v>0</v>
      </c>
      <c r="AF112" s="79">
        <f t="shared" si="108"/>
        <v>0</v>
      </c>
      <c r="AG112" s="79">
        <f>AG113+AG117</f>
        <v>0</v>
      </c>
      <c r="AH112" s="79">
        <f>AH113+AH117</f>
        <v>0</v>
      </c>
      <c r="AI112" s="79">
        <f>AI113+AI117</f>
        <v>0</v>
      </c>
      <c r="AJ112" s="79">
        <f>P112-Q112</f>
        <v>0</v>
      </c>
      <c r="AK112" s="79">
        <f t="shared" si="108"/>
        <v>0</v>
      </c>
      <c r="AL112" s="76">
        <v>0</v>
      </c>
      <c r="AM112" s="79">
        <f t="shared" si="108"/>
        <v>0</v>
      </c>
      <c r="AN112" s="79">
        <f t="shared" si="108"/>
        <v>0</v>
      </c>
      <c r="AO112" s="404" t="s">
        <v>425</v>
      </c>
    </row>
    <row r="113" spans="1:41" s="285" customFormat="1" ht="17.25" customHeight="1">
      <c r="A113" s="1046"/>
      <c r="B113" s="42" t="s">
        <v>15</v>
      </c>
      <c r="C113" s="313"/>
      <c r="D113" s="313"/>
      <c r="E113" s="313"/>
      <c r="F113" s="313"/>
      <c r="G113" s="313"/>
      <c r="H113" s="314"/>
      <c r="I113" s="1042"/>
      <c r="J113" s="72"/>
      <c r="K113" s="47"/>
      <c r="L113" s="47">
        <v>297.18</v>
      </c>
      <c r="M113" s="47">
        <v>297.18</v>
      </c>
      <c r="N113" s="47">
        <v>0</v>
      </c>
      <c r="O113" s="47">
        <v>0</v>
      </c>
      <c r="P113" s="47">
        <f>N113</f>
        <v>0</v>
      </c>
      <c r="Q113" s="47">
        <f>SUM(Q114:Q116)</f>
        <v>0</v>
      </c>
      <c r="R113" s="47">
        <f t="shared" ref="R113:AF113" si="109">SUM(R114:R116)</f>
        <v>0</v>
      </c>
      <c r="S113" s="47">
        <f>SUM(S114:S116)</f>
        <v>0</v>
      </c>
      <c r="T113" s="47">
        <f t="shared" si="109"/>
        <v>0</v>
      </c>
      <c r="U113" s="47">
        <f t="shared" si="109"/>
        <v>0</v>
      </c>
      <c r="V113" s="47">
        <f t="shared" si="109"/>
        <v>0</v>
      </c>
      <c r="W113" s="47">
        <f t="shared" si="109"/>
        <v>0</v>
      </c>
      <c r="X113" s="47">
        <v>0</v>
      </c>
      <c r="Y113" s="47">
        <f t="shared" si="109"/>
        <v>0</v>
      </c>
      <c r="Z113" s="47">
        <f t="shared" si="109"/>
        <v>0</v>
      </c>
      <c r="AA113" s="47">
        <f t="shared" si="109"/>
        <v>0</v>
      </c>
      <c r="AB113" s="47">
        <f t="shared" si="109"/>
        <v>0</v>
      </c>
      <c r="AC113" s="47">
        <f t="shared" si="109"/>
        <v>0</v>
      </c>
      <c r="AD113" s="47">
        <f t="shared" si="109"/>
        <v>0</v>
      </c>
      <c r="AE113" s="47">
        <f>SUM(AE114:AE116)</f>
        <v>0</v>
      </c>
      <c r="AF113" s="47">
        <f t="shared" si="109"/>
        <v>0</v>
      </c>
      <c r="AG113" s="47">
        <f>SUM(AG114:AG116)</f>
        <v>0</v>
      </c>
      <c r="AH113" s="47">
        <f>SUM(AH114:AH116)</f>
        <v>0</v>
      </c>
      <c r="AI113" s="47">
        <f>SUM(AI114:AI116)</f>
        <v>0</v>
      </c>
      <c r="AJ113" s="47">
        <v>0</v>
      </c>
      <c r="AK113" s="47">
        <v>0</v>
      </c>
      <c r="AL113" s="47">
        <v>0</v>
      </c>
      <c r="AM113" s="47">
        <v>0</v>
      </c>
      <c r="AN113" s="47">
        <v>0</v>
      </c>
      <c r="AO113" s="397">
        <v>159.434</v>
      </c>
    </row>
    <row r="114" spans="1:41" s="266" customFormat="1" ht="17.25" hidden="1" customHeight="1">
      <c r="A114" s="1046"/>
      <c r="B114" s="252" t="s">
        <v>225</v>
      </c>
      <c r="C114" s="363"/>
      <c r="D114" s="363"/>
      <c r="E114" s="363"/>
      <c r="F114" s="363"/>
      <c r="G114" s="363"/>
      <c r="H114" s="364"/>
      <c r="I114" s="1042"/>
      <c r="J114" s="258"/>
      <c r="K114" s="96"/>
      <c r="L114" s="47"/>
      <c r="M114" s="96"/>
      <c r="N114" s="96"/>
      <c r="O114" s="96"/>
      <c r="P114" s="47"/>
      <c r="Q114" s="96">
        <f>Y114</f>
        <v>0</v>
      </c>
      <c r="R114" s="96"/>
      <c r="S114" s="96"/>
      <c r="T114" s="96"/>
      <c r="U114" s="96"/>
      <c r="V114" s="96"/>
      <c r="W114" s="96"/>
      <c r="X114" s="96">
        <v>0</v>
      </c>
      <c r="Y114" s="96">
        <v>0</v>
      </c>
      <c r="Z114" s="96">
        <v>0</v>
      </c>
      <c r="AA114" s="96">
        <v>0</v>
      </c>
      <c r="AB114" s="96"/>
      <c r="AC114" s="96"/>
      <c r="AD114" s="96"/>
      <c r="AE114" s="96">
        <f>SUM(AF114:AF114)</f>
        <v>0</v>
      </c>
      <c r="AF114" s="96"/>
      <c r="AG114" s="96"/>
      <c r="AH114" s="96"/>
      <c r="AI114" s="96"/>
      <c r="AJ114" s="96"/>
      <c r="AK114" s="96"/>
      <c r="AL114" s="96"/>
      <c r="AM114" s="96"/>
      <c r="AN114" s="96"/>
      <c r="AO114" s="405"/>
    </row>
    <row r="115" spans="1:41" s="266" customFormat="1" ht="17.25" hidden="1" customHeight="1">
      <c r="A115" s="1046"/>
      <c r="B115" s="252" t="s">
        <v>226</v>
      </c>
      <c r="C115" s="363"/>
      <c r="D115" s="363"/>
      <c r="E115" s="363"/>
      <c r="F115" s="363"/>
      <c r="G115" s="363"/>
      <c r="H115" s="364"/>
      <c r="I115" s="1042"/>
      <c r="J115" s="258"/>
      <c r="K115" s="96"/>
      <c r="L115" s="47"/>
      <c r="M115" s="96"/>
      <c r="N115" s="96"/>
      <c r="O115" s="96"/>
      <c r="P115" s="47"/>
      <c r="Q115" s="96">
        <f>S115</f>
        <v>0</v>
      </c>
      <c r="R115" s="96">
        <f>S115</f>
        <v>0</v>
      </c>
      <c r="S115" s="96">
        <v>0</v>
      </c>
      <c r="T115" s="96"/>
      <c r="U115" s="96"/>
      <c r="V115" s="96"/>
      <c r="W115" s="96"/>
      <c r="X115" s="96">
        <v>0</v>
      </c>
      <c r="Y115" s="96">
        <v>0</v>
      </c>
      <c r="Z115" s="96">
        <f>AA115</f>
        <v>0</v>
      </c>
      <c r="AA115" s="96">
        <v>0</v>
      </c>
      <c r="AB115" s="96"/>
      <c r="AC115" s="96"/>
      <c r="AD115" s="96"/>
      <c r="AE115" s="96">
        <f>SUM(AF115:AF115)</f>
        <v>0</v>
      </c>
      <c r="AF115" s="96"/>
      <c r="AG115" s="96"/>
      <c r="AH115" s="96"/>
      <c r="AI115" s="96"/>
      <c r="AJ115" s="96"/>
      <c r="AK115" s="96"/>
      <c r="AL115" s="96"/>
      <c r="AM115" s="96"/>
      <c r="AN115" s="96"/>
      <c r="AO115" s="405"/>
    </row>
    <row r="116" spans="1:41" s="266" customFormat="1" ht="17.25" hidden="1" customHeight="1">
      <c r="A116" s="1046"/>
      <c r="B116" s="252" t="s">
        <v>227</v>
      </c>
      <c r="C116" s="363"/>
      <c r="D116" s="363"/>
      <c r="E116" s="363"/>
      <c r="F116" s="363"/>
      <c r="G116" s="363"/>
      <c r="H116" s="364"/>
      <c r="I116" s="1042"/>
      <c r="J116" s="258"/>
      <c r="K116" s="96"/>
      <c r="L116" s="47"/>
      <c r="M116" s="96"/>
      <c r="N116" s="96"/>
      <c r="O116" s="96"/>
      <c r="P116" s="47"/>
      <c r="Q116" s="96">
        <f>Y116</f>
        <v>0</v>
      </c>
      <c r="R116" s="96"/>
      <c r="S116" s="96"/>
      <c r="T116" s="96"/>
      <c r="U116" s="96"/>
      <c r="V116" s="96"/>
      <c r="W116" s="96"/>
      <c r="X116" s="96">
        <v>0</v>
      </c>
      <c r="Y116" s="96">
        <v>0</v>
      </c>
      <c r="Z116" s="96">
        <v>0</v>
      </c>
      <c r="AA116" s="96">
        <v>0</v>
      </c>
      <c r="AB116" s="96"/>
      <c r="AC116" s="96"/>
      <c r="AD116" s="96"/>
      <c r="AE116" s="96">
        <f>SUM(AF116:AF116)</f>
        <v>0</v>
      </c>
      <c r="AF116" s="96"/>
      <c r="AG116" s="96"/>
      <c r="AH116" s="96"/>
      <c r="AI116" s="96"/>
      <c r="AJ116" s="96"/>
      <c r="AK116" s="96"/>
      <c r="AL116" s="96"/>
      <c r="AM116" s="96"/>
      <c r="AN116" s="96"/>
      <c r="AO116" s="405"/>
    </row>
    <row r="117" spans="1:41" s="285" customFormat="1" ht="16.5" customHeight="1">
      <c r="A117" s="1047"/>
      <c r="B117" s="42" t="s">
        <v>32</v>
      </c>
      <c r="C117" s="313"/>
      <c r="D117" s="313"/>
      <c r="E117" s="313"/>
      <c r="F117" s="313"/>
      <c r="G117" s="313"/>
      <c r="H117" s="314"/>
      <c r="I117" s="1037"/>
      <c r="J117" s="72"/>
      <c r="K117" s="47"/>
      <c r="L117" s="47">
        <v>1639.84</v>
      </c>
      <c r="M117" s="47">
        <v>0</v>
      </c>
      <c r="N117" s="47">
        <v>1639.84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7">
        <v>0</v>
      </c>
      <c r="AB117" s="47">
        <v>0</v>
      </c>
      <c r="AC117" s="47">
        <v>0</v>
      </c>
      <c r="AD117" s="47">
        <v>0</v>
      </c>
      <c r="AE117" s="47">
        <v>0</v>
      </c>
      <c r="AF117" s="47">
        <v>0</v>
      </c>
      <c r="AG117" s="47">
        <v>0</v>
      </c>
      <c r="AH117" s="47">
        <v>0</v>
      </c>
      <c r="AI117" s="47">
        <v>0</v>
      </c>
      <c r="AJ117" s="47">
        <v>0</v>
      </c>
      <c r="AK117" s="47">
        <v>0</v>
      </c>
      <c r="AL117" s="47">
        <v>0</v>
      </c>
      <c r="AM117" s="47">
        <v>0</v>
      </c>
      <c r="AN117" s="47">
        <v>0</v>
      </c>
      <c r="AO117" s="397">
        <v>1639.8466699999999</v>
      </c>
    </row>
    <row r="118" spans="1:41" s="327" customFormat="1" ht="94.5" customHeight="1">
      <c r="A118" s="1036" t="s">
        <v>162</v>
      </c>
      <c r="B118" s="80" t="s">
        <v>166</v>
      </c>
      <c r="C118" s="315"/>
      <c r="D118" s="315"/>
      <c r="E118" s="315"/>
      <c r="F118" s="315"/>
      <c r="G118" s="315"/>
      <c r="H118" s="326"/>
      <c r="I118" s="990" t="s">
        <v>20</v>
      </c>
      <c r="J118" s="284"/>
      <c r="K118" s="79"/>
      <c r="L118" s="79">
        <f>L119+L122</f>
        <v>47437.760000000002</v>
      </c>
      <c r="M118" s="79">
        <f>M119+M122</f>
        <v>2761.44</v>
      </c>
      <c r="N118" s="79">
        <f>N119+N122</f>
        <v>9629.67</v>
      </c>
      <c r="O118" s="79">
        <f>O119+O122</f>
        <v>22469.279999999999</v>
      </c>
      <c r="P118" s="79">
        <f>P119+P122</f>
        <v>18622.57</v>
      </c>
      <c r="Q118" s="79">
        <f t="shared" ref="Q118:AN118" si="110">Q119+Q122</f>
        <v>0</v>
      </c>
      <c r="R118" s="79">
        <f t="shared" si="110"/>
        <v>0</v>
      </c>
      <c r="S118" s="79">
        <f t="shared" si="110"/>
        <v>0</v>
      </c>
      <c r="T118" s="79">
        <f t="shared" si="110"/>
        <v>0</v>
      </c>
      <c r="U118" s="79">
        <f t="shared" si="110"/>
        <v>0</v>
      </c>
      <c r="V118" s="79">
        <f t="shared" si="110"/>
        <v>0</v>
      </c>
      <c r="W118" s="79">
        <f t="shared" si="110"/>
        <v>0</v>
      </c>
      <c r="X118" s="79">
        <f t="shared" si="110"/>
        <v>0</v>
      </c>
      <c r="Y118" s="79">
        <f t="shared" si="110"/>
        <v>0</v>
      </c>
      <c r="Z118" s="79">
        <f t="shared" si="110"/>
        <v>0</v>
      </c>
      <c r="AA118" s="79">
        <f t="shared" si="110"/>
        <v>0</v>
      </c>
      <c r="AB118" s="79">
        <f t="shared" si="110"/>
        <v>0</v>
      </c>
      <c r="AC118" s="79">
        <f>AC119+AC122</f>
        <v>0</v>
      </c>
      <c r="AD118" s="79">
        <f>AD119+AD122</f>
        <v>0</v>
      </c>
      <c r="AE118" s="79">
        <f t="shared" si="110"/>
        <v>0</v>
      </c>
      <c r="AF118" s="79">
        <f t="shared" si="110"/>
        <v>0</v>
      </c>
      <c r="AG118" s="79">
        <f t="shared" si="110"/>
        <v>0</v>
      </c>
      <c r="AH118" s="79">
        <f>AH119+AH122</f>
        <v>0</v>
      </c>
      <c r="AI118" s="79">
        <f>AI119+AI122</f>
        <v>0</v>
      </c>
      <c r="AJ118" s="79">
        <f>P118-Q118</f>
        <v>18622.57</v>
      </c>
      <c r="AK118" s="79">
        <f>AJ118</f>
        <v>18622.57</v>
      </c>
      <c r="AL118" s="76">
        <f>ROUND((Q118*100%/P118*100),2)</f>
        <v>0</v>
      </c>
      <c r="AM118" s="79">
        <f t="shared" si="110"/>
        <v>0</v>
      </c>
      <c r="AN118" s="79">
        <f t="shared" si="110"/>
        <v>0</v>
      </c>
      <c r="AO118" s="404" t="s">
        <v>425</v>
      </c>
    </row>
    <row r="119" spans="1:41" s="285" customFormat="1" ht="16.5" customHeight="1">
      <c r="A119" s="1046"/>
      <c r="B119" s="42" t="s">
        <v>15</v>
      </c>
      <c r="C119" s="313"/>
      <c r="D119" s="313"/>
      <c r="E119" s="313"/>
      <c r="F119" s="313"/>
      <c r="G119" s="313"/>
      <c r="H119" s="314"/>
      <c r="I119" s="1042"/>
      <c r="J119" s="72"/>
      <c r="K119" s="47"/>
      <c r="L119" s="47">
        <v>2867.43</v>
      </c>
      <c r="M119" s="47">
        <v>2761.44</v>
      </c>
      <c r="N119" s="47">
        <v>105.99</v>
      </c>
      <c r="O119" s="47">
        <v>0</v>
      </c>
      <c r="P119" s="47">
        <v>0</v>
      </c>
      <c r="Q119" s="47">
        <f>SUM(Q120:Q121)</f>
        <v>0</v>
      </c>
      <c r="R119" s="47">
        <v>0</v>
      </c>
      <c r="S119" s="47">
        <f t="shared" ref="S119:AF119" si="111">SUM(S120:S121)</f>
        <v>0</v>
      </c>
      <c r="T119" s="47">
        <f t="shared" si="111"/>
        <v>0</v>
      </c>
      <c r="U119" s="47">
        <f t="shared" si="111"/>
        <v>0</v>
      </c>
      <c r="V119" s="47">
        <f t="shared" si="111"/>
        <v>0</v>
      </c>
      <c r="W119" s="47">
        <f t="shared" si="111"/>
        <v>0</v>
      </c>
      <c r="X119" s="47">
        <v>0</v>
      </c>
      <c r="Y119" s="47">
        <f t="shared" si="111"/>
        <v>0</v>
      </c>
      <c r="Z119" s="47">
        <f t="shared" si="111"/>
        <v>0</v>
      </c>
      <c r="AA119" s="47">
        <f t="shared" si="111"/>
        <v>0</v>
      </c>
      <c r="AB119" s="47">
        <f t="shared" si="111"/>
        <v>0</v>
      </c>
      <c r="AC119" s="47">
        <f>SUM(AC120:AC121)</f>
        <v>0</v>
      </c>
      <c r="AD119" s="47">
        <f>SUM(AD120:AD121)</f>
        <v>0</v>
      </c>
      <c r="AE119" s="47">
        <f t="shared" si="111"/>
        <v>0</v>
      </c>
      <c r="AF119" s="47">
        <f t="shared" si="111"/>
        <v>0</v>
      </c>
      <c r="AG119" s="47">
        <f>SUM(AG120:AG121)</f>
        <v>0</v>
      </c>
      <c r="AH119" s="47">
        <f>SUM(AH120:AH121)</f>
        <v>0</v>
      </c>
      <c r="AI119" s="47">
        <f>SUM(AI120:AI121)</f>
        <v>0</v>
      </c>
      <c r="AJ119" s="47">
        <v>0</v>
      </c>
      <c r="AK119" s="47">
        <v>0</v>
      </c>
      <c r="AL119" s="47">
        <v>0</v>
      </c>
      <c r="AM119" s="47">
        <v>0</v>
      </c>
      <c r="AN119" s="47">
        <v>0</v>
      </c>
      <c r="AO119" s="397"/>
    </row>
    <row r="120" spans="1:41" s="266" customFormat="1" ht="16.5" hidden="1" customHeight="1">
      <c r="A120" s="1046"/>
      <c r="B120" s="252" t="s">
        <v>268</v>
      </c>
      <c r="C120" s="363"/>
      <c r="D120" s="363"/>
      <c r="E120" s="363"/>
      <c r="F120" s="363"/>
      <c r="G120" s="363"/>
      <c r="H120" s="364"/>
      <c r="I120" s="1042"/>
      <c r="J120" s="258"/>
      <c r="K120" s="96"/>
      <c r="L120" s="47">
        <f>SUM(M120:O120)</f>
        <v>0</v>
      </c>
      <c r="M120" s="96"/>
      <c r="N120" s="96"/>
      <c r="O120" s="96"/>
      <c r="P120" s="47"/>
      <c r="Q120" s="96">
        <f>S120+U120</f>
        <v>0</v>
      </c>
      <c r="R120" s="96">
        <v>0</v>
      </c>
      <c r="S120" s="96">
        <v>0</v>
      </c>
      <c r="T120" s="96">
        <f>U120</f>
        <v>0</v>
      </c>
      <c r="U120" s="96">
        <v>0</v>
      </c>
      <c r="V120" s="96"/>
      <c r="W120" s="96"/>
      <c r="X120" s="96">
        <v>0</v>
      </c>
      <c r="Y120" s="96">
        <v>0</v>
      </c>
      <c r="Z120" s="96">
        <v>0</v>
      </c>
      <c r="AA120" s="96">
        <v>0</v>
      </c>
      <c r="AB120" s="96"/>
      <c r="AC120" s="96"/>
      <c r="AD120" s="96">
        <v>0</v>
      </c>
      <c r="AE120" s="96">
        <f>SUM(AF120:AF120)</f>
        <v>0</v>
      </c>
      <c r="AF120" s="96"/>
      <c r="AG120" s="96"/>
      <c r="AH120" s="96"/>
      <c r="AI120" s="96"/>
      <c r="AJ120" s="96">
        <v>0</v>
      </c>
      <c r="AK120" s="96">
        <v>0</v>
      </c>
      <c r="AL120" s="96">
        <v>0</v>
      </c>
      <c r="AM120" s="96">
        <v>0</v>
      </c>
      <c r="AN120" s="96">
        <v>0</v>
      </c>
      <c r="AO120" s="405"/>
    </row>
    <row r="121" spans="1:41" s="266" customFormat="1" ht="16.5" hidden="1" customHeight="1">
      <c r="A121" s="1046"/>
      <c r="B121" s="252" t="s">
        <v>267</v>
      </c>
      <c r="C121" s="363"/>
      <c r="D121" s="363"/>
      <c r="E121" s="363"/>
      <c r="F121" s="363"/>
      <c r="G121" s="363"/>
      <c r="H121" s="364"/>
      <c r="I121" s="1042"/>
      <c r="J121" s="258"/>
      <c r="K121" s="96"/>
      <c r="L121" s="47">
        <f>SUM(M121:O121)</f>
        <v>0</v>
      </c>
      <c r="M121" s="96"/>
      <c r="N121" s="96"/>
      <c r="O121" s="96"/>
      <c r="P121" s="47">
        <f>R121+T121</f>
        <v>0</v>
      </c>
      <c r="Q121" s="96">
        <v>0</v>
      </c>
      <c r="R121" s="96"/>
      <c r="S121" s="96"/>
      <c r="T121" s="96">
        <f>U121</f>
        <v>0</v>
      </c>
      <c r="U121" s="96">
        <v>0</v>
      </c>
      <c r="V121" s="96"/>
      <c r="W121" s="96"/>
      <c r="X121" s="96"/>
      <c r="Y121" s="96"/>
      <c r="Z121" s="96">
        <f>SUM(AA121:AC121)</f>
        <v>0</v>
      </c>
      <c r="AA121" s="96"/>
      <c r="AB121" s="96">
        <v>0</v>
      </c>
      <c r="AC121" s="96">
        <v>0</v>
      </c>
      <c r="AD121" s="96"/>
      <c r="AE121" s="96">
        <f>SUM(AF121:AF121)</f>
        <v>0</v>
      </c>
      <c r="AF121" s="96"/>
      <c r="AG121" s="96"/>
      <c r="AH121" s="96"/>
      <c r="AI121" s="96"/>
      <c r="AJ121" s="96"/>
      <c r="AK121" s="96"/>
      <c r="AL121" s="96"/>
      <c r="AM121" s="96"/>
      <c r="AN121" s="96"/>
      <c r="AO121" s="405"/>
    </row>
    <row r="122" spans="1:41" s="285" customFormat="1" ht="16.5" customHeight="1">
      <c r="A122" s="1047"/>
      <c r="B122" s="42" t="s">
        <v>32</v>
      </c>
      <c r="C122" s="313"/>
      <c r="D122" s="313"/>
      <c r="E122" s="313"/>
      <c r="F122" s="313"/>
      <c r="G122" s="313"/>
      <c r="H122" s="314"/>
      <c r="I122" s="1037"/>
      <c r="J122" s="72"/>
      <c r="K122" s="47"/>
      <c r="L122" s="47">
        <v>44570.33</v>
      </c>
      <c r="M122" s="47">
        <v>0</v>
      </c>
      <c r="N122" s="47">
        <v>9523.68</v>
      </c>
      <c r="O122" s="47">
        <v>22469.279999999999</v>
      </c>
      <c r="P122" s="47">
        <v>18622.57</v>
      </c>
      <c r="Q122" s="47">
        <v>0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7">
        <v>0</v>
      </c>
      <c r="Z122" s="47">
        <v>0</v>
      </c>
      <c r="AA122" s="47">
        <v>0</v>
      </c>
      <c r="AB122" s="47">
        <v>0</v>
      </c>
      <c r="AC122" s="47">
        <v>0</v>
      </c>
      <c r="AD122" s="47">
        <v>0</v>
      </c>
      <c r="AE122" s="47">
        <v>0</v>
      </c>
      <c r="AF122" s="47">
        <v>0</v>
      </c>
      <c r="AG122" s="47">
        <v>0</v>
      </c>
      <c r="AH122" s="47">
        <v>0</v>
      </c>
      <c r="AI122" s="47">
        <v>0</v>
      </c>
      <c r="AJ122" s="47">
        <v>0</v>
      </c>
      <c r="AK122" s="47">
        <v>0</v>
      </c>
      <c r="AL122" s="47">
        <v>0</v>
      </c>
      <c r="AM122" s="47">
        <v>0</v>
      </c>
      <c r="AN122" s="47">
        <v>0</v>
      </c>
      <c r="AO122" s="397"/>
    </row>
    <row r="123" spans="1:41" s="285" customFormat="1" ht="129.75" customHeight="1">
      <c r="A123" s="1036" t="s">
        <v>165</v>
      </c>
      <c r="B123" s="77" t="s">
        <v>280</v>
      </c>
      <c r="C123" s="315"/>
      <c r="D123" s="315"/>
      <c r="E123" s="315"/>
      <c r="F123" s="315"/>
      <c r="G123" s="316"/>
      <c r="H123" s="317"/>
      <c r="I123" s="990" t="s">
        <v>20</v>
      </c>
      <c r="J123" s="284"/>
      <c r="K123" s="162"/>
      <c r="L123" s="79">
        <f>L124</f>
        <v>9909.1</v>
      </c>
      <c r="M123" s="79">
        <f>M124</f>
        <v>0</v>
      </c>
      <c r="N123" s="79">
        <f t="shared" ref="N123:AN127" si="112">N124</f>
        <v>0</v>
      </c>
      <c r="O123" s="79">
        <f t="shared" si="112"/>
        <v>0</v>
      </c>
      <c r="P123" s="79">
        <f t="shared" si="112"/>
        <v>7317.14</v>
      </c>
      <c r="Q123" s="79">
        <f t="shared" si="112"/>
        <v>0</v>
      </c>
      <c r="R123" s="79">
        <f t="shared" si="112"/>
        <v>0</v>
      </c>
      <c r="S123" s="79">
        <f t="shared" si="112"/>
        <v>0</v>
      </c>
      <c r="T123" s="79">
        <f t="shared" si="112"/>
        <v>0</v>
      </c>
      <c r="U123" s="79">
        <f t="shared" si="112"/>
        <v>0</v>
      </c>
      <c r="V123" s="79">
        <f t="shared" si="112"/>
        <v>0</v>
      </c>
      <c r="W123" s="79">
        <f t="shared" si="112"/>
        <v>0</v>
      </c>
      <c r="X123" s="79">
        <f t="shared" si="112"/>
        <v>0</v>
      </c>
      <c r="Y123" s="79">
        <f t="shared" si="112"/>
        <v>0</v>
      </c>
      <c r="Z123" s="79">
        <f t="shared" si="112"/>
        <v>0</v>
      </c>
      <c r="AA123" s="79">
        <f t="shared" si="112"/>
        <v>0</v>
      </c>
      <c r="AB123" s="79">
        <f t="shared" si="112"/>
        <v>0</v>
      </c>
      <c r="AC123" s="79">
        <f t="shared" si="112"/>
        <v>0</v>
      </c>
      <c r="AD123" s="79">
        <f t="shared" si="112"/>
        <v>0</v>
      </c>
      <c r="AE123" s="79">
        <f t="shared" si="112"/>
        <v>0</v>
      </c>
      <c r="AF123" s="79">
        <f t="shared" si="112"/>
        <v>0</v>
      </c>
      <c r="AG123" s="79">
        <f t="shared" si="112"/>
        <v>0</v>
      </c>
      <c r="AH123" s="79">
        <f t="shared" si="112"/>
        <v>0</v>
      </c>
      <c r="AI123" s="79">
        <f t="shared" si="112"/>
        <v>0</v>
      </c>
      <c r="AJ123" s="79">
        <f>P123-Q123</f>
        <v>7317.14</v>
      </c>
      <c r="AK123" s="79">
        <f>AJ123</f>
        <v>7317.14</v>
      </c>
      <c r="AL123" s="79">
        <f t="shared" si="112"/>
        <v>0</v>
      </c>
      <c r="AM123" s="79">
        <f t="shared" si="112"/>
        <v>0</v>
      </c>
      <c r="AN123" s="79">
        <f t="shared" si="112"/>
        <v>0</v>
      </c>
      <c r="AO123" s="404"/>
    </row>
    <row r="124" spans="1:41" s="285" customFormat="1" ht="17.25" customHeight="1">
      <c r="A124" s="1037"/>
      <c r="B124" s="42" t="s">
        <v>203</v>
      </c>
      <c r="C124" s="313"/>
      <c r="D124" s="313"/>
      <c r="E124" s="313"/>
      <c r="F124" s="313"/>
      <c r="G124" s="313"/>
      <c r="H124" s="314"/>
      <c r="I124" s="1037"/>
      <c r="J124" s="72"/>
      <c r="K124" s="47"/>
      <c r="L124" s="47">
        <v>9909.1</v>
      </c>
      <c r="M124" s="47">
        <v>0</v>
      </c>
      <c r="N124" s="47">
        <v>0</v>
      </c>
      <c r="O124" s="47">
        <v>0</v>
      </c>
      <c r="P124" s="47">
        <v>7317.14</v>
      </c>
      <c r="Q124" s="47">
        <f>Q125</f>
        <v>0</v>
      </c>
      <c r="R124" s="47">
        <f t="shared" si="112"/>
        <v>0</v>
      </c>
      <c r="S124" s="47">
        <f t="shared" si="112"/>
        <v>0</v>
      </c>
      <c r="T124" s="47">
        <f t="shared" si="112"/>
        <v>0</v>
      </c>
      <c r="U124" s="47">
        <f t="shared" si="112"/>
        <v>0</v>
      </c>
      <c r="V124" s="47">
        <f t="shared" si="112"/>
        <v>0</v>
      </c>
      <c r="W124" s="47">
        <f t="shared" si="112"/>
        <v>0</v>
      </c>
      <c r="X124" s="47">
        <f t="shared" si="112"/>
        <v>0</v>
      </c>
      <c r="Y124" s="47">
        <f t="shared" si="112"/>
        <v>0</v>
      </c>
      <c r="Z124" s="47">
        <f t="shared" si="112"/>
        <v>0</v>
      </c>
      <c r="AA124" s="47">
        <f t="shared" si="112"/>
        <v>0</v>
      </c>
      <c r="AB124" s="47">
        <f t="shared" si="112"/>
        <v>0</v>
      </c>
      <c r="AC124" s="47">
        <f t="shared" si="112"/>
        <v>0</v>
      </c>
      <c r="AD124" s="47">
        <f t="shared" si="112"/>
        <v>0</v>
      </c>
      <c r="AE124" s="47">
        <f t="shared" si="112"/>
        <v>0</v>
      </c>
      <c r="AF124" s="47">
        <f t="shared" si="112"/>
        <v>0</v>
      </c>
      <c r="AG124" s="47">
        <f t="shared" si="112"/>
        <v>0</v>
      </c>
      <c r="AH124" s="47">
        <f t="shared" si="112"/>
        <v>0</v>
      </c>
      <c r="AI124" s="47">
        <f t="shared" si="112"/>
        <v>0</v>
      </c>
      <c r="AJ124" s="47">
        <v>0</v>
      </c>
      <c r="AK124" s="47">
        <v>0</v>
      </c>
      <c r="AL124" s="47">
        <v>0</v>
      </c>
      <c r="AM124" s="47">
        <v>0</v>
      </c>
      <c r="AN124" s="47">
        <v>0</v>
      </c>
      <c r="AO124" s="397"/>
    </row>
    <row r="125" spans="1:41" s="266" customFormat="1" ht="17.25" hidden="1" customHeight="1">
      <c r="A125" s="365"/>
      <c r="B125" s="252" t="s">
        <v>299</v>
      </c>
      <c r="C125" s="363"/>
      <c r="D125" s="363"/>
      <c r="E125" s="363"/>
      <c r="F125" s="363"/>
      <c r="G125" s="363"/>
      <c r="H125" s="364"/>
      <c r="I125" s="365"/>
      <c r="J125" s="258"/>
      <c r="K125" s="96"/>
      <c r="L125" s="47"/>
      <c r="M125" s="96"/>
      <c r="N125" s="96"/>
      <c r="O125" s="96"/>
      <c r="P125" s="47"/>
      <c r="Q125" s="96">
        <f>S125</f>
        <v>0</v>
      </c>
      <c r="R125" s="96">
        <f>S125</f>
        <v>0</v>
      </c>
      <c r="S125" s="96">
        <v>0</v>
      </c>
      <c r="T125" s="96"/>
      <c r="U125" s="96"/>
      <c r="V125" s="96"/>
      <c r="W125" s="96"/>
      <c r="X125" s="96"/>
      <c r="Y125" s="96"/>
      <c r="Z125" s="96">
        <f>AA125</f>
        <v>0</v>
      </c>
      <c r="AA125" s="96">
        <v>0</v>
      </c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268"/>
      <c r="AM125" s="96"/>
      <c r="AN125" s="96"/>
      <c r="AO125" s="405"/>
    </row>
    <row r="126" spans="1:41" s="285" customFormat="1" ht="41.25" customHeight="1">
      <c r="A126" s="1036" t="s">
        <v>281</v>
      </c>
      <c r="B126" s="80" t="s">
        <v>284</v>
      </c>
      <c r="C126" s="315"/>
      <c r="D126" s="315"/>
      <c r="E126" s="315"/>
      <c r="F126" s="315"/>
      <c r="G126" s="316"/>
      <c r="H126" s="317"/>
      <c r="I126" s="990" t="s">
        <v>20</v>
      </c>
      <c r="J126" s="284"/>
      <c r="K126" s="162"/>
      <c r="L126" s="79">
        <f>SUM(L127:L129)</f>
        <v>12912.57</v>
      </c>
      <c r="M126" s="79">
        <f>SUM(M127:M129)</f>
        <v>0</v>
      </c>
      <c r="N126" s="79">
        <f>SUM(N127:N129)</f>
        <v>0</v>
      </c>
      <c r="O126" s="79">
        <f>SUM(O127:O129)</f>
        <v>0</v>
      </c>
      <c r="P126" s="79">
        <f>SUM(P127:P129)</f>
        <v>11314.88</v>
      </c>
      <c r="Q126" s="79">
        <f t="shared" si="112"/>
        <v>0</v>
      </c>
      <c r="R126" s="79">
        <f t="shared" si="112"/>
        <v>0</v>
      </c>
      <c r="S126" s="79">
        <f t="shared" si="112"/>
        <v>0</v>
      </c>
      <c r="T126" s="79">
        <f t="shared" si="112"/>
        <v>0</v>
      </c>
      <c r="U126" s="79">
        <f t="shared" si="112"/>
        <v>0</v>
      </c>
      <c r="V126" s="79">
        <f t="shared" si="112"/>
        <v>0</v>
      </c>
      <c r="W126" s="79">
        <f t="shared" si="112"/>
        <v>0</v>
      </c>
      <c r="X126" s="79">
        <f t="shared" si="112"/>
        <v>0</v>
      </c>
      <c r="Y126" s="79">
        <f t="shared" si="112"/>
        <v>0</v>
      </c>
      <c r="Z126" s="79">
        <f t="shared" si="112"/>
        <v>0</v>
      </c>
      <c r="AA126" s="79">
        <f t="shared" si="112"/>
        <v>0</v>
      </c>
      <c r="AB126" s="79">
        <f t="shared" si="112"/>
        <v>0</v>
      </c>
      <c r="AC126" s="79">
        <f t="shared" si="112"/>
        <v>0</v>
      </c>
      <c r="AD126" s="79">
        <f t="shared" si="112"/>
        <v>0</v>
      </c>
      <c r="AE126" s="79">
        <f t="shared" si="112"/>
        <v>0</v>
      </c>
      <c r="AF126" s="79">
        <f t="shared" si="112"/>
        <v>0</v>
      </c>
      <c r="AG126" s="79">
        <f t="shared" si="112"/>
        <v>0</v>
      </c>
      <c r="AH126" s="79">
        <f t="shared" si="112"/>
        <v>0</v>
      </c>
      <c r="AI126" s="79">
        <f t="shared" si="112"/>
        <v>0</v>
      </c>
      <c r="AJ126" s="79">
        <f>P126-Q126</f>
        <v>11314.88</v>
      </c>
      <c r="AK126" s="79">
        <f>AJ126</f>
        <v>11314.88</v>
      </c>
      <c r="AL126" s="76">
        <v>0</v>
      </c>
      <c r="AM126" s="79">
        <f>AM129</f>
        <v>0</v>
      </c>
      <c r="AN126" s="79">
        <f>AN129</f>
        <v>0</v>
      </c>
      <c r="AO126" s="404" t="s">
        <v>425</v>
      </c>
    </row>
    <row r="127" spans="1:41" s="285" customFormat="1" ht="20.25" customHeight="1">
      <c r="A127" s="1046"/>
      <c r="B127" s="42" t="s">
        <v>285</v>
      </c>
      <c r="C127" s="312"/>
      <c r="D127" s="312"/>
      <c r="E127" s="312"/>
      <c r="F127" s="312"/>
      <c r="G127" s="313"/>
      <c r="H127" s="314"/>
      <c r="I127" s="991"/>
      <c r="J127" s="465"/>
      <c r="K127" s="47"/>
      <c r="L127" s="47">
        <v>980</v>
      </c>
      <c r="M127" s="3"/>
      <c r="N127" s="47">
        <v>0</v>
      </c>
      <c r="O127" s="3"/>
      <c r="P127" s="47">
        <v>0</v>
      </c>
      <c r="Q127" s="47">
        <f>Q128</f>
        <v>0</v>
      </c>
      <c r="R127" s="47">
        <f t="shared" si="112"/>
        <v>0</v>
      </c>
      <c r="S127" s="47">
        <f t="shared" si="112"/>
        <v>0</v>
      </c>
      <c r="T127" s="47">
        <f t="shared" si="112"/>
        <v>0</v>
      </c>
      <c r="U127" s="47">
        <f t="shared" si="112"/>
        <v>0</v>
      </c>
      <c r="V127" s="47">
        <f t="shared" si="112"/>
        <v>0</v>
      </c>
      <c r="W127" s="47">
        <f t="shared" si="112"/>
        <v>0</v>
      </c>
      <c r="X127" s="47">
        <f t="shared" si="112"/>
        <v>0</v>
      </c>
      <c r="Y127" s="47">
        <f t="shared" si="112"/>
        <v>0</v>
      </c>
      <c r="Z127" s="47">
        <f t="shared" si="112"/>
        <v>0</v>
      </c>
      <c r="AA127" s="47">
        <f t="shared" si="112"/>
        <v>0</v>
      </c>
      <c r="AB127" s="47">
        <f t="shared" si="112"/>
        <v>0</v>
      </c>
      <c r="AC127" s="47">
        <f t="shared" si="112"/>
        <v>0</v>
      </c>
      <c r="AD127" s="47">
        <f t="shared" si="112"/>
        <v>0</v>
      </c>
      <c r="AE127" s="47">
        <f t="shared" si="112"/>
        <v>0</v>
      </c>
      <c r="AF127" s="47">
        <f t="shared" si="112"/>
        <v>0</v>
      </c>
      <c r="AG127" s="47">
        <f t="shared" si="112"/>
        <v>0</v>
      </c>
      <c r="AH127" s="47">
        <f t="shared" si="112"/>
        <v>0</v>
      </c>
      <c r="AI127" s="47">
        <f t="shared" si="112"/>
        <v>0</v>
      </c>
      <c r="AJ127" s="47">
        <v>0</v>
      </c>
      <c r="AK127" s="3"/>
      <c r="AL127" s="3"/>
      <c r="AM127" s="3"/>
      <c r="AN127" s="3"/>
      <c r="AO127" s="397"/>
    </row>
    <row r="128" spans="1:41" s="266" customFormat="1" ht="20.25" hidden="1" customHeight="1">
      <c r="A128" s="1046"/>
      <c r="B128" s="252" t="s">
        <v>300</v>
      </c>
      <c r="C128" s="363"/>
      <c r="D128" s="363"/>
      <c r="E128" s="363"/>
      <c r="F128" s="363"/>
      <c r="G128" s="363"/>
      <c r="H128" s="364"/>
      <c r="I128" s="991"/>
      <c r="J128" s="258"/>
      <c r="K128" s="96"/>
      <c r="L128" s="47"/>
      <c r="M128" s="96"/>
      <c r="N128" s="96"/>
      <c r="O128" s="96"/>
      <c r="P128" s="47"/>
      <c r="Q128" s="96">
        <f>S128+U128</f>
        <v>0</v>
      </c>
      <c r="R128" s="96">
        <f>S128</f>
        <v>0</v>
      </c>
      <c r="S128" s="96">
        <v>0</v>
      </c>
      <c r="T128" s="96">
        <v>0</v>
      </c>
      <c r="U128" s="96">
        <v>0</v>
      </c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405"/>
    </row>
    <row r="129" spans="1:41" s="285" customFormat="1" ht="17.25" customHeight="1">
      <c r="A129" s="1037"/>
      <c r="B129" s="42" t="s">
        <v>287</v>
      </c>
      <c r="C129" s="313"/>
      <c r="D129" s="313"/>
      <c r="E129" s="313"/>
      <c r="F129" s="313"/>
      <c r="G129" s="313"/>
      <c r="H129" s="314"/>
      <c r="I129" s="1037"/>
      <c r="J129" s="72"/>
      <c r="K129" s="47"/>
      <c r="L129" s="47">
        <v>11932.57</v>
      </c>
      <c r="M129" s="47">
        <v>0</v>
      </c>
      <c r="N129" s="47">
        <v>0</v>
      </c>
      <c r="O129" s="47">
        <v>0</v>
      </c>
      <c r="P129" s="47">
        <v>11314.88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f t="shared" ref="V129:Y129" si="113">V149</f>
        <v>0</v>
      </c>
      <c r="W129" s="47">
        <f t="shared" si="113"/>
        <v>0</v>
      </c>
      <c r="X129" s="47">
        <f t="shared" si="113"/>
        <v>0</v>
      </c>
      <c r="Y129" s="47">
        <f t="shared" si="113"/>
        <v>0</v>
      </c>
      <c r="Z129" s="47">
        <v>0</v>
      </c>
      <c r="AA129" s="47">
        <v>0</v>
      </c>
      <c r="AB129" s="47">
        <f t="shared" ref="AB129:AH129" si="114">AB149</f>
        <v>0</v>
      </c>
      <c r="AC129" s="47">
        <f t="shared" si="114"/>
        <v>0</v>
      </c>
      <c r="AD129" s="47">
        <f t="shared" si="114"/>
        <v>0</v>
      </c>
      <c r="AE129" s="47">
        <f t="shared" si="114"/>
        <v>0</v>
      </c>
      <c r="AF129" s="47">
        <f t="shared" si="114"/>
        <v>0</v>
      </c>
      <c r="AG129" s="47">
        <f t="shared" si="114"/>
        <v>0</v>
      </c>
      <c r="AH129" s="47">
        <f t="shared" si="114"/>
        <v>0</v>
      </c>
      <c r="AI129" s="47">
        <f>AI149</f>
        <v>0</v>
      </c>
      <c r="AJ129" s="47">
        <v>0</v>
      </c>
      <c r="AK129" s="47">
        <v>0</v>
      </c>
      <c r="AL129" s="47">
        <v>0</v>
      </c>
      <c r="AM129" s="47">
        <v>0</v>
      </c>
      <c r="AN129" s="47">
        <v>0</v>
      </c>
      <c r="AO129" s="397"/>
    </row>
    <row r="130" spans="1:41" s="285" customFormat="1" ht="42.75" customHeight="1">
      <c r="A130" s="1036" t="s">
        <v>282</v>
      </c>
      <c r="B130" s="80" t="s">
        <v>286</v>
      </c>
      <c r="C130" s="315"/>
      <c r="D130" s="315"/>
      <c r="E130" s="315"/>
      <c r="F130" s="315"/>
      <c r="G130" s="316"/>
      <c r="H130" s="317"/>
      <c r="I130" s="990" t="s">
        <v>20</v>
      </c>
      <c r="J130" s="284"/>
      <c r="K130" s="162"/>
      <c r="L130" s="79">
        <f>SUM(L131:L134)</f>
        <v>1686.18</v>
      </c>
      <c r="M130" s="79">
        <f>SUM(M131:M134)</f>
        <v>0</v>
      </c>
      <c r="N130" s="79">
        <f>SUM(N131:N134)</f>
        <v>0</v>
      </c>
      <c r="O130" s="79">
        <f>SUM(O131:O134)</f>
        <v>0</v>
      </c>
      <c r="P130" s="79">
        <f>SUM(P131:P134)</f>
        <v>86.18</v>
      </c>
      <c r="Q130" s="79">
        <f>Q131+Q134</f>
        <v>0</v>
      </c>
      <c r="R130" s="79">
        <f t="shared" ref="R130:AC130" si="115">R131+R134</f>
        <v>0</v>
      </c>
      <c r="S130" s="79">
        <f t="shared" si="115"/>
        <v>0</v>
      </c>
      <c r="T130" s="79">
        <f t="shared" si="115"/>
        <v>0</v>
      </c>
      <c r="U130" s="79">
        <f t="shared" si="115"/>
        <v>0</v>
      </c>
      <c r="V130" s="79">
        <f t="shared" si="115"/>
        <v>0</v>
      </c>
      <c r="W130" s="79">
        <f t="shared" si="115"/>
        <v>0</v>
      </c>
      <c r="X130" s="79">
        <f t="shared" si="115"/>
        <v>0</v>
      </c>
      <c r="Y130" s="79">
        <f t="shared" si="115"/>
        <v>0</v>
      </c>
      <c r="Z130" s="79">
        <f t="shared" si="115"/>
        <v>0</v>
      </c>
      <c r="AA130" s="79">
        <f t="shared" si="115"/>
        <v>0</v>
      </c>
      <c r="AB130" s="79">
        <f t="shared" si="115"/>
        <v>0</v>
      </c>
      <c r="AC130" s="79">
        <f t="shared" si="115"/>
        <v>0</v>
      </c>
      <c r="AD130" s="79">
        <f t="shared" ref="AD130:AI130" si="116">AD134</f>
        <v>0</v>
      </c>
      <c r="AE130" s="79">
        <f t="shared" si="116"/>
        <v>0</v>
      </c>
      <c r="AF130" s="79">
        <f t="shared" si="116"/>
        <v>0</v>
      </c>
      <c r="AG130" s="79">
        <f t="shared" si="116"/>
        <v>0</v>
      </c>
      <c r="AH130" s="79">
        <f t="shared" si="116"/>
        <v>0</v>
      </c>
      <c r="AI130" s="79">
        <f t="shared" si="116"/>
        <v>0</v>
      </c>
      <c r="AJ130" s="79">
        <f>P130-Q130</f>
        <v>86.18</v>
      </c>
      <c r="AK130" s="79">
        <f>AJ130</f>
        <v>86.18</v>
      </c>
      <c r="AL130" s="79">
        <f>AL134</f>
        <v>0</v>
      </c>
      <c r="AM130" s="79">
        <f>AM134</f>
        <v>0</v>
      </c>
      <c r="AN130" s="79">
        <f>AN134</f>
        <v>0</v>
      </c>
      <c r="AO130" s="404" t="s">
        <v>425</v>
      </c>
    </row>
    <row r="131" spans="1:41" s="285" customFormat="1" ht="20.25" customHeight="1">
      <c r="A131" s="1046"/>
      <c r="B131" s="42" t="s">
        <v>285</v>
      </c>
      <c r="C131" s="313"/>
      <c r="D131" s="313"/>
      <c r="E131" s="313"/>
      <c r="F131" s="313"/>
      <c r="G131" s="313"/>
      <c r="H131" s="314"/>
      <c r="I131" s="991"/>
      <c r="J131" s="72"/>
      <c r="K131" s="47"/>
      <c r="L131" s="47">
        <v>1686.18</v>
      </c>
      <c r="M131" s="47"/>
      <c r="N131" s="47">
        <v>0</v>
      </c>
      <c r="O131" s="47"/>
      <c r="P131" s="47">
        <v>86.18</v>
      </c>
      <c r="Q131" s="47">
        <f>Q133+Q132</f>
        <v>0</v>
      </c>
      <c r="R131" s="47">
        <f t="shared" ref="R131:W131" si="117">R133+R132</f>
        <v>0</v>
      </c>
      <c r="S131" s="47">
        <f t="shared" si="117"/>
        <v>0</v>
      </c>
      <c r="T131" s="47">
        <f t="shared" si="117"/>
        <v>0</v>
      </c>
      <c r="U131" s="47">
        <f t="shared" si="117"/>
        <v>0</v>
      </c>
      <c r="V131" s="47">
        <f t="shared" si="117"/>
        <v>0</v>
      </c>
      <c r="W131" s="47">
        <f t="shared" si="117"/>
        <v>0</v>
      </c>
      <c r="X131" s="47">
        <f t="shared" ref="X131:AC131" si="118">X133+X132</f>
        <v>0</v>
      </c>
      <c r="Y131" s="47">
        <f t="shared" si="118"/>
        <v>0</v>
      </c>
      <c r="Z131" s="47">
        <f t="shared" si="118"/>
        <v>0</v>
      </c>
      <c r="AA131" s="47">
        <f t="shared" si="118"/>
        <v>0</v>
      </c>
      <c r="AB131" s="47">
        <f t="shared" si="118"/>
        <v>0</v>
      </c>
      <c r="AC131" s="47">
        <f t="shared" si="118"/>
        <v>0</v>
      </c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397"/>
    </row>
    <row r="132" spans="1:41" s="266" customFormat="1" ht="38.25" hidden="1" customHeight="1">
      <c r="A132" s="1046"/>
      <c r="B132" s="252" t="s">
        <v>323</v>
      </c>
      <c r="C132" s="363"/>
      <c r="D132" s="363"/>
      <c r="E132" s="363"/>
      <c r="F132" s="363"/>
      <c r="G132" s="363"/>
      <c r="H132" s="364"/>
      <c r="I132" s="991"/>
      <c r="J132" s="258"/>
      <c r="K132" s="96"/>
      <c r="L132" s="47"/>
      <c r="M132" s="96"/>
      <c r="N132" s="96"/>
      <c r="O132" s="96"/>
      <c r="P132" s="47"/>
      <c r="Q132" s="96">
        <f>W132</f>
        <v>0</v>
      </c>
      <c r="R132" s="96"/>
      <c r="S132" s="96"/>
      <c r="T132" s="96"/>
      <c r="U132" s="96"/>
      <c r="V132" s="96">
        <f>W132</f>
        <v>0</v>
      </c>
      <c r="W132" s="96">
        <v>0</v>
      </c>
      <c r="X132" s="96"/>
      <c r="Y132" s="96"/>
      <c r="Z132" s="96">
        <f>AC132</f>
        <v>0</v>
      </c>
      <c r="AA132" s="96"/>
      <c r="AB132" s="96"/>
      <c r="AC132" s="96">
        <v>0</v>
      </c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405"/>
    </row>
    <row r="133" spans="1:41" s="266" customFormat="1" ht="27" hidden="1" customHeight="1">
      <c r="A133" s="1046"/>
      <c r="B133" s="252" t="s">
        <v>315</v>
      </c>
      <c r="C133" s="363"/>
      <c r="D133" s="363"/>
      <c r="E133" s="363"/>
      <c r="F133" s="363"/>
      <c r="G133" s="363"/>
      <c r="H133" s="364"/>
      <c r="I133" s="991"/>
      <c r="J133" s="258"/>
      <c r="K133" s="96"/>
      <c r="L133" s="47"/>
      <c r="M133" s="96"/>
      <c r="N133" s="96"/>
      <c r="O133" s="96"/>
      <c r="P133" s="47"/>
      <c r="Q133" s="96">
        <f>S133+U133</f>
        <v>0</v>
      </c>
      <c r="R133" s="96"/>
      <c r="S133" s="96"/>
      <c r="T133" s="96">
        <f>U133</f>
        <v>0</v>
      </c>
      <c r="U133" s="96">
        <v>0</v>
      </c>
      <c r="V133" s="96">
        <f>W133</f>
        <v>0</v>
      </c>
      <c r="W133" s="96"/>
      <c r="X133" s="96"/>
      <c r="Y133" s="96"/>
      <c r="Z133" s="96">
        <f>AC133</f>
        <v>0</v>
      </c>
      <c r="AA133" s="96"/>
      <c r="AB133" s="96"/>
      <c r="AC133" s="96">
        <v>0</v>
      </c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405"/>
    </row>
    <row r="134" spans="1:41" s="285" customFormat="1" ht="17.25" customHeight="1">
      <c r="A134" s="1037"/>
      <c r="B134" s="42" t="s">
        <v>287</v>
      </c>
      <c r="C134" s="313"/>
      <c r="D134" s="313"/>
      <c r="E134" s="313"/>
      <c r="F134" s="313"/>
      <c r="G134" s="313"/>
      <c r="H134" s="314"/>
      <c r="I134" s="1037"/>
      <c r="J134" s="72"/>
      <c r="K134" s="47"/>
      <c r="L134" s="47">
        <v>0</v>
      </c>
      <c r="M134" s="47">
        <v>0</v>
      </c>
      <c r="N134" s="47">
        <v>0</v>
      </c>
      <c r="O134" s="47">
        <v>0</v>
      </c>
      <c r="P134" s="47">
        <f>N134</f>
        <v>0</v>
      </c>
      <c r="Q134" s="47">
        <v>0</v>
      </c>
      <c r="R134" s="47">
        <v>0</v>
      </c>
      <c r="S134" s="47">
        <v>0</v>
      </c>
      <c r="T134" s="47">
        <f t="shared" ref="T134:Y134" si="119">T152</f>
        <v>0</v>
      </c>
      <c r="U134" s="47">
        <v>0</v>
      </c>
      <c r="V134" s="47">
        <f t="shared" si="119"/>
        <v>0</v>
      </c>
      <c r="W134" s="47">
        <f t="shared" si="119"/>
        <v>0</v>
      </c>
      <c r="X134" s="47">
        <f t="shared" si="119"/>
        <v>0</v>
      </c>
      <c r="Y134" s="47">
        <f t="shared" si="119"/>
        <v>0</v>
      </c>
      <c r="Z134" s="47">
        <v>0</v>
      </c>
      <c r="AA134" s="47">
        <v>0</v>
      </c>
      <c r="AB134" s="47">
        <f t="shared" ref="AB134:AH134" si="120">AB152</f>
        <v>0</v>
      </c>
      <c r="AC134" s="47">
        <f t="shared" si="120"/>
        <v>0</v>
      </c>
      <c r="AD134" s="47">
        <f t="shared" si="120"/>
        <v>0</v>
      </c>
      <c r="AE134" s="47">
        <f t="shared" si="120"/>
        <v>0</v>
      </c>
      <c r="AF134" s="47">
        <f t="shared" si="120"/>
        <v>0</v>
      </c>
      <c r="AG134" s="47">
        <f t="shared" si="120"/>
        <v>0</v>
      </c>
      <c r="AH134" s="47">
        <f t="shared" si="120"/>
        <v>0</v>
      </c>
      <c r="AI134" s="47">
        <f>AI152</f>
        <v>0</v>
      </c>
      <c r="AJ134" s="47">
        <v>0</v>
      </c>
      <c r="AK134" s="47">
        <v>0</v>
      </c>
      <c r="AL134" s="47">
        <v>0</v>
      </c>
      <c r="AM134" s="47">
        <v>0</v>
      </c>
      <c r="AN134" s="47">
        <v>0</v>
      </c>
      <c r="AO134" s="397"/>
    </row>
    <row r="135" spans="1:41" s="285" customFormat="1" ht="67.5" customHeight="1">
      <c r="A135" s="1036" t="s">
        <v>283</v>
      </c>
      <c r="B135" s="80" t="s">
        <v>288</v>
      </c>
      <c r="C135" s="315"/>
      <c r="D135" s="315"/>
      <c r="E135" s="315"/>
      <c r="F135" s="315"/>
      <c r="G135" s="316"/>
      <c r="H135" s="317"/>
      <c r="I135" s="990" t="s">
        <v>20</v>
      </c>
      <c r="J135" s="284"/>
      <c r="K135" s="162"/>
      <c r="L135" s="79">
        <f t="shared" ref="L135:AI136" si="121">L136</f>
        <v>28990</v>
      </c>
      <c r="M135" s="79">
        <f t="shared" si="121"/>
        <v>0</v>
      </c>
      <c r="N135" s="79">
        <f t="shared" si="121"/>
        <v>10150</v>
      </c>
      <c r="O135" s="79">
        <f t="shared" si="121"/>
        <v>0</v>
      </c>
      <c r="P135" s="79">
        <f t="shared" si="121"/>
        <v>0</v>
      </c>
      <c r="Q135" s="79">
        <f t="shared" si="121"/>
        <v>0</v>
      </c>
      <c r="R135" s="79">
        <f t="shared" si="121"/>
        <v>0</v>
      </c>
      <c r="S135" s="79">
        <f t="shared" si="121"/>
        <v>0</v>
      </c>
      <c r="T135" s="79">
        <f t="shared" si="121"/>
        <v>0</v>
      </c>
      <c r="U135" s="79">
        <f t="shared" si="121"/>
        <v>0</v>
      </c>
      <c r="V135" s="79">
        <f t="shared" si="121"/>
        <v>0</v>
      </c>
      <c r="W135" s="79">
        <f t="shared" si="121"/>
        <v>0</v>
      </c>
      <c r="X135" s="79">
        <f t="shared" si="121"/>
        <v>0</v>
      </c>
      <c r="Y135" s="79">
        <f t="shared" si="121"/>
        <v>0</v>
      </c>
      <c r="Z135" s="79">
        <f t="shared" si="121"/>
        <v>0</v>
      </c>
      <c r="AA135" s="79">
        <f t="shared" si="121"/>
        <v>0</v>
      </c>
      <c r="AB135" s="79">
        <f t="shared" si="121"/>
        <v>0</v>
      </c>
      <c r="AC135" s="79">
        <f t="shared" si="121"/>
        <v>0</v>
      </c>
      <c r="AD135" s="79">
        <f t="shared" si="121"/>
        <v>0</v>
      </c>
      <c r="AE135" s="79">
        <f t="shared" si="121"/>
        <v>0</v>
      </c>
      <c r="AF135" s="79">
        <f t="shared" si="121"/>
        <v>0</v>
      </c>
      <c r="AG135" s="79">
        <f t="shared" si="121"/>
        <v>0</v>
      </c>
      <c r="AH135" s="79">
        <f t="shared" si="121"/>
        <v>0</v>
      </c>
      <c r="AI135" s="79">
        <f t="shared" si="121"/>
        <v>0</v>
      </c>
      <c r="AJ135" s="79">
        <f>P135-Q135</f>
        <v>0</v>
      </c>
      <c r="AK135" s="79">
        <f>AK136</f>
        <v>0</v>
      </c>
      <c r="AL135" s="76">
        <v>0</v>
      </c>
      <c r="AM135" s="79">
        <f>AM136</f>
        <v>0</v>
      </c>
      <c r="AN135" s="79">
        <f>AN136</f>
        <v>0</v>
      </c>
      <c r="AO135" s="404" t="s">
        <v>423</v>
      </c>
    </row>
    <row r="136" spans="1:41" s="285" customFormat="1" ht="17.25" customHeight="1">
      <c r="A136" s="1037"/>
      <c r="B136" s="42" t="s">
        <v>201</v>
      </c>
      <c r="C136" s="313"/>
      <c r="D136" s="313"/>
      <c r="E136" s="313"/>
      <c r="F136" s="313"/>
      <c r="G136" s="313"/>
      <c r="H136" s="314"/>
      <c r="I136" s="1037"/>
      <c r="J136" s="72"/>
      <c r="K136" s="47"/>
      <c r="L136" s="47">
        <v>28990</v>
      </c>
      <c r="M136" s="47">
        <v>0</v>
      </c>
      <c r="N136" s="47">
        <v>10150</v>
      </c>
      <c r="O136" s="47">
        <v>0</v>
      </c>
      <c r="P136" s="47">
        <v>0</v>
      </c>
      <c r="Q136" s="47">
        <f>Q137</f>
        <v>0</v>
      </c>
      <c r="R136" s="47">
        <f t="shared" si="121"/>
        <v>0</v>
      </c>
      <c r="S136" s="47">
        <f t="shared" si="121"/>
        <v>0</v>
      </c>
      <c r="T136" s="47">
        <f t="shared" si="121"/>
        <v>0</v>
      </c>
      <c r="U136" s="47">
        <f t="shared" si="121"/>
        <v>0</v>
      </c>
      <c r="V136" s="47">
        <f t="shared" si="121"/>
        <v>0</v>
      </c>
      <c r="W136" s="47">
        <f t="shared" si="121"/>
        <v>0</v>
      </c>
      <c r="X136" s="47">
        <f t="shared" si="121"/>
        <v>0</v>
      </c>
      <c r="Y136" s="47">
        <f t="shared" si="121"/>
        <v>0</v>
      </c>
      <c r="Z136" s="47">
        <f t="shared" si="121"/>
        <v>0</v>
      </c>
      <c r="AA136" s="47">
        <f t="shared" si="121"/>
        <v>0</v>
      </c>
      <c r="AB136" s="47">
        <f t="shared" si="121"/>
        <v>0</v>
      </c>
      <c r="AC136" s="47">
        <f t="shared" si="121"/>
        <v>0</v>
      </c>
      <c r="AD136" s="47">
        <f>AD137</f>
        <v>0</v>
      </c>
      <c r="AE136" s="47">
        <f>AE155+AI136</f>
        <v>0</v>
      </c>
      <c r="AF136" s="47">
        <f>AF155</f>
        <v>0</v>
      </c>
      <c r="AG136" s="47">
        <f>AG155</f>
        <v>0</v>
      </c>
      <c r="AH136" s="47">
        <f>AH155</f>
        <v>0</v>
      </c>
      <c r="AI136" s="47">
        <v>0</v>
      </c>
      <c r="AJ136" s="47">
        <v>0</v>
      </c>
      <c r="AK136" s="47">
        <v>0</v>
      </c>
      <c r="AL136" s="47">
        <v>0</v>
      </c>
      <c r="AM136" s="47">
        <v>0</v>
      </c>
      <c r="AN136" s="47">
        <v>0</v>
      </c>
      <c r="AO136" s="397"/>
    </row>
    <row r="137" spans="1:41" s="266" customFormat="1" ht="24.75" hidden="1" customHeight="1">
      <c r="A137" s="365"/>
      <c r="B137" s="252" t="s">
        <v>290</v>
      </c>
      <c r="C137" s="363"/>
      <c r="D137" s="363"/>
      <c r="E137" s="363"/>
      <c r="F137" s="363"/>
      <c r="G137" s="363"/>
      <c r="H137" s="364"/>
      <c r="I137" s="486"/>
      <c r="J137" s="258"/>
      <c r="K137" s="96"/>
      <c r="L137" s="47"/>
      <c r="M137" s="96"/>
      <c r="N137" s="96"/>
      <c r="O137" s="96"/>
      <c r="P137" s="47"/>
      <c r="Q137" s="96">
        <f>S137+U137</f>
        <v>0</v>
      </c>
      <c r="R137" s="96">
        <f>S137</f>
        <v>0</v>
      </c>
      <c r="S137" s="96">
        <v>0</v>
      </c>
      <c r="T137" s="96">
        <f>U137</f>
        <v>0</v>
      </c>
      <c r="U137" s="96">
        <v>0</v>
      </c>
      <c r="V137" s="96"/>
      <c r="W137" s="96"/>
      <c r="X137" s="96"/>
      <c r="Y137" s="96"/>
      <c r="Z137" s="96">
        <f>SUM(AA137:AD137)</f>
        <v>0</v>
      </c>
      <c r="AA137" s="96"/>
      <c r="AB137" s="96"/>
      <c r="AC137" s="96"/>
      <c r="AD137" s="96">
        <v>0</v>
      </c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405"/>
    </row>
    <row r="138" spans="1:41" s="285" customFormat="1" ht="56.25" customHeight="1">
      <c r="A138" s="1036" t="s">
        <v>361</v>
      </c>
      <c r="B138" s="80" t="s">
        <v>362</v>
      </c>
      <c r="C138" s="315"/>
      <c r="D138" s="315"/>
      <c r="E138" s="315"/>
      <c r="F138" s="315"/>
      <c r="G138" s="316"/>
      <c r="H138" s="317"/>
      <c r="I138" s="990" t="s">
        <v>20</v>
      </c>
      <c r="J138" s="284"/>
      <c r="K138" s="162"/>
      <c r="L138" s="79">
        <f>L139+L142</f>
        <v>2906.38</v>
      </c>
      <c r="M138" s="79">
        <f t="shared" ref="M138:AI138" si="122">M139+M142</f>
        <v>0</v>
      </c>
      <c r="N138" s="79">
        <f t="shared" si="122"/>
        <v>10150</v>
      </c>
      <c r="O138" s="79">
        <f t="shared" si="122"/>
        <v>0</v>
      </c>
      <c r="P138" s="79">
        <f t="shared" si="122"/>
        <v>2820.43</v>
      </c>
      <c r="Q138" s="79">
        <f t="shared" si="122"/>
        <v>0</v>
      </c>
      <c r="R138" s="79">
        <f t="shared" si="122"/>
        <v>0</v>
      </c>
      <c r="S138" s="79">
        <f t="shared" si="122"/>
        <v>0</v>
      </c>
      <c r="T138" s="79">
        <f t="shared" si="122"/>
        <v>0</v>
      </c>
      <c r="U138" s="79">
        <f t="shared" si="122"/>
        <v>0</v>
      </c>
      <c r="V138" s="79">
        <f t="shared" si="122"/>
        <v>0</v>
      </c>
      <c r="W138" s="79">
        <f t="shared" si="122"/>
        <v>0</v>
      </c>
      <c r="X138" s="79">
        <f t="shared" si="122"/>
        <v>0</v>
      </c>
      <c r="Y138" s="79">
        <f t="shared" si="122"/>
        <v>0</v>
      </c>
      <c r="Z138" s="79">
        <f t="shared" si="122"/>
        <v>0</v>
      </c>
      <c r="AA138" s="79">
        <f t="shared" si="122"/>
        <v>0</v>
      </c>
      <c r="AB138" s="79">
        <f t="shared" si="122"/>
        <v>0</v>
      </c>
      <c r="AC138" s="79">
        <f t="shared" si="122"/>
        <v>0</v>
      </c>
      <c r="AD138" s="79">
        <f t="shared" si="122"/>
        <v>0</v>
      </c>
      <c r="AE138" s="79">
        <f t="shared" si="122"/>
        <v>0</v>
      </c>
      <c r="AF138" s="79">
        <f t="shared" si="122"/>
        <v>0</v>
      </c>
      <c r="AG138" s="79">
        <f t="shared" si="122"/>
        <v>0</v>
      </c>
      <c r="AH138" s="79">
        <f t="shared" si="122"/>
        <v>0</v>
      </c>
      <c r="AI138" s="79">
        <f t="shared" si="122"/>
        <v>0</v>
      </c>
      <c r="AJ138" s="79">
        <f>P138-Q138</f>
        <v>2820.43</v>
      </c>
      <c r="AK138" s="79">
        <f>AJ138</f>
        <v>2820.43</v>
      </c>
      <c r="AL138" s="79">
        <f t="shared" ref="AL138:AN138" si="123">AL139+AL142</f>
        <v>0</v>
      </c>
      <c r="AM138" s="79">
        <f t="shared" si="123"/>
        <v>0</v>
      </c>
      <c r="AN138" s="79">
        <f t="shared" si="123"/>
        <v>0</v>
      </c>
      <c r="AO138" s="404" t="s">
        <v>425</v>
      </c>
    </row>
    <row r="139" spans="1:41" s="285" customFormat="1" ht="17.25" customHeight="1">
      <c r="A139" s="1042"/>
      <c r="B139" s="42" t="s">
        <v>285</v>
      </c>
      <c r="C139" s="313"/>
      <c r="D139" s="313"/>
      <c r="E139" s="313"/>
      <c r="F139" s="313"/>
      <c r="G139" s="313"/>
      <c r="H139" s="719"/>
      <c r="I139" s="1037"/>
      <c r="J139" s="718"/>
      <c r="K139" s="47"/>
      <c r="L139" s="47">
        <v>593.95000000000005</v>
      </c>
      <c r="M139" s="47">
        <v>0</v>
      </c>
      <c r="N139" s="47">
        <v>10150</v>
      </c>
      <c r="O139" s="47">
        <v>0</v>
      </c>
      <c r="P139" s="47">
        <v>508</v>
      </c>
      <c r="Q139" s="47">
        <f>Q140+Q141</f>
        <v>0</v>
      </c>
      <c r="R139" s="47">
        <f t="shared" ref="R139:X139" si="124">R142</f>
        <v>0</v>
      </c>
      <c r="S139" s="47">
        <f t="shared" si="124"/>
        <v>0</v>
      </c>
      <c r="T139" s="47">
        <f t="shared" si="124"/>
        <v>0</v>
      </c>
      <c r="U139" s="47">
        <f t="shared" si="124"/>
        <v>0</v>
      </c>
      <c r="V139" s="47">
        <f t="shared" si="124"/>
        <v>0</v>
      </c>
      <c r="W139" s="47">
        <f t="shared" si="124"/>
        <v>0</v>
      </c>
      <c r="X139" s="47">
        <f t="shared" si="124"/>
        <v>0</v>
      </c>
      <c r="Y139" s="47">
        <f>SUM(Y140:Y141)</f>
        <v>0</v>
      </c>
      <c r="Z139" s="47">
        <f t="shared" ref="Z139:AN139" si="125">SUM(Z140:Z141)</f>
        <v>0</v>
      </c>
      <c r="AA139" s="47">
        <f t="shared" si="125"/>
        <v>0</v>
      </c>
      <c r="AB139" s="47">
        <f t="shared" si="125"/>
        <v>0</v>
      </c>
      <c r="AC139" s="47">
        <f t="shared" si="125"/>
        <v>0</v>
      </c>
      <c r="AD139" s="47">
        <f t="shared" si="125"/>
        <v>0</v>
      </c>
      <c r="AE139" s="47">
        <f t="shared" si="125"/>
        <v>0</v>
      </c>
      <c r="AF139" s="47">
        <f t="shared" si="125"/>
        <v>0</v>
      </c>
      <c r="AG139" s="47">
        <f t="shared" si="125"/>
        <v>0</v>
      </c>
      <c r="AH139" s="47">
        <f t="shared" si="125"/>
        <v>0</v>
      </c>
      <c r="AI139" s="47">
        <f t="shared" si="125"/>
        <v>0</v>
      </c>
      <c r="AJ139" s="47">
        <f t="shared" si="125"/>
        <v>0</v>
      </c>
      <c r="AK139" s="47">
        <f t="shared" si="125"/>
        <v>0</v>
      </c>
      <c r="AL139" s="47">
        <f t="shared" si="125"/>
        <v>0</v>
      </c>
      <c r="AM139" s="47">
        <f t="shared" si="125"/>
        <v>0</v>
      </c>
      <c r="AN139" s="47">
        <f t="shared" si="125"/>
        <v>0</v>
      </c>
      <c r="AO139" s="397"/>
    </row>
    <row r="140" spans="1:41" s="266" customFormat="1" ht="26.25" hidden="1" customHeight="1">
      <c r="A140" s="1042"/>
      <c r="B140" s="252" t="s">
        <v>403</v>
      </c>
      <c r="C140" s="363"/>
      <c r="D140" s="363"/>
      <c r="E140" s="363"/>
      <c r="F140" s="363"/>
      <c r="G140" s="363"/>
      <c r="H140" s="364"/>
      <c r="I140" s="486"/>
      <c r="J140" s="258"/>
      <c r="K140" s="96"/>
      <c r="L140" s="47"/>
      <c r="M140" s="96"/>
      <c r="N140" s="96"/>
      <c r="O140" s="96"/>
      <c r="P140" s="47"/>
      <c r="Q140" s="96">
        <f>Y140</f>
        <v>0</v>
      </c>
      <c r="R140" s="96"/>
      <c r="S140" s="96"/>
      <c r="T140" s="96"/>
      <c r="U140" s="96"/>
      <c r="V140" s="96"/>
      <c r="W140" s="96"/>
      <c r="X140" s="96"/>
      <c r="Y140" s="96">
        <v>0</v>
      </c>
      <c r="Z140" s="96">
        <f>AD140</f>
        <v>0</v>
      </c>
      <c r="AA140" s="96"/>
      <c r="AB140" s="96"/>
      <c r="AC140" s="96"/>
      <c r="AD140" s="96">
        <v>0</v>
      </c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405"/>
    </row>
    <row r="141" spans="1:41" s="266" customFormat="1" ht="30" hidden="1" customHeight="1">
      <c r="A141" s="1042"/>
      <c r="B141" s="252" t="s">
        <v>267</v>
      </c>
      <c r="C141" s="363"/>
      <c r="D141" s="363"/>
      <c r="E141" s="363"/>
      <c r="F141" s="363"/>
      <c r="G141" s="363"/>
      <c r="H141" s="364"/>
      <c r="I141" s="486"/>
      <c r="J141" s="258"/>
      <c r="K141" s="96"/>
      <c r="L141" s="47"/>
      <c r="M141" s="96"/>
      <c r="N141" s="96"/>
      <c r="O141" s="96"/>
      <c r="P141" s="47"/>
      <c r="Q141" s="96">
        <f>Y141</f>
        <v>0</v>
      </c>
      <c r="R141" s="96"/>
      <c r="S141" s="96"/>
      <c r="T141" s="96"/>
      <c r="U141" s="96"/>
      <c r="V141" s="96"/>
      <c r="W141" s="96"/>
      <c r="X141" s="96"/>
      <c r="Y141" s="96">
        <v>0</v>
      </c>
      <c r="Z141" s="96">
        <f>AD141</f>
        <v>0</v>
      </c>
      <c r="AA141" s="96"/>
      <c r="AB141" s="96"/>
      <c r="AC141" s="96"/>
      <c r="AD141" s="96">
        <v>0</v>
      </c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405"/>
    </row>
    <row r="142" spans="1:41" s="285" customFormat="1" ht="18.75" customHeight="1">
      <c r="A142" s="1042"/>
      <c r="B142" s="42" t="s">
        <v>213</v>
      </c>
      <c r="C142" s="313"/>
      <c r="D142" s="313"/>
      <c r="E142" s="313"/>
      <c r="F142" s="313"/>
      <c r="G142" s="313"/>
      <c r="H142" s="719"/>
      <c r="I142" s="724"/>
      <c r="J142" s="718"/>
      <c r="K142" s="47"/>
      <c r="L142" s="47">
        <v>2312.4299999999998</v>
      </c>
      <c r="M142" s="47"/>
      <c r="N142" s="47"/>
      <c r="O142" s="47"/>
      <c r="P142" s="47">
        <v>2312.4299999999998</v>
      </c>
      <c r="Q142" s="47">
        <v>0</v>
      </c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397"/>
    </row>
    <row r="143" spans="1:41" s="285" customFormat="1" ht="67.5" customHeight="1">
      <c r="A143" s="1036" t="s">
        <v>363</v>
      </c>
      <c r="B143" s="80" t="s">
        <v>364</v>
      </c>
      <c r="C143" s="315"/>
      <c r="D143" s="315"/>
      <c r="E143" s="315"/>
      <c r="F143" s="315"/>
      <c r="G143" s="316"/>
      <c r="H143" s="317"/>
      <c r="I143" s="990" t="s">
        <v>20</v>
      </c>
      <c r="J143" s="284"/>
      <c r="K143" s="162"/>
      <c r="L143" s="79">
        <f>L144+L147</f>
        <v>3502.5499999999997</v>
      </c>
      <c r="M143" s="79">
        <f t="shared" ref="M143" si="126">M144+M147</f>
        <v>0</v>
      </c>
      <c r="N143" s="79">
        <f t="shared" ref="N143" si="127">N144+N147</f>
        <v>10150</v>
      </c>
      <c r="O143" s="79">
        <f t="shared" ref="O143" si="128">O144+O147</f>
        <v>0</v>
      </c>
      <c r="P143" s="79">
        <f t="shared" ref="P143" si="129">P144+P147</f>
        <v>3423.47</v>
      </c>
      <c r="Q143" s="79">
        <f t="shared" ref="Q143" si="130">Q144+Q147</f>
        <v>0</v>
      </c>
      <c r="R143" s="79">
        <f t="shared" ref="R143" si="131">R144+R147</f>
        <v>0</v>
      </c>
      <c r="S143" s="79">
        <f t="shared" ref="S143" si="132">S144+S147</f>
        <v>0</v>
      </c>
      <c r="T143" s="79">
        <f t="shared" ref="T143" si="133">T144+T147</f>
        <v>0</v>
      </c>
      <c r="U143" s="79">
        <f t="shared" ref="U143" si="134">U144+U147</f>
        <v>0</v>
      </c>
      <c r="V143" s="79">
        <f t="shared" ref="V143" si="135">V144+V147</f>
        <v>0</v>
      </c>
      <c r="W143" s="79">
        <f t="shared" ref="W143" si="136">W144+W147</f>
        <v>0</v>
      </c>
      <c r="X143" s="79">
        <f t="shared" ref="X143" si="137">X144+X147</f>
        <v>0</v>
      </c>
      <c r="Y143" s="79">
        <f t="shared" ref="Y143" si="138">Y144+Y147</f>
        <v>0</v>
      </c>
      <c r="Z143" s="79">
        <f t="shared" ref="Z143" si="139">Z144+Z147</f>
        <v>0</v>
      </c>
      <c r="AA143" s="79">
        <f t="shared" ref="AA143" si="140">AA144+AA147</f>
        <v>0</v>
      </c>
      <c r="AB143" s="79">
        <f t="shared" ref="AB143" si="141">AB144+AB147</f>
        <v>0</v>
      </c>
      <c r="AC143" s="79">
        <f t="shared" ref="AC143" si="142">AC144+AC147</f>
        <v>0</v>
      </c>
      <c r="AD143" s="79">
        <f t="shared" ref="AD143" si="143">AD144+AD147</f>
        <v>0</v>
      </c>
      <c r="AE143" s="79">
        <f t="shared" ref="AE143" si="144">AE144+AE147</f>
        <v>0</v>
      </c>
      <c r="AF143" s="79">
        <f t="shared" ref="AF143" si="145">AF144+AF147</f>
        <v>0</v>
      </c>
      <c r="AG143" s="79">
        <f t="shared" ref="AG143" si="146">AG144+AG147</f>
        <v>0</v>
      </c>
      <c r="AH143" s="79">
        <f t="shared" ref="AH143" si="147">AH144+AH147</f>
        <v>0</v>
      </c>
      <c r="AI143" s="79">
        <f t="shared" ref="AI143" si="148">AI144+AI147</f>
        <v>0</v>
      </c>
      <c r="AJ143" s="79">
        <f>P143-Q143</f>
        <v>3423.47</v>
      </c>
      <c r="AK143" s="79">
        <f>AJ143</f>
        <v>3423.47</v>
      </c>
      <c r="AL143" s="79">
        <f t="shared" ref="AL143" si="149">AL144+AL147</f>
        <v>0</v>
      </c>
      <c r="AM143" s="79">
        <f t="shared" ref="AM143" si="150">AM144+AM147</f>
        <v>0</v>
      </c>
      <c r="AN143" s="79">
        <f t="shared" ref="AN143" si="151">AN144+AN147</f>
        <v>0</v>
      </c>
      <c r="AO143" s="404" t="s">
        <v>425</v>
      </c>
    </row>
    <row r="144" spans="1:41" s="285" customFormat="1" ht="17.25" customHeight="1">
      <c r="A144" s="1042"/>
      <c r="B144" s="42" t="s">
        <v>285</v>
      </c>
      <c r="C144" s="313"/>
      <c r="D144" s="313"/>
      <c r="E144" s="313"/>
      <c r="F144" s="313"/>
      <c r="G144" s="313"/>
      <c r="H144" s="723"/>
      <c r="I144" s="1037"/>
      <c r="J144" s="722"/>
      <c r="K144" s="47"/>
      <c r="L144" s="47">
        <v>568.08000000000004</v>
      </c>
      <c r="M144" s="47">
        <v>0</v>
      </c>
      <c r="N144" s="47">
        <v>10150</v>
      </c>
      <c r="O144" s="47">
        <v>0</v>
      </c>
      <c r="P144" s="47">
        <v>489</v>
      </c>
      <c r="Q144" s="47">
        <f>Q145+Q146</f>
        <v>0</v>
      </c>
      <c r="R144" s="47">
        <f t="shared" ref="R144:X144" si="152">R147</f>
        <v>0</v>
      </c>
      <c r="S144" s="47">
        <f t="shared" si="152"/>
        <v>0</v>
      </c>
      <c r="T144" s="47">
        <f t="shared" si="152"/>
        <v>0</v>
      </c>
      <c r="U144" s="47">
        <f t="shared" si="152"/>
        <v>0</v>
      </c>
      <c r="V144" s="47">
        <f t="shared" si="152"/>
        <v>0</v>
      </c>
      <c r="W144" s="47">
        <f t="shared" si="152"/>
        <v>0</v>
      </c>
      <c r="X144" s="47">
        <f t="shared" si="152"/>
        <v>0</v>
      </c>
      <c r="Y144" s="47">
        <f>SUM(Y145:Y146)</f>
        <v>0</v>
      </c>
      <c r="Z144" s="47">
        <f t="shared" ref="Z144" si="153">SUM(Z145:Z146)</f>
        <v>0</v>
      </c>
      <c r="AA144" s="47">
        <f t="shared" ref="AA144" si="154">SUM(AA145:AA146)</f>
        <v>0</v>
      </c>
      <c r="AB144" s="47">
        <f t="shared" ref="AB144" si="155">SUM(AB145:AB146)</f>
        <v>0</v>
      </c>
      <c r="AC144" s="47">
        <f t="shared" ref="AC144" si="156">SUM(AC145:AC146)</f>
        <v>0</v>
      </c>
      <c r="AD144" s="47">
        <f t="shared" ref="AD144" si="157">SUM(AD145:AD146)</f>
        <v>0</v>
      </c>
      <c r="AE144" s="47">
        <f t="shared" ref="AE144" si="158">SUM(AE145:AE146)</f>
        <v>0</v>
      </c>
      <c r="AF144" s="47">
        <f t="shared" ref="AF144" si="159">SUM(AF145:AF146)</f>
        <v>0</v>
      </c>
      <c r="AG144" s="47">
        <f t="shared" ref="AG144" si="160">SUM(AG145:AG146)</f>
        <v>0</v>
      </c>
      <c r="AH144" s="47">
        <f t="shared" ref="AH144" si="161">SUM(AH145:AH146)</f>
        <v>0</v>
      </c>
      <c r="AI144" s="47">
        <f t="shared" ref="AI144" si="162">SUM(AI145:AI146)</f>
        <v>0</v>
      </c>
      <c r="AJ144" s="47">
        <f t="shared" ref="AJ144" si="163">SUM(AJ145:AJ146)</f>
        <v>0</v>
      </c>
      <c r="AK144" s="47">
        <f t="shared" ref="AK144" si="164">SUM(AK145:AK146)</f>
        <v>0</v>
      </c>
      <c r="AL144" s="47">
        <f t="shared" ref="AL144" si="165">SUM(AL145:AL146)</f>
        <v>0</v>
      </c>
      <c r="AM144" s="47">
        <f t="shared" ref="AM144" si="166">SUM(AM145:AM146)</f>
        <v>0</v>
      </c>
      <c r="AN144" s="47">
        <f t="shared" ref="AN144" si="167">SUM(AN145:AN146)</f>
        <v>0</v>
      </c>
      <c r="AO144" s="397"/>
    </row>
    <row r="145" spans="1:41" s="266" customFormat="1" ht="26.25" hidden="1" customHeight="1">
      <c r="A145" s="1042"/>
      <c r="B145" s="252" t="s">
        <v>403</v>
      </c>
      <c r="C145" s="363"/>
      <c r="D145" s="363"/>
      <c r="E145" s="363"/>
      <c r="F145" s="363"/>
      <c r="G145" s="363"/>
      <c r="H145" s="364"/>
      <c r="I145" s="486"/>
      <c r="J145" s="258"/>
      <c r="K145" s="96"/>
      <c r="L145" s="47"/>
      <c r="M145" s="96"/>
      <c r="N145" s="96"/>
      <c r="O145" s="96"/>
      <c r="P145" s="47"/>
      <c r="Q145" s="96">
        <f>Y145</f>
        <v>0</v>
      </c>
      <c r="R145" s="96"/>
      <c r="S145" s="96"/>
      <c r="T145" s="96"/>
      <c r="U145" s="96"/>
      <c r="V145" s="96"/>
      <c r="W145" s="96"/>
      <c r="X145" s="96"/>
      <c r="Y145" s="96">
        <v>0</v>
      </c>
      <c r="Z145" s="96">
        <f>AD145</f>
        <v>0</v>
      </c>
      <c r="AA145" s="96"/>
      <c r="AB145" s="96"/>
      <c r="AC145" s="96"/>
      <c r="AD145" s="96">
        <v>0</v>
      </c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405"/>
    </row>
    <row r="146" spans="1:41" s="266" customFormat="1" ht="30" hidden="1" customHeight="1">
      <c r="A146" s="1042"/>
      <c r="B146" s="252" t="s">
        <v>267</v>
      </c>
      <c r="C146" s="363"/>
      <c r="D146" s="363"/>
      <c r="E146" s="363"/>
      <c r="F146" s="363"/>
      <c r="G146" s="363"/>
      <c r="H146" s="364"/>
      <c r="I146" s="486"/>
      <c r="J146" s="258"/>
      <c r="K146" s="96"/>
      <c r="L146" s="47"/>
      <c r="M146" s="96"/>
      <c r="N146" s="96"/>
      <c r="O146" s="96"/>
      <c r="P146" s="47"/>
      <c r="Q146" s="96">
        <f>Y146</f>
        <v>0</v>
      </c>
      <c r="R146" s="96"/>
      <c r="S146" s="96"/>
      <c r="T146" s="96"/>
      <c r="U146" s="96"/>
      <c r="V146" s="96"/>
      <c r="W146" s="96"/>
      <c r="X146" s="96"/>
      <c r="Y146" s="96">
        <v>0</v>
      </c>
      <c r="Z146" s="96">
        <f>AD146</f>
        <v>0</v>
      </c>
      <c r="AA146" s="96"/>
      <c r="AB146" s="96"/>
      <c r="AC146" s="96"/>
      <c r="AD146" s="96">
        <v>0</v>
      </c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405"/>
    </row>
    <row r="147" spans="1:41" s="285" customFormat="1" ht="18" customHeight="1">
      <c r="A147" s="1042"/>
      <c r="B147" s="42" t="s">
        <v>213</v>
      </c>
      <c r="C147" s="313"/>
      <c r="D147" s="313"/>
      <c r="E147" s="313"/>
      <c r="F147" s="313"/>
      <c r="G147" s="313"/>
      <c r="H147" s="719"/>
      <c r="I147" s="724"/>
      <c r="J147" s="718"/>
      <c r="K147" s="47"/>
      <c r="L147" s="47">
        <v>2934.47</v>
      </c>
      <c r="M147" s="47"/>
      <c r="N147" s="47"/>
      <c r="O147" s="47"/>
      <c r="P147" s="47">
        <v>2934.47</v>
      </c>
      <c r="Q147" s="47">
        <v>0</v>
      </c>
      <c r="R147" s="47"/>
      <c r="S147" s="47"/>
      <c r="T147" s="47"/>
      <c r="U147" s="47"/>
      <c r="V147" s="47"/>
      <c r="W147" s="47"/>
      <c r="X147" s="47">
        <v>0</v>
      </c>
      <c r="Y147" s="47">
        <v>0</v>
      </c>
      <c r="Z147" s="47">
        <v>0</v>
      </c>
      <c r="AA147" s="47"/>
      <c r="AB147" s="47"/>
      <c r="AC147" s="47"/>
      <c r="AD147" s="47">
        <v>0</v>
      </c>
      <c r="AE147" s="47">
        <v>0</v>
      </c>
      <c r="AF147" s="47"/>
      <c r="AG147" s="47"/>
      <c r="AH147" s="47"/>
      <c r="AI147" s="47">
        <v>0</v>
      </c>
      <c r="AJ147" s="47">
        <v>0</v>
      </c>
      <c r="AK147" s="47">
        <v>0</v>
      </c>
      <c r="AL147" s="47">
        <v>0</v>
      </c>
      <c r="AM147" s="47">
        <v>0</v>
      </c>
      <c r="AN147" s="47">
        <v>0</v>
      </c>
      <c r="AO147" s="397"/>
    </row>
    <row r="148" spans="1:41" ht="54" customHeight="1">
      <c r="A148" s="996" t="s">
        <v>60</v>
      </c>
      <c r="B148" s="999" t="s">
        <v>45</v>
      </c>
      <c r="C148" s="1000"/>
      <c r="D148" s="1000"/>
      <c r="E148" s="1000"/>
      <c r="F148" s="1000"/>
      <c r="G148" s="1000"/>
      <c r="H148" s="1001"/>
      <c r="I148" s="15" t="s">
        <v>19</v>
      </c>
      <c r="J148" s="16">
        <v>0</v>
      </c>
      <c r="K148" s="16">
        <f>K151</f>
        <v>0</v>
      </c>
      <c r="L148" s="16">
        <f>M148+N148+O148</f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v>0</v>
      </c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22">
        <v>0</v>
      </c>
      <c r="AI148" s="22">
        <v>0</v>
      </c>
      <c r="AJ148" s="22">
        <v>0</v>
      </c>
      <c r="AK148" s="22">
        <v>0</v>
      </c>
      <c r="AL148" s="22">
        <v>0</v>
      </c>
      <c r="AM148" s="22">
        <v>0</v>
      </c>
      <c r="AN148" s="22">
        <v>0</v>
      </c>
      <c r="AO148" s="398"/>
    </row>
    <row r="149" spans="1:41" ht="42.75" customHeight="1">
      <c r="A149" s="997"/>
      <c r="B149" s="1002"/>
      <c r="C149" s="1003"/>
      <c r="D149" s="1003"/>
      <c r="E149" s="1003"/>
      <c r="F149" s="1003"/>
      <c r="G149" s="1003"/>
      <c r="H149" s="1004"/>
      <c r="I149" s="15" t="s">
        <v>20</v>
      </c>
      <c r="J149" s="16">
        <f>J152</f>
        <v>4106.3500000000004</v>
      </c>
      <c r="K149" s="16">
        <v>0</v>
      </c>
      <c r="L149" s="16">
        <f>L152</f>
        <v>6022.96</v>
      </c>
      <c r="M149" s="16">
        <f>M152</f>
        <v>0</v>
      </c>
      <c r="N149" s="22">
        <f>N152</f>
        <v>980</v>
      </c>
      <c r="O149" s="16">
        <f>O152</f>
        <v>0</v>
      </c>
      <c r="P149" s="22">
        <f t="shared" ref="P149:AN149" si="168">P152</f>
        <v>420.48</v>
      </c>
      <c r="Q149" s="22">
        <f t="shared" si="168"/>
        <v>0</v>
      </c>
      <c r="R149" s="22">
        <f t="shared" si="168"/>
        <v>0</v>
      </c>
      <c r="S149" s="22">
        <f t="shared" si="168"/>
        <v>0</v>
      </c>
      <c r="T149" s="22">
        <f t="shared" si="168"/>
        <v>0</v>
      </c>
      <c r="U149" s="22">
        <f t="shared" si="168"/>
        <v>0</v>
      </c>
      <c r="V149" s="22">
        <f t="shared" si="168"/>
        <v>0</v>
      </c>
      <c r="W149" s="22">
        <f t="shared" si="168"/>
        <v>0</v>
      </c>
      <c r="X149" s="22">
        <f t="shared" si="168"/>
        <v>0</v>
      </c>
      <c r="Y149" s="22">
        <f t="shared" si="168"/>
        <v>0</v>
      </c>
      <c r="Z149" s="22">
        <f t="shared" si="168"/>
        <v>0</v>
      </c>
      <c r="AA149" s="22">
        <f t="shared" si="168"/>
        <v>0</v>
      </c>
      <c r="AB149" s="22">
        <f>AB152</f>
        <v>0</v>
      </c>
      <c r="AC149" s="22">
        <f>AC152</f>
        <v>0</v>
      </c>
      <c r="AD149" s="22">
        <f>AD152</f>
        <v>0</v>
      </c>
      <c r="AE149" s="22">
        <f t="shared" si="168"/>
        <v>0</v>
      </c>
      <c r="AF149" s="22">
        <f>AF152</f>
        <v>0</v>
      </c>
      <c r="AG149" s="22">
        <f>AG152</f>
        <v>0</v>
      </c>
      <c r="AH149" s="22">
        <f>AH152</f>
        <v>0</v>
      </c>
      <c r="AI149" s="22">
        <f>AI152</f>
        <v>0</v>
      </c>
      <c r="AJ149" s="22">
        <f t="shared" si="168"/>
        <v>420.48</v>
      </c>
      <c r="AK149" s="22">
        <f t="shared" si="168"/>
        <v>420.48</v>
      </c>
      <c r="AL149" s="22">
        <f t="shared" si="168"/>
        <v>0</v>
      </c>
      <c r="AM149" s="22">
        <f t="shared" si="168"/>
        <v>0</v>
      </c>
      <c r="AN149" s="22">
        <f t="shared" si="168"/>
        <v>0</v>
      </c>
      <c r="AO149" s="398"/>
    </row>
    <row r="150" spans="1:41" ht="25.5">
      <c r="A150" s="997"/>
      <c r="B150" s="1002"/>
      <c r="C150" s="1003"/>
      <c r="D150" s="1003"/>
      <c r="E150" s="1003"/>
      <c r="F150" s="1003"/>
      <c r="G150" s="1003"/>
      <c r="H150" s="1004"/>
      <c r="I150" s="15" t="s">
        <v>10</v>
      </c>
      <c r="J150" s="16">
        <v>0</v>
      </c>
      <c r="K150" s="16">
        <v>0</v>
      </c>
      <c r="L150" s="16">
        <f>M150+N150+O150</f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0</v>
      </c>
      <c r="AI150" s="22">
        <v>0</v>
      </c>
      <c r="AJ150" s="22">
        <v>0</v>
      </c>
      <c r="AK150" s="22">
        <v>0</v>
      </c>
      <c r="AL150" s="22">
        <v>0</v>
      </c>
      <c r="AM150" s="22">
        <v>0</v>
      </c>
      <c r="AN150" s="22">
        <v>0</v>
      </c>
      <c r="AO150" s="398"/>
    </row>
    <row r="151" spans="1:41" ht="156.75" customHeight="1">
      <c r="A151" s="998"/>
      <c r="B151" s="1005"/>
      <c r="C151" s="1006"/>
      <c r="D151" s="1006"/>
      <c r="E151" s="1006"/>
      <c r="F151" s="1006"/>
      <c r="G151" s="1006"/>
      <c r="H151" s="1007"/>
      <c r="I151" s="15" t="s">
        <v>9</v>
      </c>
      <c r="J151" s="16">
        <v>0</v>
      </c>
      <c r="K151" s="16"/>
      <c r="L151" s="16">
        <f>M151+N151+O151</f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  <c r="AJ151" s="22">
        <v>0</v>
      </c>
      <c r="AK151" s="22">
        <v>0</v>
      </c>
      <c r="AL151" s="22">
        <v>0</v>
      </c>
      <c r="AM151" s="22">
        <v>0</v>
      </c>
      <c r="AN151" s="22">
        <v>0</v>
      </c>
      <c r="AO151" s="398"/>
    </row>
    <row r="152" spans="1:41" ht="39.75" customHeight="1">
      <c r="A152" s="1036" t="s">
        <v>61</v>
      </c>
      <c r="B152" s="75" t="s">
        <v>88</v>
      </c>
      <c r="C152" s="46"/>
      <c r="D152" s="46"/>
      <c r="E152" s="46"/>
      <c r="F152" s="46"/>
      <c r="G152" s="46"/>
      <c r="H152" s="46"/>
      <c r="I152" s="1109" t="s">
        <v>20</v>
      </c>
      <c r="J152" s="1106">
        <v>4106.3500000000004</v>
      </c>
      <c r="K152" s="16">
        <v>0</v>
      </c>
      <c r="L152" s="79">
        <f>L153+L156</f>
        <v>6022.96</v>
      </c>
      <c r="M152" s="79">
        <f>M153+M156</f>
        <v>0</v>
      </c>
      <c r="N152" s="79">
        <f>N153+N156</f>
        <v>980</v>
      </c>
      <c r="O152" s="79">
        <f>O153+O156</f>
        <v>0</v>
      </c>
      <c r="P152" s="79">
        <f>P153+P156</f>
        <v>420.48</v>
      </c>
      <c r="Q152" s="79">
        <f t="shared" ref="Q152:AN152" si="169">Q153+Q156</f>
        <v>0</v>
      </c>
      <c r="R152" s="79">
        <f t="shared" si="169"/>
        <v>0</v>
      </c>
      <c r="S152" s="79">
        <f t="shared" si="169"/>
        <v>0</v>
      </c>
      <c r="T152" s="79">
        <f t="shared" si="169"/>
        <v>0</v>
      </c>
      <c r="U152" s="79">
        <f t="shared" si="169"/>
        <v>0</v>
      </c>
      <c r="V152" s="79">
        <f t="shared" si="169"/>
        <v>0</v>
      </c>
      <c r="W152" s="79">
        <f t="shared" si="169"/>
        <v>0</v>
      </c>
      <c r="X152" s="79">
        <f t="shared" si="169"/>
        <v>0</v>
      </c>
      <c r="Y152" s="79">
        <f t="shared" si="169"/>
        <v>0</v>
      </c>
      <c r="Z152" s="79">
        <f t="shared" si="169"/>
        <v>0</v>
      </c>
      <c r="AA152" s="79">
        <f>AA153+AA156</f>
        <v>0</v>
      </c>
      <c r="AB152" s="79">
        <f>AB153+AB156</f>
        <v>0</v>
      </c>
      <c r="AC152" s="79">
        <f>AC153+AC156</f>
        <v>0</v>
      </c>
      <c r="AD152" s="79">
        <f>AD153+AD156</f>
        <v>0</v>
      </c>
      <c r="AE152" s="79">
        <f t="shared" si="169"/>
        <v>0</v>
      </c>
      <c r="AF152" s="79">
        <f t="shared" si="169"/>
        <v>0</v>
      </c>
      <c r="AG152" s="79">
        <f t="shared" si="169"/>
        <v>0</v>
      </c>
      <c r="AH152" s="79">
        <f>AH153+AH156</f>
        <v>0</v>
      </c>
      <c r="AI152" s="79">
        <f>AI153+AI156</f>
        <v>0</v>
      </c>
      <c r="AJ152" s="79">
        <f>P152-Q152</f>
        <v>420.48</v>
      </c>
      <c r="AK152" s="79">
        <f>AJ152</f>
        <v>420.48</v>
      </c>
      <c r="AL152" s="76">
        <f>ROUND((Q152*100%/P152*100),2)</f>
        <v>0</v>
      </c>
      <c r="AM152" s="79">
        <f t="shared" si="169"/>
        <v>0</v>
      </c>
      <c r="AN152" s="79">
        <f t="shared" si="169"/>
        <v>0</v>
      </c>
      <c r="AO152" s="404" t="s">
        <v>425</v>
      </c>
    </row>
    <row r="153" spans="1:41">
      <c r="A153" s="1046"/>
      <c r="B153" s="23" t="s">
        <v>15</v>
      </c>
      <c r="C153" s="46"/>
      <c r="D153" s="46"/>
      <c r="E153" s="46"/>
      <c r="F153" s="46"/>
      <c r="G153" s="272">
        <v>2019</v>
      </c>
      <c r="H153" s="272">
        <v>2019</v>
      </c>
      <c r="I153" s="1148"/>
      <c r="J153" s="1107"/>
      <c r="K153" s="22"/>
      <c r="L153" s="22">
        <v>1000</v>
      </c>
      <c r="M153" s="47">
        <v>0</v>
      </c>
      <c r="N153" s="47">
        <v>980</v>
      </c>
      <c r="O153" s="47">
        <v>0</v>
      </c>
      <c r="P153" s="47">
        <v>0</v>
      </c>
      <c r="Q153" s="47">
        <f t="shared" ref="Q153:Z153" si="170">Q154+Q155</f>
        <v>0</v>
      </c>
      <c r="R153" s="47">
        <f t="shared" si="170"/>
        <v>0</v>
      </c>
      <c r="S153" s="47">
        <f t="shared" si="170"/>
        <v>0</v>
      </c>
      <c r="T153" s="47">
        <f t="shared" si="170"/>
        <v>0</v>
      </c>
      <c r="U153" s="47">
        <f t="shared" si="170"/>
        <v>0</v>
      </c>
      <c r="V153" s="47">
        <f t="shared" si="170"/>
        <v>0</v>
      </c>
      <c r="W153" s="47">
        <f t="shared" si="170"/>
        <v>0</v>
      </c>
      <c r="X153" s="47">
        <f t="shared" si="170"/>
        <v>0</v>
      </c>
      <c r="Y153" s="47">
        <f t="shared" si="170"/>
        <v>0</v>
      </c>
      <c r="Z153" s="47">
        <f t="shared" si="170"/>
        <v>0</v>
      </c>
      <c r="AA153" s="47">
        <f>AA154+AA155</f>
        <v>0</v>
      </c>
      <c r="AB153" s="47">
        <f>AB154+AB155</f>
        <v>0</v>
      </c>
      <c r="AC153" s="47">
        <f>AC154+AC155</f>
        <v>0</v>
      </c>
      <c r="AD153" s="47">
        <f>AD154+AD155</f>
        <v>0</v>
      </c>
      <c r="AE153" s="47">
        <v>0</v>
      </c>
      <c r="AF153" s="47">
        <v>0</v>
      </c>
      <c r="AG153" s="47">
        <v>0</v>
      </c>
      <c r="AH153" s="47">
        <v>0</v>
      </c>
      <c r="AI153" s="47">
        <v>0</v>
      </c>
      <c r="AJ153" s="47">
        <v>0</v>
      </c>
      <c r="AK153" s="47">
        <v>0</v>
      </c>
      <c r="AL153" s="47">
        <v>0</v>
      </c>
      <c r="AM153" s="47">
        <v>0</v>
      </c>
      <c r="AN153" s="47">
        <v>0</v>
      </c>
      <c r="AO153" s="397"/>
    </row>
    <row r="154" spans="1:41" s="97" customFormat="1" hidden="1">
      <c r="A154" s="1046"/>
      <c r="B154" s="444" t="s">
        <v>251</v>
      </c>
      <c r="C154" s="445"/>
      <c r="D154" s="445"/>
      <c r="E154" s="445"/>
      <c r="F154" s="445"/>
      <c r="G154" s="262"/>
      <c r="H154" s="262"/>
      <c r="I154" s="1148"/>
      <c r="J154" s="1107"/>
      <c r="K154" s="165"/>
      <c r="L154" s="22"/>
      <c r="M154" s="96"/>
      <c r="N154" s="96"/>
      <c r="O154" s="96"/>
      <c r="P154" s="47">
        <v>0</v>
      </c>
      <c r="Q154" s="96">
        <f>S154+U154</f>
        <v>0</v>
      </c>
      <c r="R154" s="96">
        <v>0</v>
      </c>
      <c r="S154" s="96">
        <v>0</v>
      </c>
      <c r="T154" s="96">
        <f>U154</f>
        <v>0</v>
      </c>
      <c r="U154" s="96">
        <v>0</v>
      </c>
      <c r="V154" s="96"/>
      <c r="W154" s="96"/>
      <c r="X154" s="96"/>
      <c r="Y154" s="96"/>
      <c r="Z154" s="96">
        <f>AA154</f>
        <v>0</v>
      </c>
      <c r="AA154" s="96">
        <v>0</v>
      </c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405"/>
    </row>
    <row r="155" spans="1:41" s="97" customFormat="1" ht="25.5" hidden="1">
      <c r="A155" s="1046"/>
      <c r="B155" s="444" t="s">
        <v>252</v>
      </c>
      <c r="C155" s="445"/>
      <c r="D155" s="445"/>
      <c r="E155" s="445"/>
      <c r="F155" s="445"/>
      <c r="G155" s="262"/>
      <c r="H155" s="262"/>
      <c r="I155" s="1148"/>
      <c r="J155" s="1107"/>
      <c r="K155" s="165"/>
      <c r="L155" s="22"/>
      <c r="M155" s="96"/>
      <c r="N155" s="96"/>
      <c r="O155" s="96"/>
      <c r="P155" s="47"/>
      <c r="Q155" s="96">
        <f>S155</f>
        <v>0</v>
      </c>
      <c r="R155" s="96">
        <f>S155</f>
        <v>0</v>
      </c>
      <c r="S155" s="96">
        <v>0</v>
      </c>
      <c r="T155" s="96"/>
      <c r="U155" s="96"/>
      <c r="V155" s="96"/>
      <c r="W155" s="96"/>
      <c r="X155" s="96"/>
      <c r="Y155" s="96"/>
      <c r="Z155" s="96">
        <f>AA155</f>
        <v>0</v>
      </c>
      <c r="AA155" s="96">
        <v>0</v>
      </c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405"/>
    </row>
    <row r="156" spans="1:41">
      <c r="A156" s="1047"/>
      <c r="B156" s="23" t="s">
        <v>16</v>
      </c>
      <c r="C156" s="46"/>
      <c r="D156" s="46"/>
      <c r="E156" s="46"/>
      <c r="F156" s="46"/>
      <c r="G156" s="720">
        <v>2020</v>
      </c>
      <c r="H156" s="720">
        <v>2021</v>
      </c>
      <c r="I156" s="1149"/>
      <c r="J156" s="1108"/>
      <c r="K156" s="22"/>
      <c r="L156" s="22">
        <v>5022.96</v>
      </c>
      <c r="M156" s="22">
        <v>0</v>
      </c>
      <c r="N156" s="22">
        <v>0</v>
      </c>
      <c r="O156" s="22">
        <v>0</v>
      </c>
      <c r="P156" s="22">
        <v>420.48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  <c r="AJ156" s="22">
        <v>0</v>
      </c>
      <c r="AK156" s="22">
        <v>0</v>
      </c>
      <c r="AL156" s="22">
        <v>0</v>
      </c>
      <c r="AM156" s="22">
        <v>0</v>
      </c>
      <c r="AN156" s="22">
        <v>0</v>
      </c>
      <c r="AO156" s="398"/>
    </row>
    <row r="157" spans="1:41" ht="54" customHeight="1">
      <c r="A157" s="996" t="s">
        <v>365</v>
      </c>
      <c r="B157" s="999" t="s">
        <v>366</v>
      </c>
      <c r="C157" s="1000"/>
      <c r="D157" s="1000"/>
      <c r="E157" s="1000"/>
      <c r="F157" s="1000"/>
      <c r="G157" s="1000"/>
      <c r="H157" s="1001"/>
      <c r="I157" s="15" t="s">
        <v>19</v>
      </c>
      <c r="J157" s="16">
        <v>0</v>
      </c>
      <c r="K157" s="16">
        <f>K160</f>
        <v>0</v>
      </c>
      <c r="L157" s="16">
        <f>M157+N157+O157</f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v>0</v>
      </c>
      <c r="AL157" s="22">
        <v>0</v>
      </c>
      <c r="AM157" s="22">
        <v>0</v>
      </c>
      <c r="AN157" s="22">
        <v>0</v>
      </c>
      <c r="AO157" s="398"/>
    </row>
    <row r="158" spans="1:41" ht="42.75" customHeight="1">
      <c r="A158" s="997"/>
      <c r="B158" s="1002"/>
      <c r="C158" s="1003"/>
      <c r="D158" s="1003"/>
      <c r="E158" s="1003"/>
      <c r="F158" s="1003"/>
      <c r="G158" s="1003"/>
      <c r="H158" s="1004"/>
      <c r="I158" s="15" t="s">
        <v>20</v>
      </c>
      <c r="J158" s="16">
        <f>J161</f>
        <v>4106.3500000000004</v>
      </c>
      <c r="K158" s="16">
        <v>0</v>
      </c>
      <c r="L158" s="16">
        <f>L161+L164</f>
        <v>2562.5</v>
      </c>
      <c r="M158" s="16">
        <f t="shared" ref="M158:AN158" si="171">M161+M164</f>
        <v>0</v>
      </c>
      <c r="N158" s="16">
        <f t="shared" si="171"/>
        <v>0</v>
      </c>
      <c r="O158" s="16">
        <f t="shared" si="171"/>
        <v>0</v>
      </c>
      <c r="P158" s="22">
        <f t="shared" si="171"/>
        <v>2562.52</v>
      </c>
      <c r="Q158" s="22">
        <f t="shared" si="171"/>
        <v>0</v>
      </c>
      <c r="R158" s="22">
        <f t="shared" si="171"/>
        <v>0</v>
      </c>
      <c r="S158" s="22">
        <f t="shared" si="171"/>
        <v>0</v>
      </c>
      <c r="T158" s="22">
        <f t="shared" si="171"/>
        <v>0</v>
      </c>
      <c r="U158" s="22">
        <f t="shared" si="171"/>
        <v>0</v>
      </c>
      <c r="V158" s="22">
        <f t="shared" si="171"/>
        <v>0</v>
      </c>
      <c r="W158" s="22">
        <f t="shared" si="171"/>
        <v>0</v>
      </c>
      <c r="X158" s="22">
        <f t="shared" si="171"/>
        <v>0</v>
      </c>
      <c r="Y158" s="22">
        <f t="shared" si="171"/>
        <v>0</v>
      </c>
      <c r="Z158" s="22">
        <f t="shared" si="171"/>
        <v>0</v>
      </c>
      <c r="AA158" s="22">
        <f t="shared" si="171"/>
        <v>0</v>
      </c>
      <c r="AB158" s="22">
        <f t="shared" si="171"/>
        <v>0</v>
      </c>
      <c r="AC158" s="22">
        <f t="shared" si="171"/>
        <v>0</v>
      </c>
      <c r="AD158" s="22">
        <f t="shared" si="171"/>
        <v>0</v>
      </c>
      <c r="AE158" s="22">
        <f t="shared" si="171"/>
        <v>0</v>
      </c>
      <c r="AF158" s="22">
        <f t="shared" si="171"/>
        <v>0</v>
      </c>
      <c r="AG158" s="22">
        <f t="shared" si="171"/>
        <v>0</v>
      </c>
      <c r="AH158" s="22">
        <f t="shared" si="171"/>
        <v>0</v>
      </c>
      <c r="AI158" s="22">
        <f t="shared" si="171"/>
        <v>0</v>
      </c>
      <c r="AJ158" s="22">
        <f t="shared" si="171"/>
        <v>0</v>
      </c>
      <c r="AK158" s="22">
        <f t="shared" si="171"/>
        <v>0</v>
      </c>
      <c r="AL158" s="22">
        <f t="shared" si="171"/>
        <v>0</v>
      </c>
      <c r="AM158" s="22">
        <f t="shared" si="171"/>
        <v>0</v>
      </c>
      <c r="AN158" s="22">
        <f t="shared" si="171"/>
        <v>0</v>
      </c>
      <c r="AO158" s="398"/>
    </row>
    <row r="159" spans="1:41" ht="25.5">
      <c r="A159" s="997"/>
      <c r="B159" s="1002"/>
      <c r="C159" s="1003"/>
      <c r="D159" s="1003"/>
      <c r="E159" s="1003"/>
      <c r="F159" s="1003"/>
      <c r="G159" s="1003"/>
      <c r="H159" s="1004"/>
      <c r="I159" s="15" t="s">
        <v>10</v>
      </c>
      <c r="J159" s="16">
        <v>0</v>
      </c>
      <c r="K159" s="16">
        <v>0</v>
      </c>
      <c r="L159" s="16">
        <f>M159+N159+O159</f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0</v>
      </c>
      <c r="AI159" s="22">
        <v>0</v>
      </c>
      <c r="AJ159" s="22">
        <v>0</v>
      </c>
      <c r="AK159" s="22">
        <v>0</v>
      </c>
      <c r="AL159" s="22">
        <v>0</v>
      </c>
      <c r="AM159" s="22">
        <v>0</v>
      </c>
      <c r="AN159" s="22">
        <v>0</v>
      </c>
      <c r="AO159" s="398"/>
    </row>
    <row r="160" spans="1:41" ht="29.25" customHeight="1">
      <c r="A160" s="998"/>
      <c r="B160" s="1005"/>
      <c r="C160" s="1006"/>
      <c r="D160" s="1006"/>
      <c r="E160" s="1006"/>
      <c r="F160" s="1006"/>
      <c r="G160" s="1006"/>
      <c r="H160" s="1007"/>
      <c r="I160" s="15" t="s">
        <v>9</v>
      </c>
      <c r="J160" s="16">
        <v>0</v>
      </c>
      <c r="K160" s="16"/>
      <c r="L160" s="16">
        <f>M160+N160+O160</f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  <c r="AJ160" s="22">
        <v>0</v>
      </c>
      <c r="AK160" s="22">
        <v>0</v>
      </c>
      <c r="AL160" s="22">
        <v>0</v>
      </c>
      <c r="AM160" s="22">
        <v>0</v>
      </c>
      <c r="AN160" s="22">
        <v>0</v>
      </c>
      <c r="AO160" s="398"/>
    </row>
    <row r="161" spans="1:41" ht="57" customHeight="1">
      <c r="A161" s="1036" t="s">
        <v>368</v>
      </c>
      <c r="B161" s="75" t="s">
        <v>367</v>
      </c>
      <c r="C161" s="46"/>
      <c r="D161" s="46"/>
      <c r="E161" s="46"/>
      <c r="F161" s="46"/>
      <c r="G161" s="46"/>
      <c r="H161" s="46"/>
      <c r="I161" s="1109" t="s">
        <v>20</v>
      </c>
      <c r="J161" s="1106">
        <v>4106.3500000000004</v>
      </c>
      <c r="K161" s="16">
        <v>0</v>
      </c>
      <c r="L161" s="79">
        <f>L162+L163</f>
        <v>1281.25</v>
      </c>
      <c r="M161" s="79">
        <f>M162+M163</f>
        <v>0</v>
      </c>
      <c r="N161" s="79">
        <f>N162+N163</f>
        <v>0</v>
      </c>
      <c r="O161" s="79">
        <f>O162+O163</f>
        <v>0</v>
      </c>
      <c r="P161" s="79">
        <f>P162+P163</f>
        <v>1281.26</v>
      </c>
      <c r="Q161" s="79">
        <f t="shared" ref="Q161:AI161" si="172">Q162+Q163</f>
        <v>0</v>
      </c>
      <c r="R161" s="79">
        <f t="shared" si="172"/>
        <v>0</v>
      </c>
      <c r="S161" s="79">
        <f t="shared" si="172"/>
        <v>0</v>
      </c>
      <c r="T161" s="79">
        <f t="shared" si="172"/>
        <v>0</v>
      </c>
      <c r="U161" s="79">
        <f t="shared" si="172"/>
        <v>0</v>
      </c>
      <c r="V161" s="79">
        <f t="shared" si="172"/>
        <v>0</v>
      </c>
      <c r="W161" s="79">
        <f t="shared" si="172"/>
        <v>0</v>
      </c>
      <c r="X161" s="79">
        <f t="shared" si="172"/>
        <v>0</v>
      </c>
      <c r="Y161" s="79">
        <f t="shared" si="172"/>
        <v>0</v>
      </c>
      <c r="Z161" s="79">
        <f t="shared" si="172"/>
        <v>0</v>
      </c>
      <c r="AA161" s="79">
        <f t="shared" si="172"/>
        <v>0</v>
      </c>
      <c r="AB161" s="79">
        <f t="shared" si="172"/>
        <v>0</v>
      </c>
      <c r="AC161" s="79">
        <f t="shared" si="172"/>
        <v>0</v>
      </c>
      <c r="AD161" s="79">
        <f t="shared" si="172"/>
        <v>0</v>
      </c>
      <c r="AE161" s="79">
        <f t="shared" si="172"/>
        <v>0</v>
      </c>
      <c r="AF161" s="79">
        <f t="shared" si="172"/>
        <v>0</v>
      </c>
      <c r="AG161" s="79">
        <f t="shared" si="172"/>
        <v>0</v>
      </c>
      <c r="AH161" s="79">
        <f t="shared" si="172"/>
        <v>0</v>
      </c>
      <c r="AI161" s="79">
        <f t="shared" si="172"/>
        <v>0</v>
      </c>
      <c r="AJ161" s="79">
        <f>AJ162+AJ163</f>
        <v>0</v>
      </c>
      <c r="AK161" s="79">
        <f t="shared" ref="AK161" si="173">AK162+AK163</f>
        <v>0</v>
      </c>
      <c r="AL161" s="79">
        <f t="shared" ref="AL161" si="174">AL162+AL163</f>
        <v>0</v>
      </c>
      <c r="AM161" s="79">
        <f t="shared" ref="AM161" si="175">AM162+AM163</f>
        <v>0</v>
      </c>
      <c r="AN161" s="79">
        <f t="shared" ref="AN161" si="176">AN162+AN163</f>
        <v>0</v>
      </c>
      <c r="AO161" s="404"/>
    </row>
    <row r="162" spans="1:41">
      <c r="A162" s="1046"/>
      <c r="B162" s="23" t="s">
        <v>15</v>
      </c>
      <c r="C162" s="46"/>
      <c r="D162" s="46"/>
      <c r="E162" s="46"/>
      <c r="F162" s="46"/>
      <c r="G162" s="709">
        <v>2019</v>
      </c>
      <c r="H162" s="709">
        <v>2019</v>
      </c>
      <c r="I162" s="1148"/>
      <c r="J162" s="1107"/>
      <c r="K162" s="22"/>
      <c r="L162" s="22">
        <v>377.91</v>
      </c>
      <c r="M162" s="47"/>
      <c r="N162" s="47"/>
      <c r="O162" s="47"/>
      <c r="P162" s="47">
        <v>377.92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47">
        <v>0</v>
      </c>
      <c r="AA162" s="47">
        <v>0</v>
      </c>
      <c r="AB162" s="47">
        <v>0</v>
      </c>
      <c r="AC162" s="47">
        <v>0</v>
      </c>
      <c r="AD162" s="47">
        <v>0</v>
      </c>
      <c r="AE162" s="47">
        <v>0</v>
      </c>
      <c r="AF162" s="47">
        <v>0</v>
      </c>
      <c r="AG162" s="47">
        <v>0</v>
      </c>
      <c r="AH162" s="47">
        <v>0</v>
      </c>
      <c r="AI162" s="47">
        <v>0</v>
      </c>
      <c r="AJ162" s="47">
        <v>0</v>
      </c>
      <c r="AK162" s="47">
        <v>0</v>
      </c>
      <c r="AL162" s="47">
        <v>0</v>
      </c>
      <c r="AM162" s="47">
        <v>0</v>
      </c>
      <c r="AN162" s="47">
        <v>0</v>
      </c>
      <c r="AO162" s="397"/>
    </row>
    <row r="163" spans="1:41">
      <c r="A163" s="1047"/>
      <c r="B163" s="23" t="s">
        <v>371</v>
      </c>
      <c r="C163" s="46"/>
      <c r="D163" s="46"/>
      <c r="E163" s="46"/>
      <c r="F163" s="46"/>
      <c r="G163" s="709">
        <v>2020</v>
      </c>
      <c r="H163" s="709">
        <v>2021</v>
      </c>
      <c r="I163" s="1149"/>
      <c r="J163" s="1108"/>
      <c r="K163" s="22"/>
      <c r="L163" s="22">
        <v>903.34</v>
      </c>
      <c r="M163" s="22"/>
      <c r="N163" s="22"/>
      <c r="O163" s="22"/>
      <c r="P163" s="22">
        <v>903.34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0</v>
      </c>
      <c r="AN163" s="22">
        <v>0</v>
      </c>
      <c r="AO163" s="398"/>
    </row>
    <row r="164" spans="1:41" ht="55.5" customHeight="1">
      <c r="A164" s="1036" t="s">
        <v>369</v>
      </c>
      <c r="B164" s="75" t="s">
        <v>370</v>
      </c>
      <c r="C164" s="46"/>
      <c r="D164" s="46"/>
      <c r="E164" s="46"/>
      <c r="F164" s="46"/>
      <c r="G164" s="46"/>
      <c r="H164" s="46"/>
      <c r="I164" s="1109" t="s">
        <v>20</v>
      </c>
      <c r="J164" s="1106">
        <v>4106.3500000000004</v>
      </c>
      <c r="K164" s="16">
        <v>0</v>
      </c>
      <c r="L164" s="79">
        <f>L165+L166</f>
        <v>1281.25</v>
      </c>
      <c r="M164" s="79">
        <f>M165+M166</f>
        <v>0</v>
      </c>
      <c r="N164" s="79">
        <f>N165+N166</f>
        <v>0</v>
      </c>
      <c r="O164" s="79">
        <f>O165+O166</f>
        <v>0</v>
      </c>
      <c r="P164" s="79">
        <f>P165+P166</f>
        <v>1281.26</v>
      </c>
      <c r="Q164" s="79">
        <f t="shared" ref="Q164" si="177">Q165+Q166</f>
        <v>0</v>
      </c>
      <c r="R164" s="79">
        <f t="shared" ref="R164" si="178">R165+R166</f>
        <v>0</v>
      </c>
      <c r="S164" s="79">
        <f t="shared" ref="S164" si="179">S165+S166</f>
        <v>0</v>
      </c>
      <c r="T164" s="79">
        <f t="shared" ref="T164" si="180">T165+T166</f>
        <v>0</v>
      </c>
      <c r="U164" s="79">
        <f t="shared" ref="U164" si="181">U165+U166</f>
        <v>0</v>
      </c>
      <c r="V164" s="79">
        <f t="shared" ref="V164" si="182">V165+V166</f>
        <v>0</v>
      </c>
      <c r="W164" s="79">
        <f t="shared" ref="W164" si="183">W165+W166</f>
        <v>0</v>
      </c>
      <c r="X164" s="79">
        <f t="shared" ref="X164" si="184">X165+X166</f>
        <v>0</v>
      </c>
      <c r="Y164" s="79">
        <f t="shared" ref="Y164" si="185">Y165+Y166</f>
        <v>0</v>
      </c>
      <c r="Z164" s="79">
        <f t="shared" ref="Z164" si="186">Z165+Z166</f>
        <v>0</v>
      </c>
      <c r="AA164" s="79">
        <f t="shared" ref="AA164" si="187">AA165+AA166</f>
        <v>0</v>
      </c>
      <c r="AB164" s="79">
        <f t="shared" ref="AB164" si="188">AB165+AB166</f>
        <v>0</v>
      </c>
      <c r="AC164" s="79">
        <f t="shared" ref="AC164" si="189">AC165+AC166</f>
        <v>0</v>
      </c>
      <c r="AD164" s="79">
        <f t="shared" ref="AD164" si="190">AD165+AD166</f>
        <v>0</v>
      </c>
      <c r="AE164" s="79">
        <f t="shared" ref="AE164" si="191">AE165+AE166</f>
        <v>0</v>
      </c>
      <c r="AF164" s="79">
        <f t="shared" ref="AF164" si="192">AF165+AF166</f>
        <v>0</v>
      </c>
      <c r="AG164" s="79">
        <f t="shared" ref="AG164" si="193">AG165+AG166</f>
        <v>0</v>
      </c>
      <c r="AH164" s="79">
        <f t="shared" ref="AH164" si="194">AH165+AH166</f>
        <v>0</v>
      </c>
      <c r="AI164" s="79">
        <f t="shared" ref="AI164" si="195">AI165+AI166</f>
        <v>0</v>
      </c>
      <c r="AJ164" s="79">
        <f>AJ165+AJ166</f>
        <v>0</v>
      </c>
      <c r="AK164" s="79">
        <f t="shared" ref="AK164" si="196">AK165+AK166</f>
        <v>0</v>
      </c>
      <c r="AL164" s="79">
        <f t="shared" ref="AL164" si="197">AL165+AL166</f>
        <v>0</v>
      </c>
      <c r="AM164" s="79">
        <f t="shared" ref="AM164" si="198">AM165+AM166</f>
        <v>0</v>
      </c>
      <c r="AN164" s="79">
        <f t="shared" ref="AN164" si="199">AN165+AN166</f>
        <v>0</v>
      </c>
      <c r="AO164" s="404"/>
    </row>
    <row r="165" spans="1:41">
      <c r="A165" s="1046"/>
      <c r="B165" s="23" t="s">
        <v>15</v>
      </c>
      <c r="C165" s="46"/>
      <c r="D165" s="46"/>
      <c r="E165" s="46"/>
      <c r="F165" s="46"/>
      <c r="G165" s="709">
        <v>2019</v>
      </c>
      <c r="H165" s="709">
        <v>2019</v>
      </c>
      <c r="I165" s="1148"/>
      <c r="J165" s="1107"/>
      <c r="K165" s="22"/>
      <c r="L165" s="22">
        <v>377.91</v>
      </c>
      <c r="M165" s="47"/>
      <c r="N165" s="47"/>
      <c r="O165" s="47"/>
      <c r="P165" s="47">
        <v>377.92</v>
      </c>
      <c r="Q165" s="47">
        <v>0</v>
      </c>
      <c r="R165" s="47">
        <v>0</v>
      </c>
      <c r="S165" s="47">
        <v>0</v>
      </c>
      <c r="T165" s="47">
        <v>0</v>
      </c>
      <c r="U165" s="47">
        <v>0</v>
      </c>
      <c r="V165" s="47">
        <v>0</v>
      </c>
      <c r="W165" s="47">
        <v>0</v>
      </c>
      <c r="X165" s="47">
        <v>0</v>
      </c>
      <c r="Y165" s="47">
        <v>0</v>
      </c>
      <c r="Z165" s="47">
        <v>0</v>
      </c>
      <c r="AA165" s="47">
        <v>0</v>
      </c>
      <c r="AB165" s="47">
        <v>0</v>
      </c>
      <c r="AC165" s="47">
        <v>0</v>
      </c>
      <c r="AD165" s="47">
        <v>0</v>
      </c>
      <c r="AE165" s="47">
        <v>0</v>
      </c>
      <c r="AF165" s="47">
        <v>0</v>
      </c>
      <c r="AG165" s="47">
        <v>0</v>
      </c>
      <c r="AH165" s="47">
        <v>0</v>
      </c>
      <c r="AI165" s="47">
        <v>0</v>
      </c>
      <c r="AJ165" s="47">
        <v>0</v>
      </c>
      <c r="AK165" s="47">
        <v>0</v>
      </c>
      <c r="AL165" s="47">
        <v>0</v>
      </c>
      <c r="AM165" s="47">
        <v>0</v>
      </c>
      <c r="AN165" s="47">
        <v>0</v>
      </c>
      <c r="AO165" s="397"/>
    </row>
    <row r="166" spans="1:41">
      <c r="A166" s="1047"/>
      <c r="B166" s="23" t="s">
        <v>371</v>
      </c>
      <c r="C166" s="46"/>
      <c r="D166" s="46"/>
      <c r="E166" s="46"/>
      <c r="F166" s="46"/>
      <c r="G166" s="709">
        <v>2020</v>
      </c>
      <c r="H166" s="709">
        <v>2021</v>
      </c>
      <c r="I166" s="1149"/>
      <c r="J166" s="1108"/>
      <c r="K166" s="22"/>
      <c r="L166" s="22">
        <v>903.34</v>
      </c>
      <c r="M166" s="22"/>
      <c r="N166" s="22"/>
      <c r="O166" s="22"/>
      <c r="P166" s="22">
        <v>903.34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2">
        <v>0</v>
      </c>
      <c r="AI166" s="22">
        <v>0</v>
      </c>
      <c r="AJ166" s="22">
        <v>0</v>
      </c>
      <c r="AK166" s="22">
        <v>0</v>
      </c>
      <c r="AL166" s="22">
        <v>0</v>
      </c>
      <c r="AM166" s="22">
        <v>0</v>
      </c>
      <c r="AN166" s="22">
        <v>0</v>
      </c>
      <c r="AO166" s="398"/>
    </row>
    <row r="167" spans="1:41" ht="15.75">
      <c r="A167" s="323" t="s">
        <v>13</v>
      </c>
      <c r="B167" s="58" t="s">
        <v>7</v>
      </c>
      <c r="C167" s="59"/>
      <c r="D167" s="59"/>
      <c r="E167" s="59"/>
      <c r="F167" s="59"/>
      <c r="G167" s="59"/>
      <c r="H167" s="59"/>
      <c r="I167" s="59"/>
      <c r="J167" s="280"/>
      <c r="K167" s="280"/>
      <c r="L167" s="862"/>
      <c r="M167" s="281"/>
      <c r="N167" s="281"/>
      <c r="O167" s="281"/>
      <c r="P167" s="862"/>
      <c r="Q167" s="60"/>
      <c r="R167" s="352"/>
      <c r="S167" s="352"/>
      <c r="T167" s="60"/>
      <c r="U167" s="60"/>
      <c r="V167" s="60"/>
      <c r="W167" s="60"/>
      <c r="X167" s="360"/>
      <c r="Y167" s="360"/>
      <c r="Z167" s="60"/>
      <c r="AA167" s="60"/>
      <c r="AB167" s="453"/>
      <c r="AC167" s="459"/>
      <c r="AD167" s="459"/>
      <c r="AE167" s="60"/>
      <c r="AF167" s="430"/>
      <c r="AG167" s="451"/>
      <c r="AH167" s="460"/>
      <c r="AI167" s="485"/>
      <c r="AJ167" s="60"/>
      <c r="AK167" s="60"/>
      <c r="AL167" s="60"/>
      <c r="AM167" s="60"/>
      <c r="AN167" s="60"/>
      <c r="AO167" s="407"/>
    </row>
    <row r="168" spans="1:41" s="387" customFormat="1" ht="13.5">
      <c r="A168" s="1139"/>
      <c r="B168" s="1140"/>
      <c r="C168" s="1140"/>
      <c r="D168" s="1140"/>
      <c r="E168" s="1140"/>
      <c r="F168" s="1140"/>
      <c r="G168" s="1140"/>
      <c r="H168" s="1141"/>
      <c r="I168" s="384" t="s">
        <v>21</v>
      </c>
      <c r="J168" s="385">
        <f t="shared" ref="J168:O168" si="200">J169+J170+J171+J172</f>
        <v>166776.93</v>
      </c>
      <c r="K168" s="385">
        <f t="shared" si="200"/>
        <v>25354.1</v>
      </c>
      <c r="L168" s="385">
        <f t="shared" si="200"/>
        <v>1338052.6600000001</v>
      </c>
      <c r="M168" s="385">
        <f t="shared" si="200"/>
        <v>571026.48</v>
      </c>
      <c r="N168" s="386">
        <f t="shared" si="200"/>
        <v>647660.49</v>
      </c>
      <c r="O168" s="385" t="e">
        <f t="shared" si="200"/>
        <v>#REF!</v>
      </c>
      <c r="P168" s="386">
        <f>P169+P170+P171+P172</f>
        <v>292817.19999999995</v>
      </c>
      <c r="Q168" s="386">
        <f>Q169+Q170+Q171+Q172</f>
        <v>23096.219000000001</v>
      </c>
      <c r="R168" s="386">
        <f t="shared" ref="R168:AN168" si="201">R169+R170+R171+R172</f>
        <v>85.39</v>
      </c>
      <c r="S168" s="386">
        <f t="shared" si="201"/>
        <v>23096.219000000001</v>
      </c>
      <c r="T168" s="386">
        <f t="shared" si="201"/>
        <v>0</v>
      </c>
      <c r="U168" s="386">
        <f t="shared" si="201"/>
        <v>0</v>
      </c>
      <c r="V168" s="386">
        <f t="shared" si="201"/>
        <v>0</v>
      </c>
      <c r="W168" s="386">
        <f t="shared" si="201"/>
        <v>0</v>
      </c>
      <c r="X168" s="386">
        <f t="shared" si="201"/>
        <v>0</v>
      </c>
      <c r="Y168" s="386">
        <f t="shared" si="201"/>
        <v>0</v>
      </c>
      <c r="Z168" s="386">
        <f t="shared" si="201"/>
        <v>23750.824000000001</v>
      </c>
      <c r="AA168" s="386">
        <f t="shared" si="201"/>
        <v>23750.824000000001</v>
      </c>
      <c r="AB168" s="386">
        <f>AB169+AB170+AB171+AB172</f>
        <v>0</v>
      </c>
      <c r="AC168" s="386">
        <f>AC169+AC170+AC171+AC172</f>
        <v>0</v>
      </c>
      <c r="AD168" s="386">
        <f>AD169+AD170+AD171+AD172</f>
        <v>0</v>
      </c>
      <c r="AE168" s="386">
        <f t="shared" si="201"/>
        <v>0</v>
      </c>
      <c r="AF168" s="386">
        <f>AF169+AF170+AF171+AF172</f>
        <v>0</v>
      </c>
      <c r="AG168" s="386">
        <f>AG169+AG170+AG171+AG172</f>
        <v>0</v>
      </c>
      <c r="AH168" s="386">
        <f>AH169+AH170+AH171+AH172</f>
        <v>0</v>
      </c>
      <c r="AI168" s="386">
        <f>AI169+AI170+AI171+AI172</f>
        <v>0</v>
      </c>
      <c r="AJ168" s="386">
        <f t="shared" si="201"/>
        <v>269639.29500000004</v>
      </c>
      <c r="AK168" s="386">
        <f t="shared" si="201"/>
        <v>270844.3</v>
      </c>
      <c r="AL168" s="386">
        <f t="shared" si="201"/>
        <v>0</v>
      </c>
      <c r="AM168" s="386">
        <f t="shared" si="201"/>
        <v>0</v>
      </c>
      <c r="AN168" s="386">
        <f t="shared" si="201"/>
        <v>0</v>
      </c>
      <c r="AO168" s="408"/>
    </row>
    <row r="169" spans="1:41" s="387" customFormat="1" ht="58.5" customHeight="1">
      <c r="A169" s="1142"/>
      <c r="B169" s="1143"/>
      <c r="C169" s="1143"/>
      <c r="D169" s="1143"/>
      <c r="E169" s="1143"/>
      <c r="F169" s="1143"/>
      <c r="G169" s="1143"/>
      <c r="H169" s="1144"/>
      <c r="I169" s="23" t="s">
        <v>19</v>
      </c>
      <c r="J169" s="70">
        <f t="shared" ref="J169:AN169" si="202">J173+J218+J256</f>
        <v>152886.9</v>
      </c>
      <c r="K169" s="70">
        <f t="shared" si="202"/>
        <v>25354.1</v>
      </c>
      <c r="L169" s="3">
        <f t="shared" si="202"/>
        <v>280847.83000000007</v>
      </c>
      <c r="M169" s="3">
        <f t="shared" si="202"/>
        <v>42443.12</v>
      </c>
      <c r="N169" s="47">
        <f t="shared" si="202"/>
        <v>59906.679999999993</v>
      </c>
      <c r="O169" s="3">
        <f t="shared" si="202"/>
        <v>32882.009999999995</v>
      </c>
      <c r="P169" s="47">
        <f t="shared" si="202"/>
        <v>147309.25999999998</v>
      </c>
      <c r="Q169" s="47">
        <f t="shared" si="202"/>
        <v>99.9</v>
      </c>
      <c r="R169" s="47">
        <f t="shared" si="202"/>
        <v>0</v>
      </c>
      <c r="S169" s="47">
        <f t="shared" si="202"/>
        <v>99.9</v>
      </c>
      <c r="T169" s="47">
        <f t="shared" si="202"/>
        <v>0</v>
      </c>
      <c r="U169" s="47">
        <f t="shared" si="202"/>
        <v>0</v>
      </c>
      <c r="V169" s="47">
        <f t="shared" si="202"/>
        <v>0</v>
      </c>
      <c r="W169" s="47">
        <f t="shared" si="202"/>
        <v>0</v>
      </c>
      <c r="X169" s="47">
        <f t="shared" si="202"/>
        <v>0</v>
      </c>
      <c r="Y169" s="47">
        <f t="shared" si="202"/>
        <v>0</v>
      </c>
      <c r="Z169" s="47">
        <f t="shared" si="202"/>
        <v>99.9</v>
      </c>
      <c r="AA169" s="47">
        <f t="shared" si="202"/>
        <v>99.9</v>
      </c>
      <c r="AB169" s="47">
        <f t="shared" si="202"/>
        <v>0</v>
      </c>
      <c r="AC169" s="47">
        <f t="shared" si="202"/>
        <v>0</v>
      </c>
      <c r="AD169" s="47">
        <f t="shared" si="202"/>
        <v>0</v>
      </c>
      <c r="AE169" s="47">
        <f t="shared" si="202"/>
        <v>0</v>
      </c>
      <c r="AF169" s="47">
        <f t="shared" si="202"/>
        <v>0</v>
      </c>
      <c r="AG169" s="47">
        <f t="shared" si="202"/>
        <v>0</v>
      </c>
      <c r="AH169" s="47">
        <f t="shared" si="202"/>
        <v>0</v>
      </c>
      <c r="AI169" s="47">
        <f t="shared" si="202"/>
        <v>0</v>
      </c>
      <c r="AJ169" s="47">
        <f t="shared" si="202"/>
        <v>100162.01</v>
      </c>
      <c r="AK169" s="47">
        <f t="shared" si="202"/>
        <v>100162.01</v>
      </c>
      <c r="AL169" s="47">
        <f t="shared" si="202"/>
        <v>0</v>
      </c>
      <c r="AM169" s="47">
        <f t="shared" si="202"/>
        <v>0</v>
      </c>
      <c r="AN169" s="47">
        <f t="shared" si="202"/>
        <v>0</v>
      </c>
      <c r="AO169" s="397"/>
    </row>
    <row r="170" spans="1:41" s="387" customFormat="1" ht="45.75" customHeight="1">
      <c r="A170" s="1142"/>
      <c r="B170" s="1143"/>
      <c r="C170" s="1143"/>
      <c r="D170" s="1143"/>
      <c r="E170" s="1143"/>
      <c r="F170" s="1143"/>
      <c r="G170" s="1143"/>
      <c r="H170" s="1144"/>
      <c r="I170" s="15" t="s">
        <v>20</v>
      </c>
      <c r="J170" s="70">
        <f t="shared" ref="J170:K172" si="203">J174+J219+J257</f>
        <v>13890.029999999999</v>
      </c>
      <c r="K170" s="70">
        <f t="shared" si="203"/>
        <v>0</v>
      </c>
      <c r="L170" s="16">
        <f t="shared" ref="L170:AN170" si="204">L174+L219+L257+L269+L248+L324+L336</f>
        <v>429368.09000000008</v>
      </c>
      <c r="M170" s="16">
        <f t="shared" si="204"/>
        <v>36205.620000000003</v>
      </c>
      <c r="N170" s="16">
        <f t="shared" si="204"/>
        <v>94526.17</v>
      </c>
      <c r="O170" s="16" t="e">
        <f t="shared" si="204"/>
        <v>#REF!</v>
      </c>
      <c r="P170" s="22">
        <f t="shared" si="204"/>
        <v>140548.94</v>
      </c>
      <c r="Q170" s="22">
        <f t="shared" si="204"/>
        <v>1290.3950000000002</v>
      </c>
      <c r="R170" s="22">
        <f t="shared" si="204"/>
        <v>85.39</v>
      </c>
      <c r="S170" s="22">
        <f t="shared" si="204"/>
        <v>1290.3950000000002</v>
      </c>
      <c r="T170" s="22">
        <f t="shared" si="204"/>
        <v>0</v>
      </c>
      <c r="U170" s="22">
        <f t="shared" si="204"/>
        <v>0</v>
      </c>
      <c r="V170" s="22">
        <f t="shared" si="204"/>
        <v>0</v>
      </c>
      <c r="W170" s="22">
        <f t="shared" si="204"/>
        <v>0</v>
      </c>
      <c r="X170" s="22">
        <f t="shared" si="204"/>
        <v>0</v>
      </c>
      <c r="Y170" s="22">
        <f t="shared" si="204"/>
        <v>0</v>
      </c>
      <c r="Z170" s="22">
        <f t="shared" si="204"/>
        <v>1945</v>
      </c>
      <c r="AA170" s="22">
        <f t="shared" si="204"/>
        <v>1945</v>
      </c>
      <c r="AB170" s="22">
        <f t="shared" si="204"/>
        <v>0</v>
      </c>
      <c r="AC170" s="22">
        <f t="shared" si="204"/>
        <v>0</v>
      </c>
      <c r="AD170" s="22">
        <f t="shared" si="204"/>
        <v>0</v>
      </c>
      <c r="AE170" s="22">
        <f t="shared" si="204"/>
        <v>0</v>
      </c>
      <c r="AF170" s="22">
        <f t="shared" si="204"/>
        <v>0</v>
      </c>
      <c r="AG170" s="22">
        <f t="shared" si="204"/>
        <v>0</v>
      </c>
      <c r="AH170" s="22">
        <f t="shared" si="204"/>
        <v>0</v>
      </c>
      <c r="AI170" s="22">
        <f t="shared" si="204"/>
        <v>0</v>
      </c>
      <c r="AJ170" s="22">
        <f t="shared" si="204"/>
        <v>169477.28500000003</v>
      </c>
      <c r="AK170" s="22">
        <f t="shared" si="204"/>
        <v>170682.29</v>
      </c>
      <c r="AL170" s="22">
        <f t="shared" si="204"/>
        <v>0</v>
      </c>
      <c r="AM170" s="22">
        <f t="shared" si="204"/>
        <v>0</v>
      </c>
      <c r="AN170" s="22">
        <f t="shared" si="204"/>
        <v>0</v>
      </c>
      <c r="AO170" s="398"/>
    </row>
    <row r="171" spans="1:41" s="387" customFormat="1" ht="28.5" customHeight="1">
      <c r="A171" s="1142"/>
      <c r="B171" s="1143"/>
      <c r="C171" s="1143"/>
      <c r="D171" s="1143"/>
      <c r="E171" s="1143"/>
      <c r="F171" s="1143"/>
      <c r="G171" s="1143"/>
      <c r="H171" s="1144"/>
      <c r="I171" s="15" t="s">
        <v>10</v>
      </c>
      <c r="J171" s="70">
        <f t="shared" si="203"/>
        <v>0</v>
      </c>
      <c r="K171" s="70">
        <f t="shared" si="203"/>
        <v>0</v>
      </c>
      <c r="L171" s="16">
        <f>L175+L220+L258+L270+L249</f>
        <v>627836.74</v>
      </c>
      <c r="M171" s="22">
        <f t="shared" ref="M171:AI171" si="205">M175+M220+M258+M270</f>
        <v>492377.74</v>
      </c>
      <c r="N171" s="22">
        <f t="shared" si="205"/>
        <v>493227.64</v>
      </c>
      <c r="O171" s="22">
        <f t="shared" si="205"/>
        <v>297742.64</v>
      </c>
      <c r="P171" s="22">
        <f>P175+P220+P258+P270+P249+P325+P337</f>
        <v>4959</v>
      </c>
      <c r="Q171" s="22">
        <f>Q175+Q220+Q258+Q270</f>
        <v>21705.923999999999</v>
      </c>
      <c r="R171" s="22">
        <f t="shared" si="205"/>
        <v>0</v>
      </c>
      <c r="S171" s="22">
        <f t="shared" si="205"/>
        <v>21705.923999999999</v>
      </c>
      <c r="T171" s="22">
        <f t="shared" si="205"/>
        <v>0</v>
      </c>
      <c r="U171" s="22">
        <f t="shared" si="205"/>
        <v>0</v>
      </c>
      <c r="V171" s="22">
        <f t="shared" si="205"/>
        <v>0</v>
      </c>
      <c r="W171" s="22">
        <f t="shared" si="205"/>
        <v>0</v>
      </c>
      <c r="X171" s="22">
        <f t="shared" si="205"/>
        <v>0</v>
      </c>
      <c r="Y171" s="22">
        <f t="shared" si="205"/>
        <v>0</v>
      </c>
      <c r="Z171" s="22">
        <f t="shared" si="205"/>
        <v>21705.923999999999</v>
      </c>
      <c r="AA171" s="22">
        <f t="shared" si="205"/>
        <v>21705.923999999999</v>
      </c>
      <c r="AB171" s="22">
        <f t="shared" si="205"/>
        <v>0</v>
      </c>
      <c r="AC171" s="22">
        <f t="shared" si="205"/>
        <v>0</v>
      </c>
      <c r="AD171" s="22">
        <f t="shared" si="205"/>
        <v>0</v>
      </c>
      <c r="AE171" s="22">
        <f t="shared" si="205"/>
        <v>0</v>
      </c>
      <c r="AF171" s="22">
        <f t="shared" si="205"/>
        <v>0</v>
      </c>
      <c r="AG171" s="22">
        <f t="shared" si="205"/>
        <v>0</v>
      </c>
      <c r="AH171" s="22">
        <f t="shared" si="205"/>
        <v>0</v>
      </c>
      <c r="AI171" s="22">
        <f t="shared" si="205"/>
        <v>0</v>
      </c>
      <c r="AJ171" s="22">
        <f t="shared" ref="AJ171:AN172" si="206">AJ175+AJ220+AJ258</f>
        <v>0</v>
      </c>
      <c r="AK171" s="22">
        <f t="shared" si="206"/>
        <v>0</v>
      </c>
      <c r="AL171" s="22">
        <f t="shared" si="206"/>
        <v>0</v>
      </c>
      <c r="AM171" s="22">
        <f t="shared" si="206"/>
        <v>0</v>
      </c>
      <c r="AN171" s="22">
        <f t="shared" si="206"/>
        <v>0</v>
      </c>
      <c r="AO171" s="398"/>
    </row>
    <row r="172" spans="1:41" s="387" customFormat="1" ht="25.5" customHeight="1">
      <c r="A172" s="1145"/>
      <c r="B172" s="1146"/>
      <c r="C172" s="1146"/>
      <c r="D172" s="1146"/>
      <c r="E172" s="1146"/>
      <c r="F172" s="1146"/>
      <c r="G172" s="1146"/>
      <c r="H172" s="1147"/>
      <c r="I172" s="15" t="s">
        <v>9</v>
      </c>
      <c r="J172" s="70">
        <f t="shared" si="203"/>
        <v>0</v>
      </c>
      <c r="K172" s="70">
        <f t="shared" si="203"/>
        <v>0</v>
      </c>
      <c r="L172" s="16">
        <v>0</v>
      </c>
      <c r="M172" s="16">
        <f t="shared" ref="M172:AI172" si="207">M176+M221+M259</f>
        <v>0</v>
      </c>
      <c r="N172" s="22">
        <f t="shared" si="207"/>
        <v>0</v>
      </c>
      <c r="O172" s="16">
        <f t="shared" si="207"/>
        <v>1</v>
      </c>
      <c r="P172" s="47">
        <f t="shared" si="207"/>
        <v>0</v>
      </c>
      <c r="Q172" s="22">
        <f t="shared" si="207"/>
        <v>0</v>
      </c>
      <c r="R172" s="22">
        <f t="shared" si="207"/>
        <v>0</v>
      </c>
      <c r="S172" s="22">
        <f t="shared" si="207"/>
        <v>0</v>
      </c>
      <c r="T172" s="22">
        <f t="shared" si="207"/>
        <v>0</v>
      </c>
      <c r="U172" s="22">
        <f t="shared" si="207"/>
        <v>0</v>
      </c>
      <c r="V172" s="22">
        <f t="shared" si="207"/>
        <v>0</v>
      </c>
      <c r="W172" s="22">
        <f t="shared" si="207"/>
        <v>0</v>
      </c>
      <c r="X172" s="22">
        <f t="shared" si="207"/>
        <v>0</v>
      </c>
      <c r="Y172" s="22">
        <f t="shared" si="207"/>
        <v>0</v>
      </c>
      <c r="Z172" s="22">
        <f t="shared" si="207"/>
        <v>0</v>
      </c>
      <c r="AA172" s="22">
        <f t="shared" si="207"/>
        <v>0</v>
      </c>
      <c r="AB172" s="22">
        <f t="shared" si="207"/>
        <v>0</v>
      </c>
      <c r="AC172" s="22">
        <f t="shared" si="207"/>
        <v>0</v>
      </c>
      <c r="AD172" s="22">
        <f t="shared" si="207"/>
        <v>0</v>
      </c>
      <c r="AE172" s="22">
        <f t="shared" si="207"/>
        <v>0</v>
      </c>
      <c r="AF172" s="22">
        <f t="shared" si="207"/>
        <v>0</v>
      </c>
      <c r="AG172" s="22">
        <f t="shared" si="207"/>
        <v>0</v>
      </c>
      <c r="AH172" s="22">
        <f t="shared" si="207"/>
        <v>0</v>
      </c>
      <c r="AI172" s="22">
        <f t="shared" si="207"/>
        <v>0</v>
      </c>
      <c r="AJ172" s="22">
        <f t="shared" si="206"/>
        <v>0</v>
      </c>
      <c r="AK172" s="22">
        <f t="shared" si="206"/>
        <v>0</v>
      </c>
      <c r="AL172" s="22">
        <f t="shared" si="206"/>
        <v>0</v>
      </c>
      <c r="AM172" s="22">
        <f t="shared" si="206"/>
        <v>0</v>
      </c>
      <c r="AN172" s="22">
        <f t="shared" si="206"/>
        <v>0</v>
      </c>
      <c r="AO172" s="398"/>
    </row>
    <row r="173" spans="1:41" ht="51.75" customHeight="1">
      <c r="A173" s="1092" t="s">
        <v>27</v>
      </c>
      <c r="B173" s="1095" t="s">
        <v>214</v>
      </c>
      <c r="C173" s="1096"/>
      <c r="D173" s="1096"/>
      <c r="E173" s="1096"/>
      <c r="F173" s="1096"/>
      <c r="G173" s="1096"/>
      <c r="H173" s="1097"/>
      <c r="I173" s="15" t="s">
        <v>19</v>
      </c>
      <c r="J173" s="16">
        <f>J177+J180+J184</f>
        <v>152886.9</v>
      </c>
      <c r="K173" s="16">
        <f>K177+K180+K184</f>
        <v>25354.1</v>
      </c>
      <c r="L173" s="16">
        <f>L177+L180+L184+L193+L198+L202+L209+L212+L215</f>
        <v>280847.83000000007</v>
      </c>
      <c r="M173" s="16">
        <f t="shared" ref="M173:AN173" si="208">M177+M180+M184+M193+M198+M202+M209+M212+M215</f>
        <v>42443.12</v>
      </c>
      <c r="N173" s="16">
        <f t="shared" si="208"/>
        <v>59906.679999999993</v>
      </c>
      <c r="O173" s="16">
        <f t="shared" si="208"/>
        <v>32881.009999999995</v>
      </c>
      <c r="P173" s="22">
        <f t="shared" si="208"/>
        <v>147309.25999999998</v>
      </c>
      <c r="Q173" s="22">
        <f t="shared" si="208"/>
        <v>0</v>
      </c>
      <c r="R173" s="22">
        <f t="shared" si="208"/>
        <v>0</v>
      </c>
      <c r="S173" s="22">
        <f t="shared" si="208"/>
        <v>0</v>
      </c>
      <c r="T173" s="22">
        <f t="shared" si="208"/>
        <v>0</v>
      </c>
      <c r="U173" s="22">
        <f t="shared" si="208"/>
        <v>0</v>
      </c>
      <c r="V173" s="22">
        <f t="shared" si="208"/>
        <v>0</v>
      </c>
      <c r="W173" s="22">
        <f t="shared" si="208"/>
        <v>0</v>
      </c>
      <c r="X173" s="22">
        <f t="shared" si="208"/>
        <v>0</v>
      </c>
      <c r="Y173" s="22">
        <f t="shared" si="208"/>
        <v>0</v>
      </c>
      <c r="Z173" s="22">
        <f t="shared" si="208"/>
        <v>0</v>
      </c>
      <c r="AA173" s="22">
        <f t="shared" si="208"/>
        <v>0</v>
      </c>
      <c r="AB173" s="22">
        <f t="shared" si="208"/>
        <v>0</v>
      </c>
      <c r="AC173" s="22">
        <f t="shared" si="208"/>
        <v>0</v>
      </c>
      <c r="AD173" s="22">
        <f t="shared" si="208"/>
        <v>0</v>
      </c>
      <c r="AE173" s="22">
        <f t="shared" si="208"/>
        <v>0</v>
      </c>
      <c r="AF173" s="22">
        <f t="shared" si="208"/>
        <v>0</v>
      </c>
      <c r="AG173" s="22">
        <f t="shared" si="208"/>
        <v>0</v>
      </c>
      <c r="AH173" s="22">
        <f t="shared" si="208"/>
        <v>0</v>
      </c>
      <c r="AI173" s="22">
        <f t="shared" si="208"/>
        <v>0</v>
      </c>
      <c r="AJ173" s="22">
        <f t="shared" si="208"/>
        <v>100162.01</v>
      </c>
      <c r="AK173" s="22">
        <f t="shared" si="208"/>
        <v>100162.01</v>
      </c>
      <c r="AL173" s="22">
        <f t="shared" si="208"/>
        <v>0</v>
      </c>
      <c r="AM173" s="22">
        <f t="shared" si="208"/>
        <v>0</v>
      </c>
      <c r="AN173" s="22">
        <f t="shared" si="208"/>
        <v>0</v>
      </c>
      <c r="AO173" s="398"/>
    </row>
    <row r="174" spans="1:41" ht="47.25" customHeight="1">
      <c r="A174" s="1093"/>
      <c r="B174" s="1098"/>
      <c r="C174" s="1099"/>
      <c r="D174" s="1099"/>
      <c r="E174" s="1099"/>
      <c r="F174" s="1099"/>
      <c r="G174" s="1099"/>
      <c r="H174" s="1100"/>
      <c r="I174" s="15" t="s">
        <v>20</v>
      </c>
      <c r="J174" s="16">
        <v>0</v>
      </c>
      <c r="K174" s="16">
        <v>0</v>
      </c>
      <c r="L174" s="16">
        <f>M174+N174+O174</f>
        <v>0</v>
      </c>
      <c r="M174" s="16">
        <v>0</v>
      </c>
      <c r="N174" s="22">
        <v>0</v>
      </c>
      <c r="O174" s="16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v>0</v>
      </c>
      <c r="AL174" s="22">
        <v>0</v>
      </c>
      <c r="AM174" s="22">
        <v>0</v>
      </c>
      <c r="AN174" s="22">
        <v>0</v>
      </c>
      <c r="AO174" s="398"/>
    </row>
    <row r="175" spans="1:41" ht="28.5" customHeight="1">
      <c r="A175" s="1093"/>
      <c r="B175" s="1098"/>
      <c r="C175" s="1099"/>
      <c r="D175" s="1099"/>
      <c r="E175" s="1099"/>
      <c r="F175" s="1099"/>
      <c r="G175" s="1099"/>
      <c r="H175" s="1100"/>
      <c r="I175" s="15" t="s">
        <v>10</v>
      </c>
      <c r="J175" s="16">
        <v>0</v>
      </c>
      <c r="K175" s="16">
        <v>0</v>
      </c>
      <c r="L175" s="16">
        <f>L208</f>
        <v>195485</v>
      </c>
      <c r="M175" s="16">
        <f>M208</f>
        <v>195485</v>
      </c>
      <c r="N175" s="22">
        <f>N208</f>
        <v>195485</v>
      </c>
      <c r="O175" s="16">
        <v>0</v>
      </c>
      <c r="P175" s="22">
        <f>P208</f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22">
        <v>0</v>
      </c>
      <c r="AH175" s="22">
        <v>0</v>
      </c>
      <c r="AI175" s="22">
        <v>0</v>
      </c>
      <c r="AJ175" s="22">
        <v>0</v>
      </c>
      <c r="AK175" s="22">
        <v>0</v>
      </c>
      <c r="AL175" s="22">
        <v>0</v>
      </c>
      <c r="AM175" s="22">
        <v>0</v>
      </c>
      <c r="AN175" s="22">
        <v>0</v>
      </c>
      <c r="AO175" s="398"/>
    </row>
    <row r="176" spans="1:41" ht="25.5" customHeight="1">
      <c r="A176" s="1094"/>
      <c r="B176" s="1101"/>
      <c r="C176" s="1102"/>
      <c r="D176" s="1102"/>
      <c r="E176" s="1102"/>
      <c r="F176" s="1102"/>
      <c r="G176" s="1102"/>
      <c r="H176" s="1103"/>
      <c r="I176" s="15" t="s">
        <v>9</v>
      </c>
      <c r="J176" s="16">
        <v>0</v>
      </c>
      <c r="K176" s="16">
        <v>0</v>
      </c>
      <c r="L176" s="16">
        <f>M176+N176+O176</f>
        <v>0</v>
      </c>
      <c r="M176" s="16">
        <v>0</v>
      </c>
      <c r="N176" s="22">
        <v>0</v>
      </c>
      <c r="O176" s="16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0</v>
      </c>
      <c r="AI176" s="22">
        <v>0</v>
      </c>
      <c r="AJ176" s="22">
        <v>0</v>
      </c>
      <c r="AK176" s="22">
        <v>0</v>
      </c>
      <c r="AL176" s="22">
        <v>0</v>
      </c>
      <c r="AM176" s="22">
        <v>0</v>
      </c>
      <c r="AN176" s="22">
        <v>0</v>
      </c>
      <c r="AO176" s="398"/>
    </row>
    <row r="177" spans="1:41" ht="67.5" customHeight="1">
      <c r="A177" s="1150" t="s">
        <v>34</v>
      </c>
      <c r="B177" s="77" t="s">
        <v>372</v>
      </c>
      <c r="C177" s="1117"/>
      <c r="D177" s="1117"/>
      <c r="E177" s="1117"/>
      <c r="F177" s="1017">
        <v>220000</v>
      </c>
      <c r="G177" s="1137">
        <v>2018</v>
      </c>
      <c r="H177" s="1137">
        <v>2021</v>
      </c>
      <c r="I177" s="1109" t="s">
        <v>19</v>
      </c>
      <c r="J177" s="1050">
        <v>66036</v>
      </c>
      <c r="K177" s="1050">
        <v>16509</v>
      </c>
      <c r="L177" s="82">
        <f t="shared" ref="L177:Q177" si="209">L178</f>
        <v>51032.3</v>
      </c>
      <c r="M177" s="82">
        <f t="shared" si="209"/>
        <v>16509</v>
      </c>
      <c r="N177" s="82">
        <f t="shared" si="209"/>
        <v>800</v>
      </c>
      <c r="O177" s="82">
        <f t="shared" si="209"/>
        <v>6409</v>
      </c>
      <c r="P177" s="82">
        <f t="shared" si="209"/>
        <v>27314.3</v>
      </c>
      <c r="Q177" s="82">
        <f t="shared" si="209"/>
        <v>0</v>
      </c>
      <c r="R177" s="82">
        <f t="shared" ref="R177:AN178" si="210">R178</f>
        <v>0</v>
      </c>
      <c r="S177" s="82">
        <f t="shared" si="210"/>
        <v>0</v>
      </c>
      <c r="T177" s="82">
        <f t="shared" si="210"/>
        <v>0</v>
      </c>
      <c r="U177" s="82">
        <f t="shared" si="210"/>
        <v>0</v>
      </c>
      <c r="V177" s="82">
        <f t="shared" si="210"/>
        <v>0</v>
      </c>
      <c r="W177" s="82">
        <f t="shared" si="210"/>
        <v>0</v>
      </c>
      <c r="X177" s="82">
        <f t="shared" si="210"/>
        <v>0</v>
      </c>
      <c r="Y177" s="82">
        <f t="shared" si="210"/>
        <v>0</v>
      </c>
      <c r="Z177" s="82">
        <f t="shared" si="210"/>
        <v>0</v>
      </c>
      <c r="AA177" s="82">
        <f t="shared" si="210"/>
        <v>0</v>
      </c>
      <c r="AB177" s="82">
        <f t="shared" si="210"/>
        <v>0</v>
      </c>
      <c r="AC177" s="82">
        <f t="shared" si="210"/>
        <v>0</v>
      </c>
      <c r="AD177" s="82">
        <f t="shared" si="210"/>
        <v>0</v>
      </c>
      <c r="AE177" s="82">
        <f t="shared" si="210"/>
        <v>0</v>
      </c>
      <c r="AF177" s="82">
        <f t="shared" si="210"/>
        <v>0</v>
      </c>
      <c r="AG177" s="82">
        <f t="shared" si="210"/>
        <v>0</v>
      </c>
      <c r="AH177" s="82">
        <f t="shared" si="210"/>
        <v>0</v>
      </c>
      <c r="AI177" s="82">
        <f t="shared" si="210"/>
        <v>0</v>
      </c>
      <c r="AJ177" s="79">
        <f>P177-Q177</f>
        <v>27314.3</v>
      </c>
      <c r="AK177" s="79">
        <f>AJ177</f>
        <v>27314.3</v>
      </c>
      <c r="AL177" s="76">
        <f>ROUND((Q177*100%/P177*100),2)</f>
        <v>0</v>
      </c>
      <c r="AM177" s="82">
        <f t="shared" si="210"/>
        <v>0</v>
      </c>
      <c r="AN177" s="82">
        <f t="shared" si="210"/>
        <v>0</v>
      </c>
      <c r="AO177" s="424" t="s">
        <v>244</v>
      </c>
    </row>
    <row r="178" spans="1:41" ht="18" customHeight="1">
      <c r="A178" s="1151"/>
      <c r="B178" s="7" t="s">
        <v>39</v>
      </c>
      <c r="C178" s="1118"/>
      <c r="D178" s="1118"/>
      <c r="E178" s="1118"/>
      <c r="F178" s="1136"/>
      <c r="G178" s="1138"/>
      <c r="H178" s="1138"/>
      <c r="I178" s="1149"/>
      <c r="J178" s="1051"/>
      <c r="K178" s="1051"/>
      <c r="L178" s="866">
        <v>51032.3</v>
      </c>
      <c r="M178" s="83">
        <v>16509</v>
      </c>
      <c r="N178" s="83">
        <v>800</v>
      </c>
      <c r="O178" s="83">
        <v>6409</v>
      </c>
      <c r="P178" s="83">
        <v>27314.3</v>
      </c>
      <c r="Q178" s="83">
        <f>Q179</f>
        <v>0</v>
      </c>
      <c r="R178" s="83">
        <f t="shared" si="210"/>
        <v>0</v>
      </c>
      <c r="S178" s="83">
        <f t="shared" si="210"/>
        <v>0</v>
      </c>
      <c r="T178" s="83">
        <f t="shared" si="210"/>
        <v>0</v>
      </c>
      <c r="U178" s="83">
        <f t="shared" si="210"/>
        <v>0</v>
      </c>
      <c r="V178" s="83">
        <f t="shared" si="210"/>
        <v>0</v>
      </c>
      <c r="W178" s="83">
        <f t="shared" si="210"/>
        <v>0</v>
      </c>
      <c r="X178" s="83">
        <f t="shared" si="210"/>
        <v>0</v>
      </c>
      <c r="Y178" s="83">
        <f t="shared" si="210"/>
        <v>0</v>
      </c>
      <c r="Z178" s="83">
        <f t="shared" si="210"/>
        <v>0</v>
      </c>
      <c r="AA178" s="83">
        <f t="shared" si="210"/>
        <v>0</v>
      </c>
      <c r="AB178" s="83">
        <f t="shared" si="210"/>
        <v>0</v>
      </c>
      <c r="AC178" s="83">
        <f t="shared" si="210"/>
        <v>0</v>
      </c>
      <c r="AD178" s="83">
        <f t="shared" si="210"/>
        <v>0</v>
      </c>
      <c r="AE178" s="83">
        <f t="shared" si="210"/>
        <v>0</v>
      </c>
      <c r="AF178" s="83">
        <f t="shared" si="210"/>
        <v>0</v>
      </c>
      <c r="AG178" s="83">
        <f t="shared" si="210"/>
        <v>0</v>
      </c>
      <c r="AH178" s="83">
        <f t="shared" si="210"/>
        <v>0</v>
      </c>
      <c r="AI178" s="83">
        <f t="shared" si="210"/>
        <v>0</v>
      </c>
      <c r="AJ178" s="83">
        <f t="shared" si="210"/>
        <v>0</v>
      </c>
      <c r="AK178" s="83">
        <v>0</v>
      </c>
      <c r="AL178" s="83">
        <v>0</v>
      </c>
      <c r="AM178" s="83">
        <v>0</v>
      </c>
      <c r="AN178" s="83">
        <v>0</v>
      </c>
      <c r="AO178" s="409"/>
    </row>
    <row r="179" spans="1:41" s="97" customFormat="1" ht="26.25" hidden="1" customHeight="1">
      <c r="A179" s="538"/>
      <c r="B179" s="539" t="s">
        <v>301</v>
      </c>
      <c r="C179" s="540"/>
      <c r="D179" s="540"/>
      <c r="E179" s="540"/>
      <c r="F179" s="541"/>
      <c r="G179" s="542"/>
      <c r="H179" s="542"/>
      <c r="I179" s="543"/>
      <c r="J179" s="544"/>
      <c r="K179" s="544"/>
      <c r="L179" s="866"/>
      <c r="M179" s="259"/>
      <c r="N179" s="259"/>
      <c r="O179" s="259"/>
      <c r="P179" s="83"/>
      <c r="Q179" s="259">
        <f>S179+U179</f>
        <v>0</v>
      </c>
      <c r="R179" s="259">
        <f>S179</f>
        <v>0</v>
      </c>
      <c r="S179" s="259">
        <v>0</v>
      </c>
      <c r="T179" s="259">
        <f>U179</f>
        <v>0</v>
      </c>
      <c r="U179" s="259">
        <v>0</v>
      </c>
      <c r="V179" s="259"/>
      <c r="W179" s="259"/>
      <c r="X179" s="259"/>
      <c r="Y179" s="259"/>
      <c r="Z179" s="259">
        <f>AA179+AC179</f>
        <v>0</v>
      </c>
      <c r="AA179" s="259">
        <v>0</v>
      </c>
      <c r="AB179" s="259"/>
      <c r="AC179" s="259">
        <v>0</v>
      </c>
      <c r="AD179" s="259"/>
      <c r="AE179" s="259"/>
      <c r="AF179" s="259"/>
      <c r="AG179" s="259"/>
      <c r="AH179" s="259"/>
      <c r="AI179" s="259"/>
      <c r="AJ179" s="259"/>
      <c r="AK179" s="259"/>
      <c r="AL179" s="545"/>
      <c r="AM179" s="259"/>
      <c r="AN179" s="259"/>
      <c r="AO179" s="411"/>
    </row>
    <row r="180" spans="1:41" ht="42" customHeight="1">
      <c r="A180" s="1150" t="s">
        <v>42</v>
      </c>
      <c r="B180" s="77" t="s">
        <v>205</v>
      </c>
      <c r="C180" s="48"/>
      <c r="D180" s="48"/>
      <c r="E180" s="48"/>
      <c r="F180" s="1017">
        <v>2400</v>
      </c>
      <c r="G180" s="48"/>
      <c r="H180" s="48"/>
      <c r="I180" s="1127" t="s">
        <v>19</v>
      </c>
      <c r="J180" s="24">
        <v>12351.86</v>
      </c>
      <c r="K180" s="24">
        <f t="shared" ref="K180:P180" si="211">K181+K183</f>
        <v>8845.1</v>
      </c>
      <c r="L180" s="79">
        <f t="shared" si="211"/>
        <v>17742.79</v>
      </c>
      <c r="M180" s="79">
        <f t="shared" si="211"/>
        <v>1753.38</v>
      </c>
      <c r="N180" s="79">
        <f t="shared" si="211"/>
        <v>1168.92</v>
      </c>
      <c r="O180" s="79">
        <f t="shared" si="211"/>
        <v>997.45</v>
      </c>
      <c r="P180" s="79">
        <f t="shared" si="211"/>
        <v>1632.45</v>
      </c>
      <c r="Q180" s="79">
        <f t="shared" ref="Q180:AN180" si="212">Q183+Q181</f>
        <v>0</v>
      </c>
      <c r="R180" s="79">
        <f t="shared" si="212"/>
        <v>0</v>
      </c>
      <c r="S180" s="79">
        <f t="shared" si="212"/>
        <v>0</v>
      </c>
      <c r="T180" s="79">
        <f t="shared" si="212"/>
        <v>0</v>
      </c>
      <c r="U180" s="79">
        <f t="shared" si="212"/>
        <v>0</v>
      </c>
      <c r="V180" s="79">
        <f t="shared" si="212"/>
        <v>0</v>
      </c>
      <c r="W180" s="79">
        <f t="shared" si="212"/>
        <v>0</v>
      </c>
      <c r="X180" s="79">
        <f t="shared" si="212"/>
        <v>0</v>
      </c>
      <c r="Y180" s="79">
        <f t="shared" si="212"/>
        <v>0</v>
      </c>
      <c r="Z180" s="79">
        <f t="shared" si="212"/>
        <v>0</v>
      </c>
      <c r="AA180" s="79">
        <f t="shared" si="212"/>
        <v>0</v>
      </c>
      <c r="AB180" s="79">
        <f t="shared" si="212"/>
        <v>0</v>
      </c>
      <c r="AC180" s="79">
        <f>AC183+AC181</f>
        <v>0</v>
      </c>
      <c r="AD180" s="79">
        <f>AD183+AD181</f>
        <v>0</v>
      </c>
      <c r="AE180" s="79">
        <f t="shared" si="212"/>
        <v>0</v>
      </c>
      <c r="AF180" s="79">
        <f t="shared" si="212"/>
        <v>0</v>
      </c>
      <c r="AG180" s="79">
        <f t="shared" si="212"/>
        <v>0</v>
      </c>
      <c r="AH180" s="79">
        <f>AH183+AH181</f>
        <v>0</v>
      </c>
      <c r="AI180" s="79">
        <f>AI183+AI181</f>
        <v>0</v>
      </c>
      <c r="AJ180" s="79">
        <f>P180-Q180</f>
        <v>1632.45</v>
      </c>
      <c r="AK180" s="79">
        <f>AJ180</f>
        <v>1632.45</v>
      </c>
      <c r="AL180" s="76">
        <f>ROUND((Q180*100%/P180*100),2)</f>
        <v>0</v>
      </c>
      <c r="AM180" s="79">
        <f t="shared" si="212"/>
        <v>0</v>
      </c>
      <c r="AN180" s="79">
        <f t="shared" si="212"/>
        <v>0</v>
      </c>
      <c r="AO180" s="404" t="s">
        <v>424</v>
      </c>
    </row>
    <row r="181" spans="1:41" ht="16.5" customHeight="1">
      <c r="A181" s="1200"/>
      <c r="B181" s="1" t="s">
        <v>15</v>
      </c>
      <c r="C181" s="48"/>
      <c r="D181" s="48"/>
      <c r="E181" s="48"/>
      <c r="F181" s="1018"/>
      <c r="G181" s="39">
        <v>2018</v>
      </c>
      <c r="H181" s="39">
        <v>2018</v>
      </c>
      <c r="I181" s="1128"/>
      <c r="J181" s="27">
        <v>1815.76</v>
      </c>
      <c r="K181" s="27">
        <v>1815.76</v>
      </c>
      <c r="L181" s="22">
        <v>889.05</v>
      </c>
      <c r="M181" s="22">
        <v>0</v>
      </c>
      <c r="N181" s="22">
        <v>412.99</v>
      </c>
      <c r="O181" s="22">
        <v>0</v>
      </c>
      <c r="P181" s="22">
        <v>246.67</v>
      </c>
      <c r="Q181" s="83">
        <f>Q182</f>
        <v>0</v>
      </c>
      <c r="R181" s="83">
        <f t="shared" ref="R181:AF181" si="213">R182</f>
        <v>0</v>
      </c>
      <c r="S181" s="83">
        <f t="shared" si="213"/>
        <v>0</v>
      </c>
      <c r="T181" s="83">
        <f t="shared" si="213"/>
        <v>0</v>
      </c>
      <c r="U181" s="83">
        <f t="shared" si="213"/>
        <v>0</v>
      </c>
      <c r="V181" s="83">
        <f t="shared" si="213"/>
        <v>0</v>
      </c>
      <c r="W181" s="83">
        <f t="shared" si="213"/>
        <v>0</v>
      </c>
      <c r="X181" s="83">
        <f t="shared" si="213"/>
        <v>0</v>
      </c>
      <c r="Y181" s="83">
        <f t="shared" si="213"/>
        <v>0</v>
      </c>
      <c r="Z181" s="83">
        <f t="shared" si="213"/>
        <v>0</v>
      </c>
      <c r="AA181" s="83">
        <f t="shared" si="213"/>
        <v>0</v>
      </c>
      <c r="AB181" s="83">
        <f t="shared" si="213"/>
        <v>0</v>
      </c>
      <c r="AC181" s="83">
        <f t="shared" si="213"/>
        <v>0</v>
      </c>
      <c r="AD181" s="83">
        <f t="shared" si="213"/>
        <v>0</v>
      </c>
      <c r="AE181" s="83">
        <f t="shared" si="213"/>
        <v>0</v>
      </c>
      <c r="AF181" s="83">
        <f t="shared" si="213"/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0</v>
      </c>
      <c r="AL181" s="22">
        <v>0</v>
      </c>
      <c r="AM181" s="22">
        <v>0</v>
      </c>
      <c r="AN181" s="22">
        <v>0</v>
      </c>
      <c r="AO181" s="410"/>
    </row>
    <row r="182" spans="1:41" s="97" customFormat="1" ht="27" hidden="1" customHeight="1">
      <c r="A182" s="1200"/>
      <c r="B182" s="539" t="s">
        <v>302</v>
      </c>
      <c r="C182" s="546"/>
      <c r="D182" s="546"/>
      <c r="E182" s="546"/>
      <c r="F182" s="1018"/>
      <c r="G182" s="104"/>
      <c r="H182" s="104"/>
      <c r="I182" s="1128"/>
      <c r="J182" s="93"/>
      <c r="K182" s="93"/>
      <c r="L182" s="22"/>
      <c r="M182" s="165"/>
      <c r="N182" s="165"/>
      <c r="O182" s="165"/>
      <c r="P182" s="22"/>
      <c r="Q182" s="259">
        <f>S182</f>
        <v>0</v>
      </c>
      <c r="R182" s="259">
        <f>S182</f>
        <v>0</v>
      </c>
      <c r="S182" s="259">
        <v>0</v>
      </c>
      <c r="T182" s="259"/>
      <c r="U182" s="259"/>
      <c r="V182" s="259"/>
      <c r="W182" s="259"/>
      <c r="X182" s="259"/>
      <c r="Y182" s="259"/>
      <c r="Z182" s="259">
        <f>AA182</f>
        <v>0</v>
      </c>
      <c r="AA182" s="259">
        <v>0</v>
      </c>
      <c r="AB182" s="259"/>
      <c r="AC182" s="259"/>
      <c r="AD182" s="259"/>
      <c r="AE182" s="259"/>
      <c r="AF182" s="259"/>
      <c r="AG182" s="165"/>
      <c r="AH182" s="165"/>
      <c r="AI182" s="165"/>
      <c r="AJ182" s="165"/>
      <c r="AK182" s="165"/>
      <c r="AL182" s="165"/>
      <c r="AM182" s="165"/>
      <c r="AN182" s="165"/>
      <c r="AO182" s="547"/>
    </row>
    <row r="183" spans="1:41" ht="14.25" customHeight="1">
      <c r="A183" s="1151"/>
      <c r="B183" s="1" t="s">
        <v>32</v>
      </c>
      <c r="C183" s="48"/>
      <c r="D183" s="48"/>
      <c r="E183" s="48"/>
      <c r="F183" s="1016"/>
      <c r="G183" s="39">
        <v>2018</v>
      </c>
      <c r="H183" s="39">
        <v>2021</v>
      </c>
      <c r="I183" s="1129"/>
      <c r="J183" s="27">
        <v>10536.1</v>
      </c>
      <c r="K183" s="27">
        <v>7029.34</v>
      </c>
      <c r="L183" s="22">
        <v>16853.740000000002</v>
      </c>
      <c r="M183" s="22">
        <v>1753.38</v>
      </c>
      <c r="N183" s="22">
        <v>755.93</v>
      </c>
      <c r="O183" s="22">
        <v>997.45</v>
      </c>
      <c r="P183" s="22">
        <v>1385.78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  <c r="V183" s="22">
        <v>0</v>
      </c>
      <c r="W183" s="22">
        <v>0</v>
      </c>
      <c r="X183" s="22">
        <v>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0</v>
      </c>
      <c r="AL183" s="22">
        <v>0</v>
      </c>
      <c r="AM183" s="22">
        <v>0</v>
      </c>
      <c r="AN183" s="22">
        <v>0</v>
      </c>
      <c r="AO183" s="398"/>
    </row>
    <row r="184" spans="1:41" ht="72" customHeight="1">
      <c r="A184" s="1062" t="s">
        <v>63</v>
      </c>
      <c r="B184" s="77" t="s">
        <v>66</v>
      </c>
      <c r="C184" s="1135"/>
      <c r="D184" s="1135"/>
      <c r="E184" s="1135"/>
      <c r="F184" s="1156"/>
      <c r="G184" s="1153">
        <v>2019</v>
      </c>
      <c r="H184" s="1133">
        <v>2021</v>
      </c>
      <c r="I184" s="1130" t="s">
        <v>19</v>
      </c>
      <c r="J184" s="1131">
        <f>K184+L184</f>
        <v>74499.039999999994</v>
      </c>
      <c r="K184" s="1064">
        <v>0</v>
      </c>
      <c r="L184" s="78">
        <f t="shared" ref="L184:Q184" si="214">L185</f>
        <v>74499.039999999994</v>
      </c>
      <c r="M184" s="78">
        <f t="shared" si="214"/>
        <v>24180.74</v>
      </c>
      <c r="N184" s="78">
        <f t="shared" si="214"/>
        <v>24180.74</v>
      </c>
      <c r="O184" s="78">
        <f t="shared" si="214"/>
        <v>13819.52</v>
      </c>
      <c r="P184" s="78">
        <f t="shared" si="214"/>
        <v>0</v>
      </c>
      <c r="Q184" s="82">
        <f t="shared" si="214"/>
        <v>0</v>
      </c>
      <c r="R184" s="82">
        <f t="shared" ref="R184:W184" si="215">R185</f>
        <v>0</v>
      </c>
      <c r="S184" s="82">
        <f t="shared" si="215"/>
        <v>0</v>
      </c>
      <c r="T184" s="82">
        <f t="shared" si="215"/>
        <v>0</v>
      </c>
      <c r="U184" s="82">
        <f t="shared" si="215"/>
        <v>0</v>
      </c>
      <c r="V184" s="82">
        <f t="shared" si="215"/>
        <v>0</v>
      </c>
      <c r="W184" s="82">
        <f t="shared" si="215"/>
        <v>0</v>
      </c>
      <c r="X184" s="82">
        <f t="shared" ref="X184:AD184" si="216">X185</f>
        <v>0</v>
      </c>
      <c r="Y184" s="82">
        <f t="shared" si="216"/>
        <v>0</v>
      </c>
      <c r="Z184" s="82">
        <f t="shared" si="216"/>
        <v>0</v>
      </c>
      <c r="AA184" s="82">
        <f t="shared" si="216"/>
        <v>0</v>
      </c>
      <c r="AB184" s="82">
        <f t="shared" si="216"/>
        <v>0</v>
      </c>
      <c r="AC184" s="82">
        <f t="shared" si="216"/>
        <v>0</v>
      </c>
      <c r="AD184" s="82">
        <f t="shared" si="216"/>
        <v>0</v>
      </c>
      <c r="AE184" s="82">
        <f t="shared" ref="AE184:AN184" si="217">AE185</f>
        <v>0</v>
      </c>
      <c r="AF184" s="82">
        <f t="shared" si="217"/>
        <v>0</v>
      </c>
      <c r="AG184" s="82">
        <f t="shared" si="217"/>
        <v>0</v>
      </c>
      <c r="AH184" s="82">
        <f t="shared" si="217"/>
        <v>0</v>
      </c>
      <c r="AI184" s="82">
        <f t="shared" si="217"/>
        <v>0</v>
      </c>
      <c r="AJ184" s="79">
        <v>0</v>
      </c>
      <c r="AK184" s="79">
        <f>AJ184</f>
        <v>0</v>
      </c>
      <c r="AL184" s="76">
        <v>0</v>
      </c>
      <c r="AM184" s="82">
        <f t="shared" si="217"/>
        <v>0</v>
      </c>
      <c r="AN184" s="82">
        <f t="shared" si="217"/>
        <v>0</v>
      </c>
      <c r="AO184" s="424" t="s">
        <v>423</v>
      </c>
    </row>
    <row r="185" spans="1:41" ht="18" customHeight="1">
      <c r="A185" s="1152"/>
      <c r="B185" s="1" t="s">
        <v>16</v>
      </c>
      <c r="C185" s="1135"/>
      <c r="D185" s="1135"/>
      <c r="E185" s="1135"/>
      <c r="F185" s="1156"/>
      <c r="G185" s="1153"/>
      <c r="H185" s="1134"/>
      <c r="I185" s="1130"/>
      <c r="J185" s="1131"/>
      <c r="K185" s="1065"/>
      <c r="L185" s="866">
        <v>74499.039999999994</v>
      </c>
      <c r="M185" s="83">
        <v>24180.74</v>
      </c>
      <c r="N185" s="83">
        <v>24180.74</v>
      </c>
      <c r="O185" s="83">
        <v>13819.52</v>
      </c>
      <c r="P185" s="83">
        <v>0</v>
      </c>
      <c r="Q185" s="83">
        <v>0</v>
      </c>
      <c r="R185" s="83">
        <f t="shared" ref="R185:W185" si="218">SUM(R186:R192)</f>
        <v>0</v>
      </c>
      <c r="S185" s="83">
        <f t="shared" si="218"/>
        <v>0</v>
      </c>
      <c r="T185" s="83">
        <f t="shared" si="218"/>
        <v>0</v>
      </c>
      <c r="U185" s="83">
        <f t="shared" si="218"/>
        <v>0</v>
      </c>
      <c r="V185" s="83">
        <f t="shared" si="218"/>
        <v>0</v>
      </c>
      <c r="W185" s="83">
        <f t="shared" si="218"/>
        <v>0</v>
      </c>
      <c r="X185" s="83">
        <v>0</v>
      </c>
      <c r="Y185" s="83">
        <f t="shared" ref="Y185:AD185" si="219">SUM(Y186:Y192)</f>
        <v>0</v>
      </c>
      <c r="Z185" s="83">
        <f t="shared" si="219"/>
        <v>0</v>
      </c>
      <c r="AA185" s="83">
        <f t="shared" si="219"/>
        <v>0</v>
      </c>
      <c r="AB185" s="83">
        <f t="shared" si="219"/>
        <v>0</v>
      </c>
      <c r="AC185" s="83">
        <f t="shared" si="219"/>
        <v>0</v>
      </c>
      <c r="AD185" s="83">
        <f t="shared" si="219"/>
        <v>0</v>
      </c>
      <c r="AE185" s="83">
        <f>SUM(AF185:AH185)</f>
        <v>0</v>
      </c>
      <c r="AF185" s="83">
        <f>SUM(AF186:AF192)</f>
        <v>0</v>
      </c>
      <c r="AG185" s="83">
        <f>SUM(AG186:AG192)</f>
        <v>0</v>
      </c>
      <c r="AH185" s="83">
        <v>0</v>
      </c>
      <c r="AI185" s="83">
        <v>0</v>
      </c>
      <c r="AJ185" s="83">
        <f>SUM(AJ186:AJ192)</f>
        <v>0</v>
      </c>
      <c r="AK185" s="83">
        <f>SUM(AK186:AK192)</f>
        <v>0</v>
      </c>
      <c r="AL185" s="83">
        <f>SUM(AL186:AL192)</f>
        <v>0</v>
      </c>
      <c r="AM185" s="83">
        <f>SUM(AM186:AM192)</f>
        <v>0</v>
      </c>
      <c r="AN185" s="83">
        <f>SUM(AN186:AN192)</f>
        <v>0</v>
      </c>
      <c r="AO185" s="409"/>
    </row>
    <row r="186" spans="1:41" s="97" customFormat="1" ht="18" hidden="1" customHeight="1">
      <c r="A186" s="324"/>
      <c r="B186" s="252" t="s">
        <v>152</v>
      </c>
      <c r="C186" s="253"/>
      <c r="D186" s="253"/>
      <c r="E186" s="253"/>
      <c r="F186" s="254"/>
      <c r="G186" s="255"/>
      <c r="H186" s="256"/>
      <c r="I186" s="104"/>
      <c r="J186" s="98"/>
      <c r="K186" s="257"/>
      <c r="L186" s="866"/>
      <c r="M186" s="259"/>
      <c r="N186" s="259"/>
      <c r="O186" s="259"/>
      <c r="P186" s="83"/>
      <c r="Q186" s="259">
        <f>S186+U186</f>
        <v>0</v>
      </c>
      <c r="R186" s="259">
        <f>S186</f>
        <v>0</v>
      </c>
      <c r="S186" s="259">
        <v>0</v>
      </c>
      <c r="T186" s="259">
        <v>0</v>
      </c>
      <c r="U186" s="259">
        <v>0</v>
      </c>
      <c r="V186" s="259"/>
      <c r="W186" s="259"/>
      <c r="X186" s="259"/>
      <c r="Y186" s="259"/>
      <c r="Z186" s="259">
        <v>0</v>
      </c>
      <c r="AA186" s="259"/>
      <c r="AB186" s="259"/>
      <c r="AC186" s="259"/>
      <c r="AD186" s="259"/>
      <c r="AE186" s="259">
        <f>SUM(AF186:AF186)</f>
        <v>0</v>
      </c>
      <c r="AF186" s="259"/>
      <c r="AG186" s="259"/>
      <c r="AH186" s="259"/>
      <c r="AI186" s="259"/>
      <c r="AJ186" s="259"/>
      <c r="AK186" s="259"/>
      <c r="AL186" s="259"/>
      <c r="AM186" s="259"/>
      <c r="AN186" s="259"/>
      <c r="AO186" s="411"/>
    </row>
    <row r="187" spans="1:41" s="97" customFormat="1" ht="18" hidden="1" customHeight="1">
      <c r="A187" s="324"/>
      <c r="B187" s="252" t="s">
        <v>156</v>
      </c>
      <c r="C187" s="253"/>
      <c r="D187" s="253"/>
      <c r="E187" s="253"/>
      <c r="F187" s="254"/>
      <c r="G187" s="255"/>
      <c r="H187" s="256"/>
      <c r="I187" s="104"/>
      <c r="J187" s="98"/>
      <c r="K187" s="257"/>
      <c r="L187" s="866"/>
      <c r="M187" s="259"/>
      <c r="N187" s="259"/>
      <c r="O187" s="259"/>
      <c r="P187" s="83"/>
      <c r="Q187" s="259">
        <f>S187+U187+W187</f>
        <v>0</v>
      </c>
      <c r="R187" s="259"/>
      <c r="S187" s="259"/>
      <c r="T187" s="259"/>
      <c r="U187" s="259"/>
      <c r="V187" s="259">
        <v>0</v>
      </c>
      <c r="W187" s="259">
        <v>0</v>
      </c>
      <c r="X187" s="259"/>
      <c r="Y187" s="259"/>
      <c r="Z187" s="259">
        <v>0</v>
      </c>
      <c r="AA187" s="259">
        <v>0</v>
      </c>
      <c r="AB187" s="259"/>
      <c r="AC187" s="259"/>
      <c r="AD187" s="259"/>
      <c r="AE187" s="259">
        <f>SUM(AF187:AF187)</f>
        <v>0</v>
      </c>
      <c r="AF187" s="259"/>
      <c r="AG187" s="259"/>
      <c r="AH187" s="259"/>
      <c r="AI187" s="259"/>
      <c r="AJ187" s="259"/>
      <c r="AK187" s="259"/>
      <c r="AL187" s="259"/>
      <c r="AM187" s="259"/>
      <c r="AN187" s="259"/>
      <c r="AO187" s="411"/>
    </row>
    <row r="188" spans="1:41" s="97" customFormat="1" ht="26.25" hidden="1" customHeight="1">
      <c r="A188" s="324"/>
      <c r="B188" s="252" t="s">
        <v>229</v>
      </c>
      <c r="C188" s="253"/>
      <c r="D188" s="253"/>
      <c r="E188" s="253"/>
      <c r="F188" s="254"/>
      <c r="G188" s="255"/>
      <c r="H188" s="256"/>
      <c r="I188" s="104"/>
      <c r="J188" s="98"/>
      <c r="K188" s="257"/>
      <c r="L188" s="866"/>
      <c r="M188" s="259"/>
      <c r="N188" s="259"/>
      <c r="O188" s="259"/>
      <c r="P188" s="83"/>
      <c r="Q188" s="259">
        <f>S188+U188+W188+Y188</f>
        <v>0</v>
      </c>
      <c r="R188" s="259"/>
      <c r="S188" s="259"/>
      <c r="T188" s="259"/>
      <c r="U188" s="259"/>
      <c r="V188" s="259"/>
      <c r="W188" s="259"/>
      <c r="X188" s="259">
        <v>0</v>
      </c>
      <c r="Y188" s="259">
        <v>0</v>
      </c>
      <c r="Z188" s="259">
        <v>0</v>
      </c>
      <c r="AA188" s="259">
        <v>0</v>
      </c>
      <c r="AB188" s="259"/>
      <c r="AC188" s="259"/>
      <c r="AD188" s="259"/>
      <c r="AE188" s="259">
        <f>SUM(AF188:AF188)</f>
        <v>0</v>
      </c>
      <c r="AF188" s="259"/>
      <c r="AG188" s="259"/>
      <c r="AH188" s="259"/>
      <c r="AI188" s="259"/>
      <c r="AJ188" s="259"/>
      <c r="AK188" s="259"/>
      <c r="AL188" s="259"/>
      <c r="AM188" s="259"/>
      <c r="AN188" s="259"/>
      <c r="AO188" s="411"/>
    </row>
    <row r="189" spans="1:41" s="97" customFormat="1" ht="18" hidden="1" customHeight="1">
      <c r="A189" s="324"/>
      <c r="B189" s="252" t="s">
        <v>230</v>
      </c>
      <c r="C189" s="253"/>
      <c r="D189" s="253"/>
      <c r="E189" s="253"/>
      <c r="F189" s="254"/>
      <c r="G189" s="255"/>
      <c r="H189" s="256"/>
      <c r="I189" s="104"/>
      <c r="J189" s="98"/>
      <c r="K189" s="257"/>
      <c r="L189" s="866"/>
      <c r="M189" s="259"/>
      <c r="N189" s="259"/>
      <c r="O189" s="259"/>
      <c r="P189" s="83"/>
      <c r="Q189" s="259">
        <f>S189+U189+W189+Y189</f>
        <v>0</v>
      </c>
      <c r="R189" s="259">
        <f>S189</f>
        <v>0</v>
      </c>
      <c r="S189" s="259">
        <v>0</v>
      </c>
      <c r="T189" s="259">
        <v>0</v>
      </c>
      <c r="U189" s="259">
        <v>0</v>
      </c>
      <c r="V189" s="259"/>
      <c r="W189" s="259">
        <v>0</v>
      </c>
      <c r="X189" s="259">
        <v>0</v>
      </c>
      <c r="Y189" s="259">
        <v>0</v>
      </c>
      <c r="Z189" s="259">
        <f>AA189+AB189</f>
        <v>0</v>
      </c>
      <c r="AA189" s="259">
        <v>0</v>
      </c>
      <c r="AB189" s="259">
        <v>0</v>
      </c>
      <c r="AC189" s="259">
        <v>0</v>
      </c>
      <c r="AD189" s="259"/>
      <c r="AE189" s="259">
        <f>SUM(AF189:AF189)</f>
        <v>0</v>
      </c>
      <c r="AF189" s="259"/>
      <c r="AG189" s="259"/>
      <c r="AH189" s="259"/>
      <c r="AI189" s="259"/>
      <c r="AJ189" s="259"/>
      <c r="AK189" s="259"/>
      <c r="AL189" s="259"/>
      <c r="AM189" s="259"/>
      <c r="AN189" s="259"/>
      <c r="AO189" s="411"/>
    </row>
    <row r="190" spans="1:41" s="97" customFormat="1" ht="18" hidden="1" customHeight="1">
      <c r="A190" s="324"/>
      <c r="B190" s="252" t="s">
        <v>231</v>
      </c>
      <c r="C190" s="253"/>
      <c r="D190" s="253"/>
      <c r="E190" s="253"/>
      <c r="F190" s="254"/>
      <c r="G190" s="255"/>
      <c r="H190" s="256"/>
      <c r="I190" s="104"/>
      <c r="J190" s="98"/>
      <c r="K190" s="257"/>
      <c r="L190" s="866"/>
      <c r="M190" s="259"/>
      <c r="N190" s="259"/>
      <c r="O190" s="259"/>
      <c r="P190" s="83"/>
      <c r="Q190" s="259">
        <f>S190+U190+W190+Y190</f>
        <v>0</v>
      </c>
      <c r="R190" s="259"/>
      <c r="S190" s="259"/>
      <c r="T190" s="259">
        <v>0</v>
      </c>
      <c r="U190" s="259">
        <v>0</v>
      </c>
      <c r="V190" s="259"/>
      <c r="W190" s="259"/>
      <c r="X190" s="259">
        <v>0</v>
      </c>
      <c r="Y190" s="259">
        <v>0</v>
      </c>
      <c r="Z190" s="259">
        <f>AA190+AB190</f>
        <v>0</v>
      </c>
      <c r="AA190" s="259">
        <v>0</v>
      </c>
      <c r="AB190" s="259"/>
      <c r="AC190" s="259"/>
      <c r="AD190" s="259"/>
      <c r="AE190" s="259">
        <f>SUM(AF190:AF190)</f>
        <v>0</v>
      </c>
      <c r="AF190" s="259"/>
      <c r="AG190" s="259"/>
      <c r="AH190" s="259"/>
      <c r="AI190" s="259"/>
      <c r="AJ190" s="259"/>
      <c r="AK190" s="259"/>
      <c r="AL190" s="259"/>
      <c r="AM190" s="259"/>
      <c r="AN190" s="259"/>
      <c r="AO190" s="411"/>
    </row>
    <row r="191" spans="1:41" s="97" customFormat="1" ht="18" hidden="1" customHeight="1">
      <c r="A191" s="324"/>
      <c r="B191" s="252" t="s">
        <v>259</v>
      </c>
      <c r="C191" s="253"/>
      <c r="D191" s="253"/>
      <c r="E191" s="253"/>
      <c r="F191" s="254"/>
      <c r="G191" s="255"/>
      <c r="H191" s="256"/>
      <c r="I191" s="104"/>
      <c r="J191" s="98"/>
      <c r="K191" s="257"/>
      <c r="L191" s="866"/>
      <c r="M191" s="259"/>
      <c r="N191" s="259"/>
      <c r="O191" s="259"/>
      <c r="P191" s="83"/>
      <c r="Q191" s="259">
        <v>0</v>
      </c>
      <c r="R191" s="259"/>
      <c r="S191" s="259"/>
      <c r="T191" s="259">
        <v>0</v>
      </c>
      <c r="U191" s="259">
        <v>0</v>
      </c>
      <c r="V191" s="259"/>
      <c r="W191" s="259"/>
      <c r="X191" s="259"/>
      <c r="Y191" s="259"/>
      <c r="Z191" s="259">
        <f>AA191+AB191</f>
        <v>0</v>
      </c>
      <c r="AA191" s="259"/>
      <c r="AB191" s="259">
        <v>0</v>
      </c>
      <c r="AC191" s="259"/>
      <c r="AD191" s="259"/>
      <c r="AE191" s="259"/>
      <c r="AF191" s="259"/>
      <c r="AG191" s="259"/>
      <c r="AH191" s="259"/>
      <c r="AI191" s="259"/>
      <c r="AJ191" s="259"/>
      <c r="AK191" s="259"/>
      <c r="AL191" s="259"/>
      <c r="AM191" s="259"/>
      <c r="AN191" s="259"/>
      <c r="AO191" s="411"/>
    </row>
    <row r="192" spans="1:41" s="97" customFormat="1" ht="18" hidden="1" customHeight="1">
      <c r="A192" s="324"/>
      <c r="B192" s="252" t="s">
        <v>153</v>
      </c>
      <c r="C192" s="253"/>
      <c r="D192" s="253"/>
      <c r="E192" s="253"/>
      <c r="F192" s="254"/>
      <c r="G192" s="255"/>
      <c r="H192" s="256"/>
      <c r="I192" s="104"/>
      <c r="J192" s="98"/>
      <c r="K192" s="257"/>
      <c r="L192" s="866"/>
      <c r="M192" s="259"/>
      <c r="N192" s="259"/>
      <c r="O192" s="259"/>
      <c r="P192" s="83"/>
      <c r="Q192" s="259">
        <f>S192+U192+W192+Y192</f>
        <v>0</v>
      </c>
      <c r="R192" s="259">
        <f>S192</f>
        <v>0</v>
      </c>
      <c r="S192" s="259">
        <v>0</v>
      </c>
      <c r="T192" s="259">
        <v>0</v>
      </c>
      <c r="U192" s="259">
        <v>0</v>
      </c>
      <c r="V192" s="259"/>
      <c r="W192" s="259"/>
      <c r="X192" s="259">
        <v>0</v>
      </c>
      <c r="Y192" s="259">
        <v>0</v>
      </c>
      <c r="Z192" s="259">
        <v>0</v>
      </c>
      <c r="AA192" s="259">
        <v>0</v>
      </c>
      <c r="AB192" s="259"/>
      <c r="AC192" s="259"/>
      <c r="AD192" s="259"/>
      <c r="AE192" s="259">
        <f>SUM(AF192:AF192)</f>
        <v>0</v>
      </c>
      <c r="AF192" s="259"/>
      <c r="AG192" s="259"/>
      <c r="AH192" s="259"/>
      <c r="AI192" s="259"/>
      <c r="AJ192" s="259"/>
      <c r="AK192" s="259"/>
      <c r="AL192" s="259"/>
      <c r="AM192" s="259"/>
      <c r="AN192" s="259"/>
      <c r="AO192" s="411"/>
    </row>
    <row r="193" spans="1:41" s="319" customFormat="1" ht="78.75" customHeight="1">
      <c r="A193" s="1062" t="s">
        <v>167</v>
      </c>
      <c r="B193" s="80" t="s">
        <v>168</v>
      </c>
      <c r="C193" s="330"/>
      <c r="D193" s="330"/>
      <c r="E193" s="330"/>
      <c r="F193" s="315"/>
      <c r="G193" s="331"/>
      <c r="H193" s="332"/>
      <c r="I193" s="990" t="s">
        <v>19</v>
      </c>
      <c r="J193" s="328"/>
      <c r="K193" s="329"/>
      <c r="L193" s="284">
        <f>L194+L197</f>
        <v>71056.58</v>
      </c>
      <c r="M193" s="284">
        <f t="shared" ref="M193:AM193" si="220">M194+M197</f>
        <v>0</v>
      </c>
      <c r="N193" s="284">
        <f t="shared" si="220"/>
        <v>377.26</v>
      </c>
      <c r="O193" s="284">
        <f t="shared" si="220"/>
        <v>0</v>
      </c>
      <c r="P193" s="284">
        <f t="shared" si="220"/>
        <v>70000</v>
      </c>
      <c r="Q193" s="284">
        <f t="shared" si="220"/>
        <v>0</v>
      </c>
      <c r="R193" s="284">
        <f t="shared" si="220"/>
        <v>0</v>
      </c>
      <c r="S193" s="284">
        <f t="shared" si="220"/>
        <v>0</v>
      </c>
      <c r="T193" s="284">
        <f t="shared" si="220"/>
        <v>0</v>
      </c>
      <c r="U193" s="284">
        <f t="shared" si="220"/>
        <v>0</v>
      </c>
      <c r="V193" s="284">
        <f t="shared" si="220"/>
        <v>0</v>
      </c>
      <c r="W193" s="284">
        <f t="shared" si="220"/>
        <v>0</v>
      </c>
      <c r="X193" s="284">
        <f t="shared" si="220"/>
        <v>0</v>
      </c>
      <c r="Y193" s="284">
        <f t="shared" si="220"/>
        <v>0</v>
      </c>
      <c r="Z193" s="284">
        <f t="shared" si="220"/>
        <v>0</v>
      </c>
      <c r="AA193" s="284">
        <f t="shared" si="220"/>
        <v>0</v>
      </c>
      <c r="AB193" s="284">
        <f t="shared" si="220"/>
        <v>0</v>
      </c>
      <c r="AC193" s="284">
        <f t="shared" si="220"/>
        <v>0</v>
      </c>
      <c r="AD193" s="284">
        <f t="shared" si="220"/>
        <v>0</v>
      </c>
      <c r="AE193" s="284">
        <f t="shared" si="220"/>
        <v>0</v>
      </c>
      <c r="AF193" s="284">
        <f t="shared" si="220"/>
        <v>0</v>
      </c>
      <c r="AG193" s="284">
        <f t="shared" si="220"/>
        <v>0</v>
      </c>
      <c r="AH193" s="284">
        <f t="shared" si="220"/>
        <v>0</v>
      </c>
      <c r="AI193" s="284">
        <f t="shared" si="220"/>
        <v>0</v>
      </c>
      <c r="AJ193" s="79">
        <f>P193-Q193</f>
        <v>70000</v>
      </c>
      <c r="AK193" s="284">
        <f>AJ193</f>
        <v>70000</v>
      </c>
      <c r="AL193" s="284">
        <f t="shared" si="220"/>
        <v>0</v>
      </c>
      <c r="AM193" s="284">
        <f t="shared" si="220"/>
        <v>0</v>
      </c>
      <c r="AN193" s="284">
        <f t="shared" ref="AN193" si="221">AN194</f>
        <v>0</v>
      </c>
      <c r="AO193" s="424"/>
    </row>
    <row r="194" spans="1:41" ht="18" customHeight="1">
      <c r="A194" s="1063"/>
      <c r="B194" s="42" t="s">
        <v>15</v>
      </c>
      <c r="C194" s="334"/>
      <c r="D194" s="334"/>
      <c r="E194" s="334"/>
      <c r="F194" s="312"/>
      <c r="G194" s="335"/>
      <c r="H194" s="336"/>
      <c r="I194" s="991"/>
      <c r="J194" s="275"/>
      <c r="K194" s="337"/>
      <c r="L194" s="866">
        <v>8054.94</v>
      </c>
      <c r="M194" s="83">
        <v>0</v>
      </c>
      <c r="N194" s="83">
        <v>377.26</v>
      </c>
      <c r="O194" s="83">
        <v>0</v>
      </c>
      <c r="P194" s="83">
        <v>7000</v>
      </c>
      <c r="Q194" s="83">
        <f>SUM(Q195:Q196)</f>
        <v>0</v>
      </c>
      <c r="R194" s="83">
        <v>0</v>
      </c>
      <c r="S194" s="83">
        <v>0</v>
      </c>
      <c r="T194" s="83">
        <f>SUM(T195:T196)</f>
        <v>0</v>
      </c>
      <c r="U194" s="83">
        <f>SUM(U195:U196)</f>
        <v>0</v>
      </c>
      <c r="V194" s="83">
        <f t="shared" ref="V194:AB194" si="222">SUM(V195:V196)</f>
        <v>0</v>
      </c>
      <c r="W194" s="83">
        <f t="shared" si="222"/>
        <v>0</v>
      </c>
      <c r="X194" s="83">
        <f t="shared" si="222"/>
        <v>0</v>
      </c>
      <c r="Y194" s="83">
        <f t="shared" si="222"/>
        <v>0</v>
      </c>
      <c r="Z194" s="83">
        <f t="shared" si="222"/>
        <v>0</v>
      </c>
      <c r="AA194" s="83">
        <f t="shared" si="222"/>
        <v>0</v>
      </c>
      <c r="AB194" s="83">
        <f t="shared" si="222"/>
        <v>0</v>
      </c>
      <c r="AC194" s="83">
        <f>SUM(AC195:AC196)</f>
        <v>0</v>
      </c>
      <c r="AD194" s="83">
        <f>SUM(AD195:AD196)</f>
        <v>0</v>
      </c>
      <c r="AE194" s="83">
        <v>0</v>
      </c>
      <c r="AF194" s="83">
        <v>0</v>
      </c>
      <c r="AG194" s="83">
        <v>0</v>
      </c>
      <c r="AH194" s="83">
        <v>0</v>
      </c>
      <c r="AI194" s="83">
        <v>0</v>
      </c>
      <c r="AJ194" s="83">
        <v>0</v>
      </c>
      <c r="AK194" s="83">
        <v>0</v>
      </c>
      <c r="AL194" s="83">
        <v>0</v>
      </c>
      <c r="AM194" s="83">
        <v>0</v>
      </c>
      <c r="AN194" s="83">
        <v>0</v>
      </c>
      <c r="AO194" s="409"/>
    </row>
    <row r="195" spans="1:41" s="97" customFormat="1" ht="28.5" hidden="1" customHeight="1">
      <c r="A195" s="1042"/>
      <c r="B195" s="252" t="s">
        <v>232</v>
      </c>
      <c r="C195" s="253"/>
      <c r="D195" s="253"/>
      <c r="E195" s="253"/>
      <c r="F195" s="254"/>
      <c r="G195" s="255"/>
      <c r="H195" s="256"/>
      <c r="I195" s="1042"/>
      <c r="J195" s="98"/>
      <c r="K195" s="257"/>
      <c r="L195" s="866"/>
      <c r="M195" s="259"/>
      <c r="N195" s="259"/>
      <c r="O195" s="259"/>
      <c r="P195" s="83"/>
      <c r="Q195" s="259"/>
      <c r="R195" s="259"/>
      <c r="S195" s="259"/>
      <c r="T195" s="259"/>
      <c r="U195" s="259"/>
      <c r="V195" s="259"/>
      <c r="W195" s="259"/>
      <c r="X195" s="83"/>
      <c r="Y195" s="83"/>
      <c r="Z195" s="259"/>
      <c r="AA195" s="259"/>
      <c r="AB195" s="259"/>
      <c r="AC195" s="259"/>
      <c r="AD195" s="259"/>
      <c r="AE195" s="259"/>
      <c r="AF195" s="259"/>
      <c r="AG195" s="259"/>
      <c r="AH195" s="259"/>
      <c r="AI195" s="259"/>
      <c r="AJ195" s="259"/>
      <c r="AK195" s="259"/>
      <c r="AL195" s="259"/>
      <c r="AM195" s="259"/>
      <c r="AN195" s="259"/>
      <c r="AO195" s="411"/>
    </row>
    <row r="196" spans="1:41" s="97" customFormat="1" ht="26.25" hidden="1" customHeight="1">
      <c r="A196" s="1042"/>
      <c r="B196" s="252" t="s">
        <v>345</v>
      </c>
      <c r="C196" s="253"/>
      <c r="D196" s="253"/>
      <c r="E196" s="253"/>
      <c r="F196" s="254"/>
      <c r="G196" s="255"/>
      <c r="H196" s="256"/>
      <c r="I196" s="1042"/>
      <c r="J196" s="98"/>
      <c r="K196" s="257"/>
      <c r="L196" s="866"/>
      <c r="M196" s="259"/>
      <c r="N196" s="259"/>
      <c r="O196" s="259"/>
      <c r="P196" s="83">
        <f>Q196</f>
        <v>0</v>
      </c>
      <c r="Q196" s="259">
        <f>Y196</f>
        <v>0</v>
      </c>
      <c r="R196" s="259"/>
      <c r="S196" s="259"/>
      <c r="T196" s="259">
        <v>0</v>
      </c>
      <c r="U196" s="259">
        <v>0</v>
      </c>
      <c r="V196" s="259"/>
      <c r="W196" s="259"/>
      <c r="X196" s="259">
        <f>Y196</f>
        <v>0</v>
      </c>
      <c r="Y196" s="259">
        <v>0</v>
      </c>
      <c r="Z196" s="259">
        <f>SUM(AA196:AD196)</f>
        <v>0</v>
      </c>
      <c r="AA196" s="259"/>
      <c r="AB196" s="259">
        <v>0</v>
      </c>
      <c r="AC196" s="259"/>
      <c r="AD196" s="259">
        <v>0</v>
      </c>
      <c r="AE196" s="259"/>
      <c r="AF196" s="259"/>
      <c r="AG196" s="259"/>
      <c r="AH196" s="259"/>
      <c r="AI196" s="259"/>
      <c r="AJ196" s="259"/>
      <c r="AK196" s="259"/>
      <c r="AL196" s="259"/>
      <c r="AM196" s="259"/>
      <c r="AN196" s="259"/>
      <c r="AO196" s="411"/>
    </row>
    <row r="197" spans="1:41" ht="16.5" customHeight="1">
      <c r="A197" s="1037"/>
      <c r="B197" s="42" t="s">
        <v>16</v>
      </c>
      <c r="C197" s="334"/>
      <c r="D197" s="334"/>
      <c r="E197" s="334"/>
      <c r="F197" s="312"/>
      <c r="G197" s="335"/>
      <c r="H197" s="336"/>
      <c r="I197" s="1037"/>
      <c r="J197" s="711"/>
      <c r="K197" s="337"/>
      <c r="L197" s="866">
        <v>63001.64</v>
      </c>
      <c r="M197" s="83"/>
      <c r="N197" s="83"/>
      <c r="O197" s="83"/>
      <c r="P197" s="83">
        <v>63000</v>
      </c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409"/>
    </row>
    <row r="198" spans="1:41" s="319" customFormat="1" ht="43.5" customHeight="1">
      <c r="A198" s="1062" t="s">
        <v>169</v>
      </c>
      <c r="B198" s="80" t="s">
        <v>170</v>
      </c>
      <c r="C198" s="330"/>
      <c r="D198" s="330"/>
      <c r="E198" s="330"/>
      <c r="F198" s="315"/>
      <c r="G198" s="331"/>
      <c r="H198" s="332"/>
      <c r="I198" s="990" t="s">
        <v>19</v>
      </c>
      <c r="J198" s="328"/>
      <c r="K198" s="329"/>
      <c r="L198" s="284">
        <f>L199</f>
        <v>10005.34</v>
      </c>
      <c r="M198" s="284">
        <f>M199</f>
        <v>0</v>
      </c>
      <c r="N198" s="284">
        <f t="shared" ref="N198:AN199" si="223">N199</f>
        <v>612.4</v>
      </c>
      <c r="O198" s="284">
        <f t="shared" si="223"/>
        <v>7188.28</v>
      </c>
      <c r="P198" s="284">
        <f t="shared" si="223"/>
        <v>1215.26</v>
      </c>
      <c r="Q198" s="284">
        <f t="shared" si="223"/>
        <v>0</v>
      </c>
      <c r="R198" s="284">
        <f t="shared" si="223"/>
        <v>0</v>
      </c>
      <c r="S198" s="284">
        <f t="shared" si="223"/>
        <v>0</v>
      </c>
      <c r="T198" s="284">
        <f t="shared" si="223"/>
        <v>0</v>
      </c>
      <c r="U198" s="284">
        <f t="shared" si="223"/>
        <v>0</v>
      </c>
      <c r="V198" s="284">
        <f t="shared" si="223"/>
        <v>0</v>
      </c>
      <c r="W198" s="284">
        <f t="shared" si="223"/>
        <v>0</v>
      </c>
      <c r="X198" s="284">
        <f t="shared" si="223"/>
        <v>0</v>
      </c>
      <c r="Y198" s="284">
        <f t="shared" si="223"/>
        <v>0</v>
      </c>
      <c r="Z198" s="284">
        <f t="shared" si="223"/>
        <v>0</v>
      </c>
      <c r="AA198" s="284">
        <f>AA199</f>
        <v>0</v>
      </c>
      <c r="AB198" s="284">
        <f>AB199</f>
        <v>0</v>
      </c>
      <c r="AC198" s="284">
        <f>AC199</f>
        <v>0</v>
      </c>
      <c r="AD198" s="284">
        <f>AD199</f>
        <v>0</v>
      </c>
      <c r="AE198" s="284">
        <f t="shared" si="223"/>
        <v>0</v>
      </c>
      <c r="AF198" s="284">
        <f t="shared" si="223"/>
        <v>0</v>
      </c>
      <c r="AG198" s="284">
        <f t="shared" si="223"/>
        <v>0</v>
      </c>
      <c r="AH198" s="284">
        <f t="shared" si="223"/>
        <v>0</v>
      </c>
      <c r="AI198" s="284">
        <f t="shared" si="223"/>
        <v>0</v>
      </c>
      <c r="AJ198" s="79">
        <f>P198-Q198</f>
        <v>1215.26</v>
      </c>
      <c r="AK198" s="284">
        <f>AJ198</f>
        <v>1215.26</v>
      </c>
      <c r="AL198" s="284">
        <f t="shared" si="223"/>
        <v>0</v>
      </c>
      <c r="AM198" s="284">
        <f t="shared" si="223"/>
        <v>0</v>
      </c>
      <c r="AN198" s="284">
        <f t="shared" si="223"/>
        <v>0</v>
      </c>
      <c r="AO198" s="424" t="s">
        <v>424</v>
      </c>
    </row>
    <row r="199" spans="1:41" ht="24" customHeight="1">
      <c r="A199" s="1152"/>
      <c r="B199" s="42" t="s">
        <v>15</v>
      </c>
      <c r="C199" s="334"/>
      <c r="D199" s="334"/>
      <c r="E199" s="334"/>
      <c r="F199" s="312"/>
      <c r="G199" s="335"/>
      <c r="H199" s="336"/>
      <c r="I199" s="992"/>
      <c r="J199" s="275"/>
      <c r="K199" s="337"/>
      <c r="L199" s="866">
        <v>10005.34</v>
      </c>
      <c r="M199" s="83">
        <v>0</v>
      </c>
      <c r="N199" s="83">
        <v>612.4</v>
      </c>
      <c r="O199" s="83">
        <v>7188.28</v>
      </c>
      <c r="P199" s="83">
        <v>1215.26</v>
      </c>
      <c r="Q199" s="83">
        <f>Q200</f>
        <v>0</v>
      </c>
      <c r="R199" s="83">
        <f t="shared" si="223"/>
        <v>0</v>
      </c>
      <c r="S199" s="83">
        <f t="shared" si="223"/>
        <v>0</v>
      </c>
      <c r="T199" s="83">
        <f t="shared" si="223"/>
        <v>0</v>
      </c>
      <c r="U199" s="83">
        <f t="shared" si="223"/>
        <v>0</v>
      </c>
      <c r="V199" s="83">
        <f t="shared" si="223"/>
        <v>0</v>
      </c>
      <c r="W199" s="83">
        <f t="shared" si="223"/>
        <v>0</v>
      </c>
      <c r="X199" s="83">
        <f t="shared" si="223"/>
        <v>0</v>
      </c>
      <c r="Y199" s="83">
        <f t="shared" si="223"/>
        <v>0</v>
      </c>
      <c r="Z199" s="83">
        <f t="shared" si="223"/>
        <v>0</v>
      </c>
      <c r="AA199" s="83">
        <f t="shared" si="223"/>
        <v>0</v>
      </c>
      <c r="AB199" s="83">
        <f t="shared" si="223"/>
        <v>0</v>
      </c>
      <c r="AC199" s="83">
        <f>AC200</f>
        <v>0</v>
      </c>
      <c r="AD199" s="83">
        <f>AD200</f>
        <v>0</v>
      </c>
      <c r="AE199" s="83">
        <f t="shared" si="223"/>
        <v>0</v>
      </c>
      <c r="AF199" s="83">
        <f t="shared" si="223"/>
        <v>0</v>
      </c>
      <c r="AG199" s="83">
        <v>0</v>
      </c>
      <c r="AH199" s="83">
        <v>0</v>
      </c>
      <c r="AI199" s="83">
        <v>0</v>
      </c>
      <c r="AJ199" s="83">
        <v>0</v>
      </c>
      <c r="AK199" s="83">
        <v>0</v>
      </c>
      <c r="AL199" s="83">
        <v>0</v>
      </c>
      <c r="AM199" s="83">
        <v>0</v>
      </c>
      <c r="AN199" s="83">
        <v>0</v>
      </c>
      <c r="AO199" s="409"/>
    </row>
    <row r="200" spans="1:41" s="97" customFormat="1" ht="27" hidden="1" customHeight="1">
      <c r="A200" s="366"/>
      <c r="B200" s="252" t="s">
        <v>303</v>
      </c>
      <c r="C200" s="253"/>
      <c r="D200" s="253"/>
      <c r="E200" s="253"/>
      <c r="F200" s="254"/>
      <c r="G200" s="255"/>
      <c r="H200" s="256"/>
      <c r="I200" s="367"/>
      <c r="J200" s="98"/>
      <c r="K200" s="257"/>
      <c r="L200" s="866"/>
      <c r="M200" s="259"/>
      <c r="N200" s="259"/>
      <c r="O200" s="259"/>
      <c r="P200" s="83"/>
      <c r="Q200" s="259">
        <f>S200+U200</f>
        <v>0</v>
      </c>
      <c r="R200" s="259"/>
      <c r="S200" s="259"/>
      <c r="T200" s="259"/>
      <c r="U200" s="259">
        <v>0</v>
      </c>
      <c r="V200" s="259"/>
      <c r="W200" s="259"/>
      <c r="X200" s="259"/>
      <c r="Y200" s="259"/>
      <c r="Z200" s="259">
        <f>AA200</f>
        <v>0</v>
      </c>
      <c r="AA200" s="259">
        <v>0</v>
      </c>
      <c r="AB200" s="259"/>
      <c r="AC200" s="259"/>
      <c r="AD200" s="259"/>
      <c r="AE200" s="259"/>
      <c r="AF200" s="259"/>
      <c r="AG200" s="259"/>
      <c r="AH200" s="259"/>
      <c r="AI200" s="259"/>
      <c r="AJ200" s="259"/>
      <c r="AK200" s="259"/>
      <c r="AL200" s="259"/>
      <c r="AM200" s="259"/>
      <c r="AN200" s="259"/>
      <c r="AO200" s="411"/>
    </row>
    <row r="201" spans="1:41" s="319" customFormat="1" ht="78.75" customHeight="1">
      <c r="A201" s="1062" t="s">
        <v>171</v>
      </c>
      <c r="B201" s="80" t="s">
        <v>172</v>
      </c>
      <c r="C201" s="330"/>
      <c r="D201" s="330"/>
      <c r="E201" s="330"/>
      <c r="F201" s="315"/>
      <c r="G201" s="331"/>
      <c r="H201" s="332"/>
      <c r="I201" s="990" t="s">
        <v>19</v>
      </c>
      <c r="J201" s="328"/>
      <c r="K201" s="329"/>
      <c r="L201" s="284">
        <f>L202+L208</f>
        <v>204849.53</v>
      </c>
      <c r="M201" s="284">
        <f>M202+M208</f>
        <v>195485</v>
      </c>
      <c r="N201" s="284">
        <f>N202+N208</f>
        <v>203676.84</v>
      </c>
      <c r="O201" s="284">
        <f t="shared" ref="O201:AN201" si="224">O202</f>
        <v>1116.69</v>
      </c>
      <c r="P201" s="284">
        <f>P202+P208</f>
        <v>0</v>
      </c>
      <c r="Q201" s="284">
        <f t="shared" si="224"/>
        <v>0</v>
      </c>
      <c r="R201" s="284">
        <f t="shared" si="224"/>
        <v>0</v>
      </c>
      <c r="S201" s="284">
        <f t="shared" si="224"/>
        <v>0</v>
      </c>
      <c r="T201" s="284">
        <f t="shared" si="224"/>
        <v>0</v>
      </c>
      <c r="U201" s="284">
        <f t="shared" si="224"/>
        <v>0</v>
      </c>
      <c r="V201" s="284">
        <f t="shared" si="224"/>
        <v>0</v>
      </c>
      <c r="W201" s="284">
        <f t="shared" si="224"/>
        <v>0</v>
      </c>
      <c r="X201" s="284">
        <f t="shared" si="224"/>
        <v>0</v>
      </c>
      <c r="Y201" s="284">
        <f t="shared" si="224"/>
        <v>0</v>
      </c>
      <c r="Z201" s="284">
        <f t="shared" si="224"/>
        <v>0</v>
      </c>
      <c r="AA201" s="284">
        <f t="shared" si="224"/>
        <v>0</v>
      </c>
      <c r="AB201" s="284">
        <f t="shared" si="224"/>
        <v>0</v>
      </c>
      <c r="AC201" s="284">
        <f t="shared" si="224"/>
        <v>0</v>
      </c>
      <c r="AD201" s="284">
        <f t="shared" si="224"/>
        <v>0</v>
      </c>
      <c r="AE201" s="284">
        <f t="shared" si="224"/>
        <v>0</v>
      </c>
      <c r="AF201" s="284">
        <f t="shared" si="224"/>
        <v>0</v>
      </c>
      <c r="AG201" s="284">
        <f t="shared" si="224"/>
        <v>0</v>
      </c>
      <c r="AH201" s="284">
        <f t="shared" si="224"/>
        <v>0</v>
      </c>
      <c r="AI201" s="284">
        <f t="shared" si="224"/>
        <v>0</v>
      </c>
      <c r="AJ201" s="79">
        <f>P201-Q201</f>
        <v>0</v>
      </c>
      <c r="AK201" s="284">
        <f t="shared" si="224"/>
        <v>0</v>
      </c>
      <c r="AL201" s="284">
        <f t="shared" si="224"/>
        <v>0</v>
      </c>
      <c r="AM201" s="284">
        <f t="shared" si="224"/>
        <v>0</v>
      </c>
      <c r="AN201" s="284">
        <f t="shared" si="224"/>
        <v>0</v>
      </c>
      <c r="AO201" s="425" t="s">
        <v>423</v>
      </c>
    </row>
    <row r="202" spans="1:41" ht="18" customHeight="1">
      <c r="A202" s="1063"/>
      <c r="B202" s="42" t="s">
        <v>15</v>
      </c>
      <c r="C202" s="334"/>
      <c r="D202" s="334"/>
      <c r="E202" s="334"/>
      <c r="F202" s="312"/>
      <c r="G202" s="335"/>
      <c r="H202" s="336"/>
      <c r="I202" s="992"/>
      <c r="J202" s="275"/>
      <c r="K202" s="337"/>
      <c r="L202" s="866">
        <v>9364.5300000000007</v>
      </c>
      <c r="M202" s="83">
        <v>0</v>
      </c>
      <c r="N202" s="83">
        <v>8191.84</v>
      </c>
      <c r="O202" s="83">
        <v>1116.69</v>
      </c>
      <c r="P202" s="83">
        <v>0</v>
      </c>
      <c r="Q202" s="83">
        <f>SUM(Q203:Q207)</f>
        <v>0</v>
      </c>
      <c r="R202" s="83">
        <v>0</v>
      </c>
      <c r="S202" s="83">
        <f>SUM(S203:S207)</f>
        <v>0</v>
      </c>
      <c r="T202" s="83">
        <v>0</v>
      </c>
      <c r="U202" s="83">
        <v>0</v>
      </c>
      <c r="V202" s="83">
        <v>0</v>
      </c>
      <c r="W202" s="83">
        <v>0</v>
      </c>
      <c r="X202" s="83">
        <v>0</v>
      </c>
      <c r="Y202" s="83">
        <v>0</v>
      </c>
      <c r="Z202" s="83">
        <f>SUM(Z203:Z207)</f>
        <v>0</v>
      </c>
      <c r="AA202" s="83">
        <f t="shared" ref="AA202:AG202" si="225">SUM(AA203:AA205)</f>
        <v>0</v>
      </c>
      <c r="AB202" s="83">
        <f t="shared" si="225"/>
        <v>0</v>
      </c>
      <c r="AC202" s="83">
        <f t="shared" si="225"/>
        <v>0</v>
      </c>
      <c r="AD202" s="83">
        <f>SUM(AD203:AD207)</f>
        <v>0</v>
      </c>
      <c r="AE202" s="83">
        <f t="shared" si="225"/>
        <v>0</v>
      </c>
      <c r="AF202" s="83">
        <f t="shared" si="225"/>
        <v>0</v>
      </c>
      <c r="AG202" s="83">
        <f t="shared" si="225"/>
        <v>0</v>
      </c>
      <c r="AH202" s="83">
        <f>SUM(AH203:AH205)</f>
        <v>0</v>
      </c>
      <c r="AI202" s="83">
        <f>SUM(AI203:AI205)</f>
        <v>0</v>
      </c>
      <c r="AJ202" s="83">
        <v>0</v>
      </c>
      <c r="AK202" s="83">
        <v>0</v>
      </c>
      <c r="AL202" s="83">
        <v>0</v>
      </c>
      <c r="AM202" s="83">
        <v>0</v>
      </c>
      <c r="AN202" s="83">
        <v>0</v>
      </c>
      <c r="AO202" s="409"/>
    </row>
    <row r="203" spans="1:41" s="97" customFormat="1" ht="18" hidden="1" customHeight="1">
      <c r="A203" s="1042"/>
      <c r="B203" s="252" t="s">
        <v>233</v>
      </c>
      <c r="C203" s="253"/>
      <c r="D203" s="253"/>
      <c r="E203" s="253"/>
      <c r="F203" s="254"/>
      <c r="G203" s="255"/>
      <c r="H203" s="256"/>
      <c r="I203" s="368"/>
      <c r="J203" s="98"/>
      <c r="K203" s="257"/>
      <c r="L203" s="866"/>
      <c r="M203" s="259"/>
      <c r="N203" s="259"/>
      <c r="O203" s="259"/>
      <c r="P203" s="83"/>
      <c r="Q203" s="259">
        <f>Y203</f>
        <v>0</v>
      </c>
      <c r="R203" s="259"/>
      <c r="S203" s="259"/>
      <c r="T203" s="259"/>
      <c r="U203" s="259"/>
      <c r="V203" s="259"/>
      <c r="W203" s="259"/>
      <c r="X203" s="259">
        <f>Y203</f>
        <v>0</v>
      </c>
      <c r="Y203" s="83"/>
      <c r="Z203" s="259"/>
      <c r="AA203" s="259"/>
      <c r="AB203" s="259"/>
      <c r="AC203" s="259"/>
      <c r="AD203" s="259"/>
      <c r="AE203" s="259"/>
      <c r="AF203" s="259"/>
      <c r="AG203" s="259"/>
      <c r="AH203" s="259"/>
      <c r="AI203" s="259"/>
      <c r="AJ203" s="259"/>
      <c r="AK203" s="259"/>
      <c r="AL203" s="259"/>
      <c r="AM203" s="259"/>
      <c r="AN203" s="259"/>
      <c r="AO203" s="411"/>
    </row>
    <row r="204" spans="1:41" s="97" customFormat="1" ht="18" hidden="1" customHeight="1">
      <c r="A204" s="1042"/>
      <c r="B204" s="252" t="s">
        <v>262</v>
      </c>
      <c r="C204" s="253"/>
      <c r="D204" s="253"/>
      <c r="E204" s="253"/>
      <c r="F204" s="254"/>
      <c r="G204" s="255"/>
      <c r="H204" s="256"/>
      <c r="I204" s="368"/>
      <c r="J204" s="98"/>
      <c r="K204" s="257"/>
      <c r="L204" s="866"/>
      <c r="M204" s="259"/>
      <c r="N204" s="259"/>
      <c r="O204" s="259"/>
      <c r="P204" s="83"/>
      <c r="Q204" s="259">
        <f>S204+U204+W204</f>
        <v>0</v>
      </c>
      <c r="R204" s="259">
        <f>S204</f>
        <v>0</v>
      </c>
      <c r="S204" s="259">
        <v>0</v>
      </c>
      <c r="T204" s="259">
        <f>U204</f>
        <v>0</v>
      </c>
      <c r="U204" s="259">
        <v>0</v>
      </c>
      <c r="V204" s="259"/>
      <c r="W204" s="259">
        <v>0</v>
      </c>
      <c r="X204" s="259"/>
      <c r="Y204" s="259"/>
      <c r="Z204" s="259">
        <f>SUM(AA204:AB204)</f>
        <v>0</v>
      </c>
      <c r="AA204" s="259"/>
      <c r="AB204" s="259">
        <v>0</v>
      </c>
      <c r="AC204" s="259"/>
      <c r="AD204" s="259"/>
      <c r="AE204" s="259"/>
      <c r="AF204" s="259"/>
      <c r="AG204" s="259"/>
      <c r="AH204" s="259"/>
      <c r="AI204" s="259"/>
      <c r="AJ204" s="259"/>
      <c r="AK204" s="259"/>
      <c r="AL204" s="259"/>
      <c r="AM204" s="259"/>
      <c r="AN204" s="259"/>
      <c r="AO204" s="411"/>
    </row>
    <row r="205" spans="1:41" s="97" customFormat="1" ht="18" hidden="1" customHeight="1">
      <c r="A205" s="1042"/>
      <c r="B205" s="252" t="s">
        <v>263</v>
      </c>
      <c r="C205" s="253"/>
      <c r="D205" s="253"/>
      <c r="E205" s="253"/>
      <c r="F205" s="254"/>
      <c r="G205" s="255"/>
      <c r="H205" s="256"/>
      <c r="I205" s="368"/>
      <c r="J205" s="98"/>
      <c r="K205" s="257"/>
      <c r="L205" s="866"/>
      <c r="M205" s="259"/>
      <c r="N205" s="259"/>
      <c r="O205" s="259"/>
      <c r="P205" s="83"/>
      <c r="Q205" s="259">
        <v>0</v>
      </c>
      <c r="R205" s="259">
        <v>0</v>
      </c>
      <c r="S205" s="259">
        <v>0</v>
      </c>
      <c r="T205" s="259">
        <v>0</v>
      </c>
      <c r="U205" s="259">
        <v>0</v>
      </c>
      <c r="V205" s="259"/>
      <c r="W205" s="259"/>
      <c r="X205" s="259"/>
      <c r="Y205" s="259"/>
      <c r="Z205" s="259">
        <f>SUM(AA205:AB205)</f>
        <v>0</v>
      </c>
      <c r="AA205" s="259"/>
      <c r="AB205" s="259">
        <v>0</v>
      </c>
      <c r="AC205" s="259"/>
      <c r="AD205" s="259"/>
      <c r="AE205" s="259"/>
      <c r="AF205" s="259"/>
      <c r="AG205" s="259"/>
      <c r="AH205" s="259"/>
      <c r="AI205" s="259"/>
      <c r="AJ205" s="259"/>
      <c r="AK205" s="259"/>
      <c r="AL205" s="259"/>
      <c r="AM205" s="259"/>
      <c r="AN205" s="259"/>
      <c r="AO205" s="411"/>
    </row>
    <row r="206" spans="1:41" s="97" customFormat="1" ht="18" hidden="1" customHeight="1">
      <c r="A206" s="1042"/>
      <c r="B206" s="252" t="s">
        <v>292</v>
      </c>
      <c r="C206" s="253"/>
      <c r="D206" s="253"/>
      <c r="E206" s="253"/>
      <c r="F206" s="254"/>
      <c r="G206" s="255"/>
      <c r="H206" s="256"/>
      <c r="I206" s="368"/>
      <c r="J206" s="98"/>
      <c r="K206" s="257"/>
      <c r="L206" s="866"/>
      <c r="M206" s="259"/>
      <c r="N206" s="259"/>
      <c r="O206" s="259"/>
      <c r="P206" s="83"/>
      <c r="Q206" s="259">
        <f>Y206</f>
        <v>0</v>
      </c>
      <c r="R206" s="259"/>
      <c r="S206" s="259"/>
      <c r="T206" s="259"/>
      <c r="U206" s="259"/>
      <c r="V206" s="259"/>
      <c r="W206" s="259"/>
      <c r="X206" s="259">
        <f>Y206</f>
        <v>0</v>
      </c>
      <c r="Y206" s="259">
        <v>0</v>
      </c>
      <c r="Z206" s="259">
        <f>SUM(AA206:AD206)</f>
        <v>0</v>
      </c>
      <c r="AA206" s="259"/>
      <c r="AB206" s="259"/>
      <c r="AC206" s="259"/>
      <c r="AD206" s="259">
        <v>0</v>
      </c>
      <c r="AE206" s="259"/>
      <c r="AF206" s="259"/>
      <c r="AG206" s="259"/>
      <c r="AH206" s="259"/>
      <c r="AI206" s="259"/>
      <c r="AJ206" s="259"/>
      <c r="AK206" s="259"/>
      <c r="AL206" s="259"/>
      <c r="AM206" s="259"/>
      <c r="AN206" s="259"/>
      <c r="AO206" s="411"/>
    </row>
    <row r="207" spans="1:41" s="97" customFormat="1" ht="18" hidden="1" customHeight="1">
      <c r="A207" s="1042"/>
      <c r="B207" s="252" t="s">
        <v>293</v>
      </c>
      <c r="C207" s="253"/>
      <c r="D207" s="253"/>
      <c r="E207" s="253"/>
      <c r="F207" s="254"/>
      <c r="G207" s="255"/>
      <c r="H207" s="256"/>
      <c r="I207" s="368"/>
      <c r="J207" s="98"/>
      <c r="K207" s="257"/>
      <c r="L207" s="866"/>
      <c r="M207" s="259"/>
      <c r="N207" s="259"/>
      <c r="O207" s="259"/>
      <c r="P207" s="83"/>
      <c r="Q207" s="259">
        <f>Y207</f>
        <v>0</v>
      </c>
      <c r="R207" s="259"/>
      <c r="S207" s="259"/>
      <c r="T207" s="259"/>
      <c r="U207" s="259"/>
      <c r="V207" s="259"/>
      <c r="W207" s="259"/>
      <c r="X207" s="259">
        <f>Y207</f>
        <v>0</v>
      </c>
      <c r="Y207" s="259">
        <v>0</v>
      </c>
      <c r="Z207" s="259">
        <f>SUM(AA207:AD207)</f>
        <v>0</v>
      </c>
      <c r="AA207" s="259"/>
      <c r="AB207" s="259"/>
      <c r="AC207" s="259"/>
      <c r="AD207" s="259">
        <v>0</v>
      </c>
      <c r="AE207" s="259"/>
      <c r="AF207" s="259"/>
      <c r="AG207" s="259"/>
      <c r="AH207" s="259"/>
      <c r="AI207" s="259"/>
      <c r="AJ207" s="259"/>
      <c r="AK207" s="259"/>
      <c r="AL207" s="259"/>
      <c r="AM207" s="259"/>
      <c r="AN207" s="259"/>
      <c r="AO207" s="411"/>
    </row>
    <row r="208" spans="1:41" ht="27" customHeight="1">
      <c r="A208" s="1037"/>
      <c r="B208" s="42" t="s">
        <v>16</v>
      </c>
      <c r="C208" s="334"/>
      <c r="D208" s="334"/>
      <c r="E208" s="334"/>
      <c r="F208" s="312"/>
      <c r="G208" s="335"/>
      <c r="H208" s="336"/>
      <c r="I208" s="476" t="s">
        <v>10</v>
      </c>
      <c r="J208" s="477"/>
      <c r="K208" s="337"/>
      <c r="L208" s="866">
        <v>195485</v>
      </c>
      <c r="M208" s="72">
        <v>195485</v>
      </c>
      <c r="N208" s="72">
        <v>195485</v>
      </c>
      <c r="O208" s="72">
        <v>195485</v>
      </c>
      <c r="P208" s="866">
        <v>0</v>
      </c>
      <c r="Q208" s="722">
        <v>0</v>
      </c>
      <c r="R208" s="722">
        <v>0</v>
      </c>
      <c r="S208" s="722">
        <v>0</v>
      </c>
      <c r="T208" s="722">
        <v>0</v>
      </c>
      <c r="U208" s="722">
        <v>0</v>
      </c>
      <c r="V208" s="722">
        <v>0</v>
      </c>
      <c r="W208" s="722">
        <v>0</v>
      </c>
      <c r="X208" s="722">
        <v>0</v>
      </c>
      <c r="Y208" s="722">
        <v>0</v>
      </c>
      <c r="Z208" s="722">
        <v>0</v>
      </c>
      <c r="AA208" s="722">
        <v>0</v>
      </c>
      <c r="AB208" s="722">
        <v>0</v>
      </c>
      <c r="AC208" s="722">
        <v>0</v>
      </c>
      <c r="AD208" s="722">
        <v>0</v>
      </c>
      <c r="AE208" s="722">
        <v>0</v>
      </c>
      <c r="AF208" s="722">
        <v>0</v>
      </c>
      <c r="AG208" s="722">
        <v>0</v>
      </c>
      <c r="AH208" s="722">
        <v>0</v>
      </c>
      <c r="AI208" s="722">
        <v>0</v>
      </c>
      <c r="AJ208" s="722">
        <v>0</v>
      </c>
      <c r="AK208" s="722">
        <v>0</v>
      </c>
      <c r="AL208" s="722">
        <v>0</v>
      </c>
      <c r="AM208" s="722">
        <v>0</v>
      </c>
      <c r="AN208" s="722">
        <v>0</v>
      </c>
      <c r="AO208" s="409"/>
    </row>
    <row r="209" spans="1:41" s="319" customFormat="1" ht="54" customHeight="1">
      <c r="A209" s="1154" t="s">
        <v>373</v>
      </c>
      <c r="B209" s="80" t="s">
        <v>436</v>
      </c>
      <c r="C209" s="330"/>
      <c r="D209" s="330"/>
      <c r="E209" s="330"/>
      <c r="F209" s="315"/>
      <c r="G209" s="331"/>
      <c r="H209" s="332"/>
      <c r="I209" s="990" t="s">
        <v>19</v>
      </c>
      <c r="J209" s="328"/>
      <c r="K209" s="329"/>
      <c r="L209" s="284">
        <f>L210+L211</f>
        <v>12759.949999999999</v>
      </c>
      <c r="M209" s="284">
        <f t="shared" ref="M209" si="226">M210+M211</f>
        <v>0</v>
      </c>
      <c r="N209" s="284">
        <f t="shared" ref="N209" si="227">N210+N211</f>
        <v>8191.84</v>
      </c>
      <c r="O209" s="284">
        <f t="shared" ref="O209" si="228">O210+O211</f>
        <v>1116.69</v>
      </c>
      <c r="P209" s="284">
        <f t="shared" ref="P209" si="229">P210+P211</f>
        <v>12759.949999999999</v>
      </c>
      <c r="Q209" s="284">
        <f t="shared" ref="Q209" si="230">Q210+Q211</f>
        <v>0</v>
      </c>
      <c r="R209" s="284">
        <f t="shared" ref="R209" si="231">R210+R211</f>
        <v>0</v>
      </c>
      <c r="S209" s="284">
        <f t="shared" ref="S209" si="232">S210+S211</f>
        <v>0</v>
      </c>
      <c r="T209" s="284">
        <f t="shared" ref="T209" si="233">T210+T211</f>
        <v>0</v>
      </c>
      <c r="U209" s="284">
        <f t="shared" ref="U209" si="234">U210+U211</f>
        <v>0</v>
      </c>
      <c r="V209" s="284">
        <f t="shared" ref="V209" si="235">V210+V211</f>
        <v>0</v>
      </c>
      <c r="W209" s="284">
        <f t="shared" ref="W209" si="236">W210+W211</f>
        <v>0</v>
      </c>
      <c r="X209" s="284">
        <f t="shared" ref="X209" si="237">X210+X211</f>
        <v>0</v>
      </c>
      <c r="Y209" s="284">
        <f t="shared" ref="Y209" si="238">Y210+Y211</f>
        <v>0</v>
      </c>
      <c r="Z209" s="284">
        <f t="shared" ref="Z209" si="239">Z210+Z211</f>
        <v>0</v>
      </c>
      <c r="AA209" s="284">
        <f t="shared" ref="AA209" si="240">AA210+AA211</f>
        <v>0</v>
      </c>
      <c r="AB209" s="284">
        <f t="shared" ref="AB209" si="241">AB210+AB211</f>
        <v>0</v>
      </c>
      <c r="AC209" s="284">
        <f t="shared" ref="AC209" si="242">AC210+AC211</f>
        <v>0</v>
      </c>
      <c r="AD209" s="284">
        <f>AD210+AD211</f>
        <v>0</v>
      </c>
      <c r="AE209" s="284">
        <f t="shared" ref="AE209" si="243">AE210+AE211</f>
        <v>0</v>
      </c>
      <c r="AF209" s="284">
        <f t="shared" ref="AF209" si="244">AF210+AF211</f>
        <v>0</v>
      </c>
      <c r="AG209" s="284">
        <f t="shared" ref="AG209" si="245">AG210+AG211</f>
        <v>0</v>
      </c>
      <c r="AH209" s="284">
        <f t="shared" ref="AH209" si="246">AH210+AH211</f>
        <v>0</v>
      </c>
      <c r="AI209" s="284">
        <f t="shared" ref="AI209" si="247">AI210+AI211</f>
        <v>0</v>
      </c>
      <c r="AJ209" s="284">
        <f t="shared" ref="AJ209" si="248">AJ210+AJ211</f>
        <v>0</v>
      </c>
      <c r="AK209" s="284">
        <f t="shared" ref="AK209" si="249">AK210+AK211</f>
        <v>0</v>
      </c>
      <c r="AL209" s="284">
        <f t="shared" ref="AL209" si="250">AL210+AL211</f>
        <v>0</v>
      </c>
      <c r="AM209" s="284">
        <f t="shared" ref="AM209" si="251">AM210+AM211</f>
        <v>0</v>
      </c>
      <c r="AN209" s="284">
        <f t="shared" ref="AN209" si="252">AN210+AN211</f>
        <v>0</v>
      </c>
      <c r="AO209" s="425"/>
    </row>
    <row r="210" spans="1:41" ht="18" customHeight="1">
      <c r="A210" s="1042"/>
      <c r="B210" s="42" t="s">
        <v>15</v>
      </c>
      <c r="C210" s="334"/>
      <c r="D210" s="334"/>
      <c r="E210" s="334"/>
      <c r="F210" s="312"/>
      <c r="G210" s="335"/>
      <c r="H210" s="336"/>
      <c r="I210" s="992"/>
      <c r="J210" s="711"/>
      <c r="K210" s="337"/>
      <c r="L210" s="866">
        <v>1652.72</v>
      </c>
      <c r="M210" s="83">
        <v>0</v>
      </c>
      <c r="N210" s="83">
        <v>8191.84</v>
      </c>
      <c r="O210" s="83">
        <v>1116.69</v>
      </c>
      <c r="P210" s="83">
        <v>1652.72</v>
      </c>
      <c r="Q210" s="83">
        <v>0</v>
      </c>
      <c r="R210" s="83">
        <v>0</v>
      </c>
      <c r="S210" s="83">
        <v>0</v>
      </c>
      <c r="T210" s="83">
        <v>0</v>
      </c>
      <c r="U210" s="83">
        <v>0</v>
      </c>
      <c r="V210" s="83">
        <v>0</v>
      </c>
      <c r="W210" s="83">
        <v>0</v>
      </c>
      <c r="X210" s="83">
        <v>0</v>
      </c>
      <c r="Y210" s="83">
        <v>0</v>
      </c>
      <c r="Z210" s="83">
        <v>0</v>
      </c>
      <c r="AA210" s="83">
        <f t="shared" ref="AA210" si="253">SUM(AA211:AA217)</f>
        <v>0</v>
      </c>
      <c r="AB210" s="83">
        <v>0</v>
      </c>
      <c r="AC210" s="83">
        <v>0</v>
      </c>
      <c r="AD210" s="83">
        <f>SUM(AD211:AD219)</f>
        <v>0</v>
      </c>
      <c r="AE210" s="83">
        <f t="shared" ref="AE210:AG210" si="254">SUM(AE211:AE217)</f>
        <v>0</v>
      </c>
      <c r="AF210" s="83">
        <f t="shared" si="254"/>
        <v>0</v>
      </c>
      <c r="AG210" s="83">
        <f t="shared" si="254"/>
        <v>0</v>
      </c>
      <c r="AH210" s="83">
        <f>SUM(AH211:AH217)</f>
        <v>0</v>
      </c>
      <c r="AI210" s="83">
        <f>SUM(AI211:AI217)</f>
        <v>0</v>
      </c>
      <c r="AJ210" s="83">
        <v>0</v>
      </c>
      <c r="AK210" s="83">
        <v>0</v>
      </c>
      <c r="AL210" s="83">
        <v>0</v>
      </c>
      <c r="AM210" s="83">
        <v>0</v>
      </c>
      <c r="AN210" s="83">
        <v>0</v>
      </c>
      <c r="AO210" s="409"/>
    </row>
    <row r="211" spans="1:41" ht="16.5" customHeight="1">
      <c r="A211" s="1037"/>
      <c r="B211" s="42" t="s">
        <v>16</v>
      </c>
      <c r="C211" s="334"/>
      <c r="D211" s="334"/>
      <c r="E211" s="334"/>
      <c r="F211" s="312"/>
      <c r="G211" s="335"/>
      <c r="H211" s="336"/>
      <c r="I211" s="712"/>
      <c r="J211" s="711"/>
      <c r="K211" s="337"/>
      <c r="L211" s="866">
        <v>11107.23</v>
      </c>
      <c r="M211" s="718"/>
      <c r="N211" s="718"/>
      <c r="O211" s="718"/>
      <c r="P211" s="866">
        <v>11107.23</v>
      </c>
      <c r="Q211" s="722">
        <v>0</v>
      </c>
      <c r="R211" s="722">
        <v>0</v>
      </c>
      <c r="S211" s="722">
        <v>0</v>
      </c>
      <c r="T211" s="722">
        <v>0</v>
      </c>
      <c r="U211" s="722">
        <v>0</v>
      </c>
      <c r="V211" s="722">
        <v>0</v>
      </c>
      <c r="W211" s="722">
        <v>0</v>
      </c>
      <c r="X211" s="722">
        <v>0</v>
      </c>
      <c r="Y211" s="722">
        <v>0</v>
      </c>
      <c r="Z211" s="722">
        <v>0</v>
      </c>
      <c r="AA211" s="722">
        <v>0</v>
      </c>
      <c r="AB211" s="722">
        <v>0</v>
      </c>
      <c r="AC211" s="722">
        <v>0</v>
      </c>
      <c r="AD211" s="722">
        <v>0</v>
      </c>
      <c r="AE211" s="722">
        <v>0</v>
      </c>
      <c r="AF211" s="722">
        <v>0</v>
      </c>
      <c r="AG211" s="722">
        <v>0</v>
      </c>
      <c r="AH211" s="722">
        <v>0</v>
      </c>
      <c r="AI211" s="722">
        <v>0</v>
      </c>
      <c r="AJ211" s="722">
        <v>0</v>
      </c>
      <c r="AK211" s="722">
        <v>0</v>
      </c>
      <c r="AL211" s="722">
        <v>0</v>
      </c>
      <c r="AM211" s="722">
        <v>0</v>
      </c>
      <c r="AN211" s="722">
        <v>0</v>
      </c>
      <c r="AO211" s="409"/>
    </row>
    <row r="212" spans="1:41" s="319" customFormat="1" ht="42" customHeight="1">
      <c r="A212" s="1154" t="s">
        <v>375</v>
      </c>
      <c r="B212" s="80" t="s">
        <v>374</v>
      </c>
      <c r="C212" s="330"/>
      <c r="D212" s="330"/>
      <c r="E212" s="330"/>
      <c r="F212" s="315"/>
      <c r="G212" s="331"/>
      <c r="H212" s="332"/>
      <c r="I212" s="990" t="s">
        <v>19</v>
      </c>
      <c r="J212" s="328"/>
      <c r="K212" s="329"/>
      <c r="L212" s="284">
        <f>L213+L214</f>
        <v>21627.71</v>
      </c>
      <c r="M212" s="284">
        <f t="shared" ref="M212" si="255">M213+M214</f>
        <v>0</v>
      </c>
      <c r="N212" s="284">
        <f t="shared" ref="N212" si="256">N213+N214</f>
        <v>8191.84</v>
      </c>
      <c r="O212" s="284">
        <f t="shared" ref="O212" si="257">O213+O214</f>
        <v>1116.69</v>
      </c>
      <c r="P212" s="284">
        <f t="shared" ref="P212" si="258">P213+P214</f>
        <v>21627.71</v>
      </c>
      <c r="Q212" s="284">
        <f t="shared" ref="Q212" si="259">Q213+Q214</f>
        <v>0</v>
      </c>
      <c r="R212" s="284">
        <f t="shared" ref="R212" si="260">R213+R214</f>
        <v>0</v>
      </c>
      <c r="S212" s="284">
        <f t="shared" ref="S212" si="261">S213+S214</f>
        <v>0</v>
      </c>
      <c r="T212" s="284">
        <f t="shared" ref="T212" si="262">T213+T214</f>
        <v>0</v>
      </c>
      <c r="U212" s="284">
        <f t="shared" ref="U212" si="263">U213+U214</f>
        <v>0</v>
      </c>
      <c r="V212" s="284">
        <f t="shared" ref="V212" si="264">V213+V214</f>
        <v>0</v>
      </c>
      <c r="W212" s="284">
        <f t="shared" ref="W212" si="265">W213+W214</f>
        <v>0</v>
      </c>
      <c r="X212" s="284">
        <f t="shared" ref="X212" si="266">X213+X214</f>
        <v>0</v>
      </c>
      <c r="Y212" s="284">
        <f t="shared" ref="Y212" si="267">Y213+Y214</f>
        <v>0</v>
      </c>
      <c r="Z212" s="284">
        <f t="shared" ref="Z212" si="268">Z213+Z214</f>
        <v>0</v>
      </c>
      <c r="AA212" s="284">
        <f t="shared" ref="AA212" si="269">AA213+AA214</f>
        <v>0</v>
      </c>
      <c r="AB212" s="284">
        <f t="shared" ref="AB212" si="270">AB213+AB214</f>
        <v>0</v>
      </c>
      <c r="AC212" s="284">
        <f t="shared" ref="AC212" si="271">AC213+AC214</f>
        <v>0</v>
      </c>
      <c r="AD212" s="284">
        <f>AD213+AD214</f>
        <v>0</v>
      </c>
      <c r="AE212" s="284">
        <f t="shared" ref="AE212" si="272">AE213+AE214</f>
        <v>0</v>
      </c>
      <c r="AF212" s="284">
        <f t="shared" ref="AF212" si="273">AF213+AF214</f>
        <v>0</v>
      </c>
      <c r="AG212" s="284">
        <f t="shared" ref="AG212" si="274">AG213+AG214</f>
        <v>0</v>
      </c>
      <c r="AH212" s="284">
        <f t="shared" ref="AH212" si="275">AH213+AH214</f>
        <v>0</v>
      </c>
      <c r="AI212" s="284">
        <f t="shared" ref="AI212" si="276">AI213+AI214</f>
        <v>0</v>
      </c>
      <c r="AJ212" s="284">
        <f t="shared" ref="AJ212" si="277">AJ213+AJ214</f>
        <v>0</v>
      </c>
      <c r="AK212" s="284">
        <f t="shared" ref="AK212" si="278">AK213+AK214</f>
        <v>0</v>
      </c>
      <c r="AL212" s="284">
        <f t="shared" ref="AL212" si="279">AL213+AL214</f>
        <v>0</v>
      </c>
      <c r="AM212" s="284">
        <f t="shared" ref="AM212" si="280">AM213+AM214</f>
        <v>0</v>
      </c>
      <c r="AN212" s="284">
        <f t="shared" ref="AN212" si="281">AN213+AN214</f>
        <v>0</v>
      </c>
      <c r="AO212" s="425"/>
    </row>
    <row r="213" spans="1:41" ht="18" customHeight="1">
      <c r="A213" s="1042"/>
      <c r="B213" s="42" t="s">
        <v>15</v>
      </c>
      <c r="C213" s="334"/>
      <c r="D213" s="334"/>
      <c r="E213" s="334"/>
      <c r="F213" s="312"/>
      <c r="G213" s="335"/>
      <c r="H213" s="336"/>
      <c r="I213" s="992"/>
      <c r="J213" s="711"/>
      <c r="K213" s="337"/>
      <c r="L213" s="866">
        <v>1821.34</v>
      </c>
      <c r="M213" s="83">
        <v>0</v>
      </c>
      <c r="N213" s="83">
        <v>8191.84</v>
      </c>
      <c r="O213" s="83">
        <v>1116.69</v>
      </c>
      <c r="P213" s="83">
        <v>1821.34</v>
      </c>
      <c r="Q213" s="83">
        <v>0</v>
      </c>
      <c r="R213" s="83">
        <v>0</v>
      </c>
      <c r="S213" s="83">
        <v>0</v>
      </c>
      <c r="T213" s="83">
        <v>0</v>
      </c>
      <c r="U213" s="83">
        <v>0</v>
      </c>
      <c r="V213" s="83">
        <v>0</v>
      </c>
      <c r="W213" s="83">
        <v>0</v>
      </c>
      <c r="X213" s="83">
        <v>0</v>
      </c>
      <c r="Y213" s="83">
        <v>0</v>
      </c>
      <c r="Z213" s="83">
        <v>0</v>
      </c>
      <c r="AA213" s="83">
        <v>0</v>
      </c>
      <c r="AB213" s="83">
        <v>0</v>
      </c>
      <c r="AC213" s="83">
        <v>0</v>
      </c>
      <c r="AD213" s="83">
        <f>SUM(AD214:AD222)</f>
        <v>0</v>
      </c>
      <c r="AE213" s="83">
        <f t="shared" ref="AE213:AG213" si="282">SUM(AE214:AE220)</f>
        <v>0</v>
      </c>
      <c r="AF213" s="83">
        <f t="shared" si="282"/>
        <v>0</v>
      </c>
      <c r="AG213" s="83">
        <f t="shared" si="282"/>
        <v>0</v>
      </c>
      <c r="AH213" s="83">
        <f>SUM(AH214:AH220)</f>
        <v>0</v>
      </c>
      <c r="AI213" s="83">
        <f>SUM(AI214:AI220)</f>
        <v>0</v>
      </c>
      <c r="AJ213" s="83">
        <v>0</v>
      </c>
      <c r="AK213" s="83">
        <v>0</v>
      </c>
      <c r="AL213" s="83">
        <v>0</v>
      </c>
      <c r="AM213" s="83">
        <v>0</v>
      </c>
      <c r="AN213" s="83">
        <v>0</v>
      </c>
      <c r="AO213" s="409"/>
    </row>
    <row r="214" spans="1:41" ht="16.5" customHeight="1">
      <c r="A214" s="1037"/>
      <c r="B214" s="42" t="s">
        <v>16</v>
      </c>
      <c r="C214" s="334"/>
      <c r="D214" s="334"/>
      <c r="E214" s="334"/>
      <c r="F214" s="312"/>
      <c r="G214" s="335"/>
      <c r="H214" s="336"/>
      <c r="I214" s="712"/>
      <c r="J214" s="711"/>
      <c r="K214" s="337"/>
      <c r="L214" s="866">
        <v>19806.37</v>
      </c>
      <c r="M214" s="718"/>
      <c r="N214" s="718"/>
      <c r="O214" s="718"/>
      <c r="P214" s="866">
        <v>19806.37</v>
      </c>
      <c r="Q214" s="722">
        <v>0</v>
      </c>
      <c r="R214" s="722">
        <v>0</v>
      </c>
      <c r="S214" s="722">
        <v>0</v>
      </c>
      <c r="T214" s="722">
        <v>0</v>
      </c>
      <c r="U214" s="722">
        <v>0</v>
      </c>
      <c r="V214" s="722">
        <v>0</v>
      </c>
      <c r="W214" s="722">
        <v>0</v>
      </c>
      <c r="X214" s="722">
        <v>0</v>
      </c>
      <c r="Y214" s="722">
        <v>0</v>
      </c>
      <c r="Z214" s="722">
        <v>0</v>
      </c>
      <c r="AA214" s="722">
        <v>0</v>
      </c>
      <c r="AB214" s="722">
        <v>0</v>
      </c>
      <c r="AC214" s="722">
        <v>0</v>
      </c>
      <c r="AD214" s="722">
        <v>0</v>
      </c>
      <c r="AE214" s="722">
        <v>0</v>
      </c>
      <c r="AF214" s="722">
        <v>0</v>
      </c>
      <c r="AG214" s="722">
        <v>0</v>
      </c>
      <c r="AH214" s="722">
        <v>0</v>
      </c>
      <c r="AI214" s="722">
        <v>0</v>
      </c>
      <c r="AJ214" s="722">
        <v>0</v>
      </c>
      <c r="AK214" s="722">
        <v>0</v>
      </c>
      <c r="AL214" s="722">
        <v>0</v>
      </c>
      <c r="AM214" s="722">
        <v>0</v>
      </c>
      <c r="AN214" s="722">
        <v>0</v>
      </c>
      <c r="AO214" s="409"/>
    </row>
    <row r="215" spans="1:41" s="319" customFormat="1" ht="54.75" customHeight="1">
      <c r="A215" s="1154" t="s">
        <v>373</v>
      </c>
      <c r="B215" s="80" t="s">
        <v>376</v>
      </c>
      <c r="C215" s="330"/>
      <c r="D215" s="330"/>
      <c r="E215" s="330"/>
      <c r="F215" s="315"/>
      <c r="G215" s="331"/>
      <c r="H215" s="332"/>
      <c r="I215" s="990" t="s">
        <v>19</v>
      </c>
      <c r="J215" s="328"/>
      <c r="K215" s="329"/>
      <c r="L215" s="284">
        <f>L216+L217</f>
        <v>12759.59</v>
      </c>
      <c r="M215" s="284">
        <f t="shared" ref="M215" si="283">M216+M217</f>
        <v>0</v>
      </c>
      <c r="N215" s="284">
        <f t="shared" ref="N215" si="284">N216+N217</f>
        <v>8191.84</v>
      </c>
      <c r="O215" s="284">
        <f t="shared" ref="O215" si="285">O216+O217</f>
        <v>1116.69</v>
      </c>
      <c r="P215" s="284">
        <f t="shared" ref="P215" si="286">P216+P217</f>
        <v>12759.59</v>
      </c>
      <c r="Q215" s="284">
        <f t="shared" ref="Q215" si="287">Q216+Q217</f>
        <v>0</v>
      </c>
      <c r="R215" s="284">
        <f t="shared" ref="R215" si="288">R216+R217</f>
        <v>0</v>
      </c>
      <c r="S215" s="284">
        <f t="shared" ref="S215" si="289">S216+S217</f>
        <v>0</v>
      </c>
      <c r="T215" s="284">
        <f t="shared" ref="T215" si="290">T216+T217</f>
        <v>0</v>
      </c>
      <c r="U215" s="284">
        <f t="shared" ref="U215" si="291">U216+U217</f>
        <v>0</v>
      </c>
      <c r="V215" s="284">
        <f t="shared" ref="V215" si="292">V216+V217</f>
        <v>0</v>
      </c>
      <c r="W215" s="284">
        <f t="shared" ref="W215" si="293">W216+W217</f>
        <v>0</v>
      </c>
      <c r="X215" s="284">
        <f t="shared" ref="X215" si="294">X216+X217</f>
        <v>0</v>
      </c>
      <c r="Y215" s="284">
        <f t="shared" ref="Y215" si="295">Y216+Y217</f>
        <v>0</v>
      </c>
      <c r="Z215" s="284">
        <f t="shared" ref="Z215" si="296">Z216+Z217</f>
        <v>0</v>
      </c>
      <c r="AA215" s="284">
        <f t="shared" ref="AA215" si="297">AA216+AA217</f>
        <v>0</v>
      </c>
      <c r="AB215" s="284">
        <f t="shared" ref="AB215" si="298">AB216+AB217</f>
        <v>0</v>
      </c>
      <c r="AC215" s="284">
        <f t="shared" ref="AC215" si="299">AC216+AC217</f>
        <v>0</v>
      </c>
      <c r="AD215" s="284">
        <f>AD216+AD217</f>
        <v>0</v>
      </c>
      <c r="AE215" s="284">
        <f t="shared" ref="AE215" si="300">AE216+AE217</f>
        <v>0</v>
      </c>
      <c r="AF215" s="284">
        <f t="shared" ref="AF215" si="301">AF216+AF217</f>
        <v>0</v>
      </c>
      <c r="AG215" s="284">
        <f t="shared" ref="AG215" si="302">AG216+AG217</f>
        <v>0</v>
      </c>
      <c r="AH215" s="284">
        <f t="shared" ref="AH215" si="303">AH216+AH217</f>
        <v>0</v>
      </c>
      <c r="AI215" s="284">
        <f t="shared" ref="AI215" si="304">AI216+AI217</f>
        <v>0</v>
      </c>
      <c r="AJ215" s="284">
        <f t="shared" ref="AJ215" si="305">AJ216+AJ217</f>
        <v>0</v>
      </c>
      <c r="AK215" s="284">
        <f t="shared" ref="AK215" si="306">AK216+AK217</f>
        <v>0</v>
      </c>
      <c r="AL215" s="284">
        <f t="shared" ref="AL215" si="307">AL216+AL217</f>
        <v>0</v>
      </c>
      <c r="AM215" s="284">
        <f t="shared" ref="AM215" si="308">AM216+AM217</f>
        <v>0</v>
      </c>
      <c r="AN215" s="284">
        <f t="shared" ref="AN215" si="309">AN216+AN217</f>
        <v>0</v>
      </c>
      <c r="AO215" s="425"/>
    </row>
    <row r="216" spans="1:41" ht="18" customHeight="1">
      <c r="A216" s="1042"/>
      <c r="B216" s="42" t="s">
        <v>15</v>
      </c>
      <c r="C216" s="334"/>
      <c r="D216" s="334"/>
      <c r="E216" s="334"/>
      <c r="F216" s="312"/>
      <c r="G216" s="335"/>
      <c r="H216" s="336"/>
      <c r="I216" s="992"/>
      <c r="J216" s="711"/>
      <c r="K216" s="337"/>
      <c r="L216" s="866">
        <v>1652.36</v>
      </c>
      <c r="M216" s="83">
        <v>0</v>
      </c>
      <c r="N216" s="83">
        <v>8191.84</v>
      </c>
      <c r="O216" s="83">
        <v>1116.69</v>
      </c>
      <c r="P216" s="83">
        <v>1652.36</v>
      </c>
      <c r="Q216" s="83">
        <v>0</v>
      </c>
      <c r="R216" s="83">
        <v>0</v>
      </c>
      <c r="S216" s="83">
        <v>0</v>
      </c>
      <c r="T216" s="83">
        <v>0</v>
      </c>
      <c r="U216" s="83">
        <v>0</v>
      </c>
      <c r="V216" s="83">
        <v>0</v>
      </c>
      <c r="W216" s="83">
        <v>0</v>
      </c>
      <c r="X216" s="83">
        <v>0</v>
      </c>
      <c r="Y216" s="83">
        <v>0</v>
      </c>
      <c r="Z216" s="83">
        <v>0</v>
      </c>
      <c r="AA216" s="83">
        <v>0</v>
      </c>
      <c r="AB216" s="83">
        <v>0</v>
      </c>
      <c r="AC216" s="83">
        <v>0</v>
      </c>
      <c r="AD216" s="83">
        <f>SUM(AD217:AD225)</f>
        <v>0</v>
      </c>
      <c r="AE216" s="83">
        <f t="shared" ref="AE216:AG216" si="310">SUM(AE217:AE223)</f>
        <v>0</v>
      </c>
      <c r="AF216" s="83">
        <f t="shared" si="310"/>
        <v>0</v>
      </c>
      <c r="AG216" s="83">
        <f t="shared" si="310"/>
        <v>0</v>
      </c>
      <c r="AH216" s="83">
        <f>SUM(AH217:AH223)</f>
        <v>0</v>
      </c>
      <c r="AI216" s="83">
        <f>SUM(AI217:AI223)</f>
        <v>0</v>
      </c>
      <c r="AJ216" s="83">
        <v>0</v>
      </c>
      <c r="AK216" s="83">
        <v>0</v>
      </c>
      <c r="AL216" s="83">
        <v>0</v>
      </c>
      <c r="AM216" s="83">
        <v>0</v>
      </c>
      <c r="AN216" s="83">
        <v>0</v>
      </c>
      <c r="AO216" s="409"/>
    </row>
    <row r="217" spans="1:41" ht="17.25" customHeight="1">
      <c r="A217" s="1037"/>
      <c r="B217" s="42" t="s">
        <v>16</v>
      </c>
      <c r="C217" s="334"/>
      <c r="D217" s="334"/>
      <c r="E217" s="334"/>
      <c r="F217" s="312"/>
      <c r="G217" s="335"/>
      <c r="H217" s="336"/>
      <c r="I217" s="712"/>
      <c r="J217" s="711"/>
      <c r="K217" s="337"/>
      <c r="L217" s="866">
        <v>11107.23</v>
      </c>
      <c r="M217" s="718"/>
      <c r="N217" s="718"/>
      <c r="O217" s="718"/>
      <c r="P217" s="866">
        <v>11107.23</v>
      </c>
      <c r="Q217" s="722">
        <v>0</v>
      </c>
      <c r="R217" s="722">
        <v>0</v>
      </c>
      <c r="S217" s="722">
        <v>0</v>
      </c>
      <c r="T217" s="722">
        <v>0</v>
      </c>
      <c r="U217" s="722">
        <v>0</v>
      </c>
      <c r="V217" s="722">
        <v>0</v>
      </c>
      <c r="W217" s="722">
        <v>0</v>
      </c>
      <c r="X217" s="722">
        <v>0</v>
      </c>
      <c r="Y217" s="722">
        <v>0</v>
      </c>
      <c r="Z217" s="722">
        <v>0</v>
      </c>
      <c r="AA217" s="722">
        <v>0</v>
      </c>
      <c r="AB217" s="722">
        <v>0</v>
      </c>
      <c r="AC217" s="722">
        <v>0</v>
      </c>
      <c r="AD217" s="722">
        <v>0</v>
      </c>
      <c r="AE217" s="722">
        <v>0</v>
      </c>
      <c r="AF217" s="722">
        <v>0</v>
      </c>
      <c r="AG217" s="722">
        <v>0</v>
      </c>
      <c r="AH217" s="722">
        <v>0</v>
      </c>
      <c r="AI217" s="722">
        <v>0</v>
      </c>
      <c r="AJ217" s="722">
        <v>0</v>
      </c>
      <c r="AK217" s="722">
        <v>0</v>
      </c>
      <c r="AL217" s="722">
        <v>0</v>
      </c>
      <c r="AM217" s="722">
        <v>0</v>
      </c>
      <c r="AN217" s="722">
        <v>0</v>
      </c>
      <c r="AO217" s="409"/>
    </row>
    <row r="218" spans="1:41" ht="43.5" customHeight="1">
      <c r="A218" s="1201" t="s">
        <v>24</v>
      </c>
      <c r="B218" s="999" t="s">
        <v>206</v>
      </c>
      <c r="C218" s="1000"/>
      <c r="D218" s="1000"/>
      <c r="E218" s="1000"/>
      <c r="F218" s="1000"/>
      <c r="G218" s="1000"/>
      <c r="H218" s="1001"/>
      <c r="I218" s="23" t="s">
        <v>19</v>
      </c>
      <c r="J218" s="49">
        <v>0</v>
      </c>
      <c r="K218" s="49">
        <v>0</v>
      </c>
      <c r="L218" s="22">
        <v>0</v>
      </c>
      <c r="M218" s="47">
        <v>0</v>
      </c>
      <c r="N218" s="47">
        <v>0</v>
      </c>
      <c r="O218" s="47">
        <v>1</v>
      </c>
      <c r="P218" s="47">
        <v>0</v>
      </c>
      <c r="Q218" s="47">
        <f>Q241</f>
        <v>99.9</v>
      </c>
      <c r="R218" s="47">
        <f t="shared" ref="R218:AI218" si="311">R241</f>
        <v>0</v>
      </c>
      <c r="S218" s="47">
        <f t="shared" si="311"/>
        <v>99.9</v>
      </c>
      <c r="T218" s="47">
        <f t="shared" si="311"/>
        <v>0</v>
      </c>
      <c r="U218" s="47">
        <f t="shared" si="311"/>
        <v>0</v>
      </c>
      <c r="V218" s="47">
        <f t="shared" si="311"/>
        <v>0</v>
      </c>
      <c r="W218" s="47">
        <f t="shared" si="311"/>
        <v>0</v>
      </c>
      <c r="X218" s="47">
        <f t="shared" si="311"/>
        <v>0</v>
      </c>
      <c r="Y218" s="47">
        <f t="shared" si="311"/>
        <v>0</v>
      </c>
      <c r="Z218" s="47">
        <f t="shared" si="311"/>
        <v>99.9</v>
      </c>
      <c r="AA218" s="47">
        <f t="shared" si="311"/>
        <v>99.9</v>
      </c>
      <c r="AB218" s="47">
        <f t="shared" si="311"/>
        <v>0</v>
      </c>
      <c r="AC218" s="47">
        <f t="shared" si="311"/>
        <v>0</v>
      </c>
      <c r="AD218" s="47">
        <f t="shared" si="311"/>
        <v>0</v>
      </c>
      <c r="AE218" s="47">
        <f t="shared" si="311"/>
        <v>0</v>
      </c>
      <c r="AF218" s="47">
        <f t="shared" si="311"/>
        <v>0</v>
      </c>
      <c r="AG218" s="47">
        <f t="shared" si="311"/>
        <v>0</v>
      </c>
      <c r="AH218" s="47">
        <f t="shared" si="311"/>
        <v>0</v>
      </c>
      <c r="AI218" s="47">
        <f t="shared" si="311"/>
        <v>0</v>
      </c>
      <c r="AJ218" s="47">
        <f t="shared" ref="R218:AJ219" si="312">AJ221+AJ226+AJ232</f>
        <v>0</v>
      </c>
      <c r="AK218" s="47">
        <v>0</v>
      </c>
      <c r="AL218" s="47">
        <v>0</v>
      </c>
      <c r="AM218" s="47">
        <v>0</v>
      </c>
      <c r="AN218" s="47">
        <v>0</v>
      </c>
      <c r="AO218" s="397"/>
    </row>
    <row r="219" spans="1:41" ht="41.25" customHeight="1">
      <c r="A219" s="1201"/>
      <c r="B219" s="1002"/>
      <c r="C219" s="1003"/>
      <c r="D219" s="1003"/>
      <c r="E219" s="1003"/>
      <c r="F219" s="1003"/>
      <c r="G219" s="1003"/>
      <c r="H219" s="1004"/>
      <c r="I219" s="23" t="s">
        <v>20</v>
      </c>
      <c r="J219" s="49">
        <f>J222</f>
        <v>6379.79</v>
      </c>
      <c r="K219" s="49">
        <f>K222</f>
        <v>0</v>
      </c>
      <c r="L219" s="47">
        <f>L222+L227+L233+L245</f>
        <v>91268.12000000001</v>
      </c>
      <c r="M219" s="47">
        <f t="shared" ref="M219:Q219" si="313">M222+M227+M233</f>
        <v>4269.0300000000007</v>
      </c>
      <c r="N219" s="47">
        <f t="shared" si="313"/>
        <v>5370.84</v>
      </c>
      <c r="O219" s="47">
        <f t="shared" si="313"/>
        <v>3372.5</v>
      </c>
      <c r="P219" s="47">
        <f>P222+P227+P233+P245</f>
        <v>81434.720000000001</v>
      </c>
      <c r="Q219" s="47">
        <f t="shared" si="313"/>
        <v>0</v>
      </c>
      <c r="R219" s="47">
        <f t="shared" si="312"/>
        <v>0</v>
      </c>
      <c r="S219" s="47">
        <f t="shared" si="312"/>
        <v>0</v>
      </c>
      <c r="T219" s="47">
        <f t="shared" si="312"/>
        <v>0</v>
      </c>
      <c r="U219" s="47">
        <f t="shared" si="312"/>
        <v>0</v>
      </c>
      <c r="V219" s="47">
        <f t="shared" si="312"/>
        <v>0</v>
      </c>
      <c r="W219" s="47">
        <f t="shared" si="312"/>
        <v>0</v>
      </c>
      <c r="X219" s="47">
        <f t="shared" si="312"/>
        <v>0</v>
      </c>
      <c r="Y219" s="47">
        <f t="shared" si="312"/>
        <v>0</v>
      </c>
      <c r="Z219" s="47">
        <f t="shared" si="312"/>
        <v>0</v>
      </c>
      <c r="AA219" s="47">
        <f t="shared" si="312"/>
        <v>0</v>
      </c>
      <c r="AB219" s="47">
        <f>AB222+AB227+AB233</f>
        <v>0</v>
      </c>
      <c r="AC219" s="47">
        <f>AC222+AC227+AC233</f>
        <v>0</v>
      </c>
      <c r="AD219" s="47">
        <f>AD222+AD227+AD233</f>
        <v>0</v>
      </c>
      <c r="AE219" s="47">
        <f t="shared" si="312"/>
        <v>0</v>
      </c>
      <c r="AF219" s="47">
        <f>AF222+AF227+AF233</f>
        <v>0</v>
      </c>
      <c r="AG219" s="47">
        <f>AG222+AG227+AG233</f>
        <v>0</v>
      </c>
      <c r="AH219" s="47">
        <f>AH222+AH227+AH233</f>
        <v>0</v>
      </c>
      <c r="AI219" s="47">
        <f>AI222+AI227+AI233</f>
        <v>0</v>
      </c>
      <c r="AJ219" s="47">
        <f t="shared" si="312"/>
        <v>78556.570000000007</v>
      </c>
      <c r="AK219" s="47">
        <f>AK222</f>
        <v>78556.570000000007</v>
      </c>
      <c r="AL219" s="47">
        <f>AL222</f>
        <v>0</v>
      </c>
      <c r="AM219" s="47">
        <f>AM222</f>
        <v>0</v>
      </c>
      <c r="AN219" s="47">
        <f>AN222</f>
        <v>0</v>
      </c>
      <c r="AO219" s="397"/>
    </row>
    <row r="220" spans="1:41" ht="38.25" customHeight="1">
      <c r="A220" s="1201"/>
      <c r="B220" s="1002"/>
      <c r="C220" s="1003"/>
      <c r="D220" s="1003"/>
      <c r="E220" s="1003"/>
      <c r="F220" s="1003"/>
      <c r="G220" s="1003"/>
      <c r="H220" s="1004"/>
      <c r="I220" s="15" t="s">
        <v>10</v>
      </c>
      <c r="J220" s="49">
        <v>0</v>
      </c>
      <c r="K220" s="49">
        <v>0</v>
      </c>
      <c r="L220" s="22">
        <f>L239+L243</f>
        <v>1650.1</v>
      </c>
      <c r="M220" s="22">
        <f t="shared" ref="M220:AN220" si="314">M239+M243</f>
        <v>1650.1</v>
      </c>
      <c r="N220" s="22">
        <f t="shared" si="314"/>
        <v>0</v>
      </c>
      <c r="O220" s="22">
        <f t="shared" si="314"/>
        <v>0</v>
      </c>
      <c r="P220" s="22">
        <f t="shared" si="314"/>
        <v>0</v>
      </c>
      <c r="Q220" s="22">
        <f>Q240</f>
        <v>0</v>
      </c>
      <c r="R220" s="22">
        <f t="shared" ref="R220:AK220" si="315">R240</f>
        <v>0</v>
      </c>
      <c r="S220" s="22">
        <f t="shared" si="315"/>
        <v>0</v>
      </c>
      <c r="T220" s="22">
        <f t="shared" si="315"/>
        <v>0</v>
      </c>
      <c r="U220" s="22">
        <f t="shared" si="315"/>
        <v>0</v>
      </c>
      <c r="V220" s="22">
        <f t="shared" si="315"/>
        <v>0</v>
      </c>
      <c r="W220" s="22">
        <f t="shared" si="315"/>
        <v>0</v>
      </c>
      <c r="X220" s="22">
        <f t="shared" si="315"/>
        <v>0</v>
      </c>
      <c r="Y220" s="22">
        <f t="shared" si="315"/>
        <v>0</v>
      </c>
      <c r="Z220" s="22">
        <f t="shared" si="315"/>
        <v>0</v>
      </c>
      <c r="AA220" s="22">
        <f t="shared" si="315"/>
        <v>0</v>
      </c>
      <c r="AB220" s="22">
        <f t="shared" si="315"/>
        <v>0</v>
      </c>
      <c r="AC220" s="22">
        <f t="shared" si="315"/>
        <v>0</v>
      </c>
      <c r="AD220" s="22">
        <f t="shared" si="315"/>
        <v>0</v>
      </c>
      <c r="AE220" s="22">
        <f t="shared" si="315"/>
        <v>0</v>
      </c>
      <c r="AF220" s="22">
        <f t="shared" si="315"/>
        <v>0</v>
      </c>
      <c r="AG220" s="22">
        <f t="shared" si="315"/>
        <v>0</v>
      </c>
      <c r="AH220" s="22">
        <f t="shared" si="315"/>
        <v>0</v>
      </c>
      <c r="AI220" s="22">
        <f t="shared" si="315"/>
        <v>0</v>
      </c>
      <c r="AJ220" s="22">
        <f t="shared" si="315"/>
        <v>0</v>
      </c>
      <c r="AK220" s="22">
        <f t="shared" si="315"/>
        <v>0</v>
      </c>
      <c r="AL220" s="22">
        <f t="shared" si="314"/>
        <v>0</v>
      </c>
      <c r="AM220" s="22">
        <f t="shared" si="314"/>
        <v>0</v>
      </c>
      <c r="AN220" s="22">
        <f t="shared" si="314"/>
        <v>0</v>
      </c>
      <c r="AO220" s="398"/>
    </row>
    <row r="221" spans="1:41" ht="25.5">
      <c r="A221" s="1201"/>
      <c r="B221" s="1005"/>
      <c r="C221" s="1006"/>
      <c r="D221" s="1006"/>
      <c r="E221" s="1006"/>
      <c r="F221" s="1006"/>
      <c r="G221" s="1006"/>
      <c r="H221" s="1007"/>
      <c r="I221" s="15" t="s">
        <v>9</v>
      </c>
      <c r="J221" s="49">
        <v>0</v>
      </c>
      <c r="K221" s="49">
        <v>0</v>
      </c>
      <c r="L221" s="22">
        <v>0</v>
      </c>
      <c r="M221" s="22">
        <v>0</v>
      </c>
      <c r="N221" s="22">
        <v>0</v>
      </c>
      <c r="O221" s="22">
        <v>1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v>0</v>
      </c>
      <c r="AG221" s="22">
        <v>0</v>
      </c>
      <c r="AH221" s="22">
        <v>0</v>
      </c>
      <c r="AI221" s="22">
        <v>0</v>
      </c>
      <c r="AJ221" s="22">
        <v>0</v>
      </c>
      <c r="AK221" s="22">
        <v>0</v>
      </c>
      <c r="AL221" s="22">
        <v>0</v>
      </c>
      <c r="AM221" s="22">
        <v>0</v>
      </c>
      <c r="AN221" s="22">
        <v>0</v>
      </c>
      <c r="AO221" s="398"/>
    </row>
    <row r="222" spans="1:41" ht="40.5" customHeight="1">
      <c r="A222" s="1114" t="s">
        <v>30</v>
      </c>
      <c r="B222" s="77" t="s">
        <v>173</v>
      </c>
      <c r="C222" s="1014">
        <v>300</v>
      </c>
      <c r="D222" s="1014">
        <v>570</v>
      </c>
      <c r="E222" s="1014"/>
      <c r="F222" s="1014"/>
      <c r="G222" s="2"/>
      <c r="H222" s="2"/>
      <c r="I222" s="1127" t="s">
        <v>20</v>
      </c>
      <c r="J222" s="1048">
        <v>6379.79</v>
      </c>
      <c r="K222" s="3">
        <v>0</v>
      </c>
      <c r="L222" s="79">
        <f t="shared" ref="L222:AG222" si="316">L223+L226</f>
        <v>84120.950000000012</v>
      </c>
      <c r="M222" s="79">
        <f t="shared" si="316"/>
        <v>0</v>
      </c>
      <c r="N222" s="79">
        <f t="shared" si="316"/>
        <v>5370.84</v>
      </c>
      <c r="O222" s="79">
        <f t="shared" si="316"/>
        <v>3372.5</v>
      </c>
      <c r="P222" s="79">
        <f t="shared" si="316"/>
        <v>78556.570000000007</v>
      </c>
      <c r="Q222" s="79">
        <f t="shared" si="316"/>
        <v>0</v>
      </c>
      <c r="R222" s="79">
        <f t="shared" si="316"/>
        <v>0</v>
      </c>
      <c r="S222" s="79">
        <f t="shared" si="316"/>
        <v>0</v>
      </c>
      <c r="T222" s="79">
        <f t="shared" si="316"/>
        <v>0</v>
      </c>
      <c r="U222" s="79">
        <f t="shared" si="316"/>
        <v>0</v>
      </c>
      <c r="V222" s="79">
        <f t="shared" si="316"/>
        <v>0</v>
      </c>
      <c r="W222" s="79">
        <f t="shared" si="316"/>
        <v>0</v>
      </c>
      <c r="X222" s="79">
        <f t="shared" si="316"/>
        <v>0</v>
      </c>
      <c r="Y222" s="79">
        <f t="shared" si="316"/>
        <v>0</v>
      </c>
      <c r="Z222" s="79">
        <f t="shared" si="316"/>
        <v>0</v>
      </c>
      <c r="AA222" s="79">
        <f t="shared" si="316"/>
        <v>0</v>
      </c>
      <c r="AB222" s="79">
        <f t="shared" si="316"/>
        <v>0</v>
      </c>
      <c r="AC222" s="79">
        <f>AC223+AC226</f>
        <v>0</v>
      </c>
      <c r="AD222" s="79">
        <f>AD223+AD226</f>
        <v>0</v>
      </c>
      <c r="AE222" s="79">
        <f t="shared" si="316"/>
        <v>0</v>
      </c>
      <c r="AF222" s="79">
        <f t="shared" si="316"/>
        <v>0</v>
      </c>
      <c r="AG222" s="79">
        <f t="shared" si="316"/>
        <v>0</v>
      </c>
      <c r="AH222" s="79">
        <f>AH223+AH226</f>
        <v>0</v>
      </c>
      <c r="AI222" s="79">
        <f>AI223+AI226</f>
        <v>0</v>
      </c>
      <c r="AJ222" s="79">
        <f>P222-Q222</f>
        <v>78556.570000000007</v>
      </c>
      <c r="AK222" s="79">
        <f>AJ222</f>
        <v>78556.570000000007</v>
      </c>
      <c r="AL222" s="76">
        <f>ROUND((Q222*100%/P222*100),2)</f>
        <v>0</v>
      </c>
      <c r="AM222" s="79">
        <f>AM223+AM226</f>
        <v>0</v>
      </c>
      <c r="AN222" s="79">
        <f>AN223+AN226</f>
        <v>0</v>
      </c>
      <c r="AO222" s="404" t="s">
        <v>423</v>
      </c>
    </row>
    <row r="223" spans="1:41">
      <c r="A223" s="1063"/>
      <c r="B223" s="1" t="s">
        <v>15</v>
      </c>
      <c r="C223" s="1015"/>
      <c r="D223" s="1015"/>
      <c r="E223" s="1015"/>
      <c r="F223" s="1015"/>
      <c r="G223" s="39">
        <v>2019</v>
      </c>
      <c r="H223" s="39">
        <v>2019</v>
      </c>
      <c r="I223" s="1128"/>
      <c r="J223" s="1132"/>
      <c r="K223" s="3"/>
      <c r="L223" s="47">
        <v>5653.46</v>
      </c>
      <c r="M223" s="50">
        <v>0</v>
      </c>
      <c r="N223" s="50">
        <v>5370.84</v>
      </c>
      <c r="O223" s="50">
        <v>0</v>
      </c>
      <c r="P223" s="448">
        <v>89.08</v>
      </c>
      <c r="Q223" s="448">
        <f>SUM(Q224:Q225)</f>
        <v>0</v>
      </c>
      <c r="R223" s="448">
        <f t="shared" ref="R223:AC223" si="317">SUM(R224:R225)</f>
        <v>0</v>
      </c>
      <c r="S223" s="448">
        <f t="shared" si="317"/>
        <v>0</v>
      </c>
      <c r="T223" s="448">
        <f t="shared" si="317"/>
        <v>0</v>
      </c>
      <c r="U223" s="448">
        <f t="shared" si="317"/>
        <v>0</v>
      </c>
      <c r="V223" s="448">
        <f t="shared" si="317"/>
        <v>0</v>
      </c>
      <c r="W223" s="448">
        <f t="shared" si="317"/>
        <v>0</v>
      </c>
      <c r="X223" s="448">
        <f t="shared" si="317"/>
        <v>0</v>
      </c>
      <c r="Y223" s="448">
        <f t="shared" si="317"/>
        <v>0</v>
      </c>
      <c r="Z223" s="448">
        <f t="shared" si="317"/>
        <v>0</v>
      </c>
      <c r="AA223" s="448">
        <f t="shared" si="317"/>
        <v>0</v>
      </c>
      <c r="AB223" s="448">
        <f t="shared" si="317"/>
        <v>0</v>
      </c>
      <c r="AC223" s="448">
        <f t="shared" si="317"/>
        <v>0</v>
      </c>
      <c r="AD223" s="50">
        <f t="shared" ref="AD223:AN223" si="318">SUM(AD225)</f>
        <v>0</v>
      </c>
      <c r="AE223" s="50">
        <f>SUM(AE225)</f>
        <v>0</v>
      </c>
      <c r="AF223" s="50">
        <f>SUM(AF225)</f>
        <v>0</v>
      </c>
      <c r="AG223" s="50">
        <f>SUM(AG225)</f>
        <v>0</v>
      </c>
      <c r="AH223" s="50">
        <f>SUM(AH225)</f>
        <v>0</v>
      </c>
      <c r="AI223" s="50">
        <f>SUM(AI225)</f>
        <v>0</v>
      </c>
      <c r="AJ223" s="50">
        <f t="shared" si="318"/>
        <v>0</v>
      </c>
      <c r="AK223" s="50">
        <f t="shared" si="318"/>
        <v>0</v>
      </c>
      <c r="AL223" s="50">
        <f t="shared" si="318"/>
        <v>0</v>
      </c>
      <c r="AM223" s="50">
        <f t="shared" si="318"/>
        <v>0</v>
      </c>
      <c r="AN223" s="50">
        <f t="shared" si="318"/>
        <v>0</v>
      </c>
      <c r="AO223" s="412"/>
    </row>
    <row r="224" spans="1:41" s="97" customFormat="1" ht="25.5" hidden="1">
      <c r="A224" s="1063"/>
      <c r="B224" s="92" t="s">
        <v>324</v>
      </c>
      <c r="C224" s="1015"/>
      <c r="D224" s="1015"/>
      <c r="E224" s="1015"/>
      <c r="F224" s="1015"/>
      <c r="G224" s="104"/>
      <c r="H224" s="104"/>
      <c r="I224" s="1128"/>
      <c r="J224" s="1132"/>
      <c r="K224" s="95"/>
      <c r="L224" s="47"/>
      <c r="M224" s="263"/>
      <c r="N224" s="263"/>
      <c r="O224" s="263"/>
      <c r="P224" s="448"/>
      <c r="Q224" s="586">
        <f>V224</f>
        <v>0</v>
      </c>
      <c r="R224" s="586"/>
      <c r="S224" s="586"/>
      <c r="T224" s="586"/>
      <c r="U224" s="586"/>
      <c r="V224" s="586">
        <f>W224</f>
        <v>0</v>
      </c>
      <c r="W224" s="586">
        <v>0</v>
      </c>
      <c r="X224" s="586"/>
      <c r="Y224" s="586"/>
      <c r="Z224" s="586">
        <f>AC224</f>
        <v>0</v>
      </c>
      <c r="AA224" s="586"/>
      <c r="AB224" s="586"/>
      <c r="AC224" s="586">
        <v>0</v>
      </c>
      <c r="AD224" s="263"/>
      <c r="AE224" s="263"/>
      <c r="AF224" s="263"/>
      <c r="AG224" s="263"/>
      <c r="AH224" s="263"/>
      <c r="AI224" s="263"/>
      <c r="AJ224" s="263"/>
      <c r="AK224" s="263"/>
      <c r="AL224" s="263"/>
      <c r="AM224" s="263"/>
      <c r="AN224" s="263"/>
      <c r="AO224" s="413"/>
    </row>
    <row r="225" spans="1:41" s="266" customFormat="1" ht="25.5" hidden="1">
      <c r="A225" s="1063"/>
      <c r="B225" s="92" t="s">
        <v>267</v>
      </c>
      <c r="C225" s="1015"/>
      <c r="D225" s="1015"/>
      <c r="E225" s="1015"/>
      <c r="F225" s="1015"/>
      <c r="G225" s="104"/>
      <c r="H225" s="104"/>
      <c r="I225" s="1128"/>
      <c r="J225" s="1132"/>
      <c r="K225" s="95"/>
      <c r="L225" s="47"/>
      <c r="M225" s="263"/>
      <c r="N225" s="263"/>
      <c r="O225" s="263"/>
      <c r="P225" s="50"/>
      <c r="Q225" s="263">
        <f>S225+U225</f>
        <v>0</v>
      </c>
      <c r="R225" s="263"/>
      <c r="S225" s="263"/>
      <c r="T225" s="263">
        <f>U225</f>
        <v>0</v>
      </c>
      <c r="U225" s="263">
        <v>0</v>
      </c>
      <c r="V225" s="263"/>
      <c r="W225" s="263"/>
      <c r="X225" s="263"/>
      <c r="Y225" s="263"/>
      <c r="Z225" s="263">
        <f>AB225</f>
        <v>0</v>
      </c>
      <c r="AA225" s="263"/>
      <c r="AB225" s="263">
        <v>0</v>
      </c>
      <c r="AC225" s="263"/>
      <c r="AD225" s="263"/>
      <c r="AE225" s="263">
        <f>SUM(AF225:AF225)</f>
        <v>0</v>
      </c>
      <c r="AF225" s="263"/>
      <c r="AG225" s="263"/>
      <c r="AH225" s="263"/>
      <c r="AI225" s="263"/>
      <c r="AJ225" s="263"/>
      <c r="AK225" s="263"/>
      <c r="AL225" s="263"/>
      <c r="AM225" s="263"/>
      <c r="AN225" s="263"/>
      <c r="AO225" s="413"/>
    </row>
    <row r="226" spans="1:41" ht="15.75" customHeight="1">
      <c r="A226" s="1152"/>
      <c r="B226" s="2" t="s">
        <v>16</v>
      </c>
      <c r="C226" s="1016"/>
      <c r="D226" s="1016"/>
      <c r="E226" s="1016"/>
      <c r="F226" s="1016"/>
      <c r="G226" s="39">
        <v>2021</v>
      </c>
      <c r="H226" s="39">
        <v>2021</v>
      </c>
      <c r="I226" s="1129"/>
      <c r="J226" s="1049"/>
      <c r="K226" s="3"/>
      <c r="L226" s="47">
        <v>78467.490000000005</v>
      </c>
      <c r="M226" s="50">
        <v>0</v>
      </c>
      <c r="N226" s="50">
        <v>0</v>
      </c>
      <c r="O226" s="50">
        <v>3372.5</v>
      </c>
      <c r="P226" s="50">
        <v>78467.490000000005</v>
      </c>
      <c r="Q226" s="50">
        <v>0</v>
      </c>
      <c r="R226" s="50">
        <v>0</v>
      </c>
      <c r="S226" s="50">
        <v>0</v>
      </c>
      <c r="T226" s="50">
        <v>0</v>
      </c>
      <c r="U226" s="50">
        <v>0</v>
      </c>
      <c r="V226" s="50">
        <v>0</v>
      </c>
      <c r="W226" s="50">
        <v>0</v>
      </c>
      <c r="X226" s="50">
        <v>0</v>
      </c>
      <c r="Y226" s="50">
        <v>0</v>
      </c>
      <c r="Z226" s="50">
        <v>0</v>
      </c>
      <c r="AA226" s="50">
        <v>0</v>
      </c>
      <c r="AB226" s="50">
        <v>0</v>
      </c>
      <c r="AC226" s="50">
        <v>0</v>
      </c>
      <c r="AD226" s="50">
        <v>0</v>
      </c>
      <c r="AE226" s="50">
        <v>0</v>
      </c>
      <c r="AF226" s="50">
        <v>0</v>
      </c>
      <c r="AG226" s="50">
        <v>0</v>
      </c>
      <c r="AH226" s="50">
        <v>0</v>
      </c>
      <c r="AI226" s="50">
        <v>0</v>
      </c>
      <c r="AJ226" s="50">
        <v>0</v>
      </c>
      <c r="AK226" s="50">
        <v>0</v>
      </c>
      <c r="AL226" s="50">
        <v>0</v>
      </c>
      <c r="AM226" s="50">
        <v>0</v>
      </c>
      <c r="AN226" s="50">
        <v>0</v>
      </c>
      <c r="AO226" s="412"/>
    </row>
    <row r="227" spans="1:41" ht="105.75" customHeight="1">
      <c r="A227" s="1114" t="s">
        <v>174</v>
      </c>
      <c r="B227" s="77" t="s">
        <v>175</v>
      </c>
      <c r="C227" s="133"/>
      <c r="D227" s="133"/>
      <c r="E227" s="133"/>
      <c r="F227" s="133"/>
      <c r="G227" s="2"/>
      <c r="H227" s="2"/>
      <c r="I227" s="1127" t="s">
        <v>20</v>
      </c>
      <c r="J227" s="278"/>
      <c r="K227" s="3"/>
      <c r="L227" s="79">
        <f>L228</f>
        <v>1639</v>
      </c>
      <c r="M227" s="79">
        <f>M228</f>
        <v>1639</v>
      </c>
      <c r="N227" s="79">
        <f t="shared" ref="N227:AN227" si="319">N228</f>
        <v>0</v>
      </c>
      <c r="O227" s="79">
        <f t="shared" si="319"/>
        <v>0</v>
      </c>
      <c r="P227" s="79">
        <f t="shared" si="319"/>
        <v>0</v>
      </c>
      <c r="Q227" s="79">
        <f t="shared" si="319"/>
        <v>0</v>
      </c>
      <c r="R227" s="79">
        <f t="shared" si="319"/>
        <v>0</v>
      </c>
      <c r="S227" s="79">
        <f t="shared" si="319"/>
        <v>0</v>
      </c>
      <c r="T227" s="79">
        <f t="shared" si="319"/>
        <v>0</v>
      </c>
      <c r="U227" s="79">
        <f t="shared" si="319"/>
        <v>0</v>
      </c>
      <c r="V227" s="79">
        <f t="shared" si="319"/>
        <v>0</v>
      </c>
      <c r="W227" s="79">
        <f t="shared" si="319"/>
        <v>0</v>
      </c>
      <c r="X227" s="79">
        <f t="shared" si="319"/>
        <v>0</v>
      </c>
      <c r="Y227" s="79">
        <f t="shared" si="319"/>
        <v>0</v>
      </c>
      <c r="Z227" s="79">
        <f t="shared" si="319"/>
        <v>0</v>
      </c>
      <c r="AA227" s="79">
        <f t="shared" si="319"/>
        <v>0</v>
      </c>
      <c r="AB227" s="79">
        <f t="shared" si="319"/>
        <v>0</v>
      </c>
      <c r="AC227" s="79">
        <f t="shared" si="319"/>
        <v>0</v>
      </c>
      <c r="AD227" s="79">
        <f t="shared" si="319"/>
        <v>0</v>
      </c>
      <c r="AE227" s="79">
        <f t="shared" si="319"/>
        <v>0</v>
      </c>
      <c r="AF227" s="79">
        <f t="shared" si="319"/>
        <v>0</v>
      </c>
      <c r="AG227" s="79">
        <f t="shared" si="319"/>
        <v>0</v>
      </c>
      <c r="AH227" s="79">
        <f t="shared" si="319"/>
        <v>0</v>
      </c>
      <c r="AI227" s="79">
        <f t="shared" si="319"/>
        <v>0</v>
      </c>
      <c r="AJ227" s="79">
        <f t="shared" si="319"/>
        <v>0</v>
      </c>
      <c r="AK227" s="79">
        <f t="shared" si="319"/>
        <v>0</v>
      </c>
      <c r="AL227" s="79">
        <f t="shared" si="319"/>
        <v>0</v>
      </c>
      <c r="AM227" s="79">
        <f t="shared" si="319"/>
        <v>0</v>
      </c>
      <c r="AN227" s="79">
        <f t="shared" si="319"/>
        <v>0</v>
      </c>
      <c r="AO227" s="404" t="s">
        <v>425</v>
      </c>
    </row>
    <row r="228" spans="1:41" ht="15.75" customHeight="1">
      <c r="A228" s="1152"/>
      <c r="B228" s="42" t="s">
        <v>15</v>
      </c>
      <c r="C228" s="133"/>
      <c r="D228" s="133"/>
      <c r="E228" s="133"/>
      <c r="F228" s="133"/>
      <c r="G228" s="313"/>
      <c r="H228" s="314"/>
      <c r="I228" s="1129"/>
      <c r="J228" s="278"/>
      <c r="K228" s="318"/>
      <c r="L228" s="47">
        <v>1639</v>
      </c>
      <c r="M228" s="47">
        <v>1639</v>
      </c>
      <c r="N228" s="47">
        <v>0</v>
      </c>
      <c r="O228" s="47">
        <v>0</v>
      </c>
      <c r="P228" s="47">
        <v>0</v>
      </c>
      <c r="Q228" s="50">
        <f>SUM(Q229:Q232)</f>
        <v>0</v>
      </c>
      <c r="R228" s="50">
        <f t="shared" ref="R228:AG228" si="320">SUM(R229:R232)</f>
        <v>0</v>
      </c>
      <c r="S228" s="50">
        <f t="shared" si="320"/>
        <v>0</v>
      </c>
      <c r="T228" s="50">
        <f t="shared" si="320"/>
        <v>0</v>
      </c>
      <c r="U228" s="50">
        <f t="shared" si="320"/>
        <v>0</v>
      </c>
      <c r="V228" s="50">
        <f t="shared" si="320"/>
        <v>0</v>
      </c>
      <c r="W228" s="50">
        <f t="shared" si="320"/>
        <v>0</v>
      </c>
      <c r="X228" s="47">
        <v>0</v>
      </c>
      <c r="Y228" s="50">
        <f t="shared" si="320"/>
        <v>0</v>
      </c>
      <c r="Z228" s="50">
        <f t="shared" si="320"/>
        <v>0</v>
      </c>
      <c r="AA228" s="50">
        <f t="shared" si="320"/>
        <v>0</v>
      </c>
      <c r="AB228" s="50">
        <f>SUM(AB229:AB232)</f>
        <v>0</v>
      </c>
      <c r="AC228" s="50">
        <f>SUM(AC229:AC232)</f>
        <v>0</v>
      </c>
      <c r="AD228" s="50">
        <f>SUM(AD229:AD232)</f>
        <v>0</v>
      </c>
      <c r="AE228" s="50">
        <f t="shared" si="320"/>
        <v>0</v>
      </c>
      <c r="AF228" s="50">
        <f t="shared" si="320"/>
        <v>0</v>
      </c>
      <c r="AG228" s="50">
        <f t="shared" si="320"/>
        <v>0</v>
      </c>
      <c r="AH228" s="50">
        <f t="shared" ref="AH228:AN228" si="321">SUM(AH229:AH232)</f>
        <v>0</v>
      </c>
      <c r="AI228" s="50">
        <f t="shared" si="321"/>
        <v>0</v>
      </c>
      <c r="AJ228" s="50">
        <f t="shared" si="321"/>
        <v>0</v>
      </c>
      <c r="AK228" s="50">
        <f t="shared" si="321"/>
        <v>0</v>
      </c>
      <c r="AL228" s="50">
        <f t="shared" si="321"/>
        <v>0</v>
      </c>
      <c r="AM228" s="50">
        <f t="shared" si="321"/>
        <v>0</v>
      </c>
      <c r="AN228" s="50">
        <f t="shared" si="321"/>
        <v>0</v>
      </c>
      <c r="AO228" s="412"/>
    </row>
    <row r="229" spans="1:41" s="97" customFormat="1" ht="15.75" hidden="1" customHeight="1">
      <c r="A229" s="366"/>
      <c r="B229" s="252" t="s">
        <v>234</v>
      </c>
      <c r="C229" s="369"/>
      <c r="D229" s="369"/>
      <c r="E229" s="369"/>
      <c r="F229" s="369"/>
      <c r="G229" s="363"/>
      <c r="H229" s="364"/>
      <c r="I229" s="370"/>
      <c r="J229" s="371"/>
      <c r="K229" s="372"/>
      <c r="L229" s="47"/>
      <c r="M229" s="96"/>
      <c r="N229" s="96"/>
      <c r="O229" s="96"/>
      <c r="P229" s="47"/>
      <c r="Q229" s="263">
        <f>Y229</f>
        <v>0</v>
      </c>
      <c r="R229" s="263"/>
      <c r="S229" s="263"/>
      <c r="T229" s="263"/>
      <c r="U229" s="263"/>
      <c r="V229" s="263"/>
      <c r="W229" s="263"/>
      <c r="X229" s="263">
        <v>0</v>
      </c>
      <c r="Y229" s="263">
        <v>0</v>
      </c>
      <c r="Z229" s="263">
        <v>0</v>
      </c>
      <c r="AA229" s="263">
        <v>0</v>
      </c>
      <c r="AB229" s="263"/>
      <c r="AC229" s="263"/>
      <c r="AD229" s="263"/>
      <c r="AE229" s="263"/>
      <c r="AF229" s="263"/>
      <c r="AG229" s="263"/>
      <c r="AH229" s="263"/>
      <c r="AI229" s="263"/>
      <c r="AJ229" s="263"/>
      <c r="AK229" s="263"/>
      <c r="AL229" s="263"/>
      <c r="AM229" s="263"/>
      <c r="AN229" s="263"/>
      <c r="AO229" s="413"/>
    </row>
    <row r="230" spans="1:41" s="97" customFormat="1" ht="15.75" hidden="1" customHeight="1">
      <c r="A230" s="366"/>
      <c r="B230" s="252" t="s">
        <v>235</v>
      </c>
      <c r="C230" s="369"/>
      <c r="D230" s="369"/>
      <c r="E230" s="369"/>
      <c r="F230" s="369"/>
      <c r="G230" s="363"/>
      <c r="H230" s="364"/>
      <c r="I230" s="370"/>
      <c r="J230" s="371"/>
      <c r="K230" s="372"/>
      <c r="L230" s="47"/>
      <c r="M230" s="96"/>
      <c r="N230" s="96"/>
      <c r="O230" s="96"/>
      <c r="P230" s="47"/>
      <c r="Q230" s="263">
        <f>Y230</f>
        <v>0</v>
      </c>
      <c r="R230" s="263"/>
      <c r="S230" s="263"/>
      <c r="T230" s="263"/>
      <c r="U230" s="263"/>
      <c r="V230" s="263"/>
      <c r="W230" s="263"/>
      <c r="X230" s="263">
        <v>0</v>
      </c>
      <c r="Y230" s="263">
        <v>0</v>
      </c>
      <c r="Z230" s="263">
        <v>0</v>
      </c>
      <c r="AA230" s="263">
        <v>0</v>
      </c>
      <c r="AB230" s="263"/>
      <c r="AC230" s="263"/>
      <c r="AD230" s="263"/>
      <c r="AE230" s="263"/>
      <c r="AF230" s="263"/>
      <c r="AG230" s="263"/>
      <c r="AH230" s="263"/>
      <c r="AI230" s="263"/>
      <c r="AJ230" s="263"/>
      <c r="AK230" s="263"/>
      <c r="AL230" s="263"/>
      <c r="AM230" s="263"/>
      <c r="AN230" s="263"/>
      <c r="AO230" s="413"/>
    </row>
    <row r="231" spans="1:41" s="97" customFormat="1" ht="15.75" hidden="1" customHeight="1">
      <c r="A231" s="366"/>
      <c r="B231" s="252" t="s">
        <v>236</v>
      </c>
      <c r="C231" s="369"/>
      <c r="D231" s="369"/>
      <c r="E231" s="369"/>
      <c r="F231" s="369"/>
      <c r="G231" s="363"/>
      <c r="H231" s="364"/>
      <c r="I231" s="370"/>
      <c r="J231" s="371"/>
      <c r="K231" s="372"/>
      <c r="L231" s="47"/>
      <c r="M231" s="96"/>
      <c r="N231" s="96"/>
      <c r="O231" s="96"/>
      <c r="P231" s="47"/>
      <c r="Q231" s="263">
        <f>Y231</f>
        <v>0</v>
      </c>
      <c r="R231" s="263"/>
      <c r="S231" s="263"/>
      <c r="T231" s="263"/>
      <c r="U231" s="263"/>
      <c r="V231" s="263"/>
      <c r="W231" s="263"/>
      <c r="X231" s="263">
        <v>0</v>
      </c>
      <c r="Y231" s="263">
        <v>0</v>
      </c>
      <c r="Z231" s="263">
        <v>0</v>
      </c>
      <c r="AA231" s="263">
        <v>0</v>
      </c>
      <c r="AB231" s="263"/>
      <c r="AC231" s="263"/>
      <c r="AD231" s="263"/>
      <c r="AE231" s="263"/>
      <c r="AF231" s="263"/>
      <c r="AG231" s="263"/>
      <c r="AH231" s="263"/>
      <c r="AI231" s="263"/>
      <c r="AJ231" s="263"/>
      <c r="AK231" s="263"/>
      <c r="AL231" s="263"/>
      <c r="AM231" s="263"/>
      <c r="AN231" s="263"/>
      <c r="AO231" s="413"/>
    </row>
    <row r="232" spans="1:41" s="97" customFormat="1" ht="15.75" hidden="1" customHeight="1">
      <c r="A232" s="366"/>
      <c r="B232" s="252" t="s">
        <v>237</v>
      </c>
      <c r="C232" s="369"/>
      <c r="D232" s="369"/>
      <c r="E232" s="369"/>
      <c r="F232" s="369"/>
      <c r="G232" s="363"/>
      <c r="H232" s="364"/>
      <c r="I232" s="370"/>
      <c r="J232" s="371"/>
      <c r="K232" s="372"/>
      <c r="L232" s="47"/>
      <c r="M232" s="96"/>
      <c r="N232" s="96"/>
      <c r="O232" s="96"/>
      <c r="P232" s="47"/>
      <c r="Q232" s="263">
        <f>Y232</f>
        <v>0</v>
      </c>
      <c r="R232" s="263"/>
      <c r="S232" s="263"/>
      <c r="T232" s="263"/>
      <c r="U232" s="263"/>
      <c r="V232" s="263"/>
      <c r="W232" s="263"/>
      <c r="X232" s="263">
        <v>0</v>
      </c>
      <c r="Y232" s="263">
        <v>0</v>
      </c>
      <c r="Z232" s="263">
        <v>0</v>
      </c>
      <c r="AA232" s="263">
        <v>0</v>
      </c>
      <c r="AB232" s="263"/>
      <c r="AC232" s="263"/>
      <c r="AD232" s="263"/>
      <c r="AE232" s="263"/>
      <c r="AF232" s="263"/>
      <c r="AG232" s="263"/>
      <c r="AH232" s="263"/>
      <c r="AI232" s="263"/>
      <c r="AJ232" s="263"/>
      <c r="AK232" s="263"/>
      <c r="AL232" s="263"/>
      <c r="AM232" s="263"/>
      <c r="AN232" s="263"/>
      <c r="AO232" s="413"/>
    </row>
    <row r="233" spans="1:41" ht="120" customHeight="1">
      <c r="A233" s="339" t="s">
        <v>176</v>
      </c>
      <c r="B233" s="77" t="s">
        <v>177</v>
      </c>
      <c r="C233" s="133"/>
      <c r="D233" s="133"/>
      <c r="E233" s="133"/>
      <c r="F233" s="133"/>
      <c r="G233" s="2"/>
      <c r="H233" s="2"/>
      <c r="I233" s="1127" t="s">
        <v>20</v>
      </c>
      <c r="J233" s="278"/>
      <c r="K233" s="3"/>
      <c r="L233" s="79">
        <f>L234</f>
        <v>2630.02</v>
      </c>
      <c r="M233" s="79">
        <f>M234</f>
        <v>2630.03</v>
      </c>
      <c r="N233" s="79">
        <f t="shared" ref="N233:AN233" si="322">N234</f>
        <v>0</v>
      </c>
      <c r="O233" s="79">
        <f t="shared" si="322"/>
        <v>0</v>
      </c>
      <c r="P233" s="79">
        <f t="shared" si="322"/>
        <v>0</v>
      </c>
      <c r="Q233" s="79">
        <f t="shared" si="322"/>
        <v>0</v>
      </c>
      <c r="R233" s="79">
        <f t="shared" si="322"/>
        <v>0</v>
      </c>
      <c r="S233" s="79">
        <f t="shared" si="322"/>
        <v>0</v>
      </c>
      <c r="T233" s="79">
        <f t="shared" si="322"/>
        <v>0</v>
      </c>
      <c r="U233" s="79">
        <f t="shared" si="322"/>
        <v>0</v>
      </c>
      <c r="V233" s="79">
        <f t="shared" si="322"/>
        <v>0</v>
      </c>
      <c r="W233" s="79">
        <f t="shared" si="322"/>
        <v>0</v>
      </c>
      <c r="X233" s="79">
        <f t="shared" si="322"/>
        <v>0</v>
      </c>
      <c r="Y233" s="79">
        <f t="shared" si="322"/>
        <v>0</v>
      </c>
      <c r="Z233" s="79">
        <f t="shared" si="322"/>
        <v>0</v>
      </c>
      <c r="AA233" s="79">
        <f t="shared" si="322"/>
        <v>0</v>
      </c>
      <c r="AB233" s="79">
        <f t="shared" si="322"/>
        <v>0</v>
      </c>
      <c r="AC233" s="79">
        <f t="shared" si="322"/>
        <v>0</v>
      </c>
      <c r="AD233" s="79">
        <f t="shared" si="322"/>
        <v>0</v>
      </c>
      <c r="AE233" s="79">
        <f t="shared" si="322"/>
        <v>0</v>
      </c>
      <c r="AF233" s="79">
        <f t="shared" si="322"/>
        <v>0</v>
      </c>
      <c r="AG233" s="79">
        <f t="shared" si="322"/>
        <v>0</v>
      </c>
      <c r="AH233" s="79">
        <f t="shared" si="322"/>
        <v>0</v>
      </c>
      <c r="AI233" s="79">
        <f t="shared" si="322"/>
        <v>0</v>
      </c>
      <c r="AJ233" s="79">
        <f t="shared" si="322"/>
        <v>0</v>
      </c>
      <c r="AK233" s="79">
        <f t="shared" si="322"/>
        <v>0</v>
      </c>
      <c r="AL233" s="79">
        <f t="shared" si="322"/>
        <v>0</v>
      </c>
      <c r="AM233" s="79">
        <f t="shared" si="322"/>
        <v>0</v>
      </c>
      <c r="AN233" s="79">
        <f t="shared" si="322"/>
        <v>0</v>
      </c>
      <c r="AO233" s="404" t="s">
        <v>425</v>
      </c>
    </row>
    <row r="234" spans="1:41" ht="15.75" customHeight="1">
      <c r="A234" s="338"/>
      <c r="B234" s="42" t="s">
        <v>15</v>
      </c>
      <c r="C234" s="133"/>
      <c r="D234" s="133"/>
      <c r="E234" s="133"/>
      <c r="F234" s="133"/>
      <c r="G234" s="313"/>
      <c r="H234" s="314"/>
      <c r="I234" s="1129"/>
      <c r="J234" s="278"/>
      <c r="K234" s="318"/>
      <c r="L234" s="47">
        <v>2630.02</v>
      </c>
      <c r="M234" s="47">
        <v>2630.03</v>
      </c>
      <c r="N234" s="47">
        <v>0</v>
      </c>
      <c r="O234" s="47">
        <v>0</v>
      </c>
      <c r="P234" s="47">
        <v>0</v>
      </c>
      <c r="Q234" s="50">
        <f t="shared" ref="Q234:W234" si="323">SUM(Q235:Q238)</f>
        <v>0</v>
      </c>
      <c r="R234" s="50">
        <f t="shared" si="323"/>
        <v>0</v>
      </c>
      <c r="S234" s="50">
        <f t="shared" si="323"/>
        <v>0</v>
      </c>
      <c r="T234" s="50">
        <f t="shared" si="323"/>
        <v>0</v>
      </c>
      <c r="U234" s="50">
        <f t="shared" si="323"/>
        <v>0</v>
      </c>
      <c r="V234" s="50">
        <f t="shared" si="323"/>
        <v>0</v>
      </c>
      <c r="W234" s="50">
        <f t="shared" si="323"/>
        <v>0</v>
      </c>
      <c r="X234" s="47">
        <v>0</v>
      </c>
      <c r="Y234" s="50">
        <f t="shared" ref="Y234:AI234" si="324">SUM(Y235:Y238)</f>
        <v>0</v>
      </c>
      <c r="Z234" s="50">
        <f t="shared" si="324"/>
        <v>0</v>
      </c>
      <c r="AA234" s="50">
        <f t="shared" si="324"/>
        <v>0</v>
      </c>
      <c r="AB234" s="50">
        <f t="shared" si="324"/>
        <v>0</v>
      </c>
      <c r="AC234" s="50">
        <f t="shared" si="324"/>
        <v>0</v>
      </c>
      <c r="AD234" s="50">
        <f t="shared" si="324"/>
        <v>0</v>
      </c>
      <c r="AE234" s="50">
        <f t="shared" si="324"/>
        <v>0</v>
      </c>
      <c r="AF234" s="50">
        <f t="shared" si="324"/>
        <v>0</v>
      </c>
      <c r="AG234" s="50">
        <f t="shared" si="324"/>
        <v>0</v>
      </c>
      <c r="AH234" s="50">
        <f t="shared" si="324"/>
        <v>0</v>
      </c>
      <c r="AI234" s="50">
        <f t="shared" si="324"/>
        <v>0</v>
      </c>
      <c r="AJ234" s="50">
        <v>0</v>
      </c>
      <c r="AK234" s="50">
        <v>0</v>
      </c>
      <c r="AL234" s="50">
        <v>0</v>
      </c>
      <c r="AM234" s="50">
        <v>0</v>
      </c>
      <c r="AN234" s="50">
        <v>0</v>
      </c>
      <c r="AO234" s="412"/>
    </row>
    <row r="235" spans="1:41" s="97" customFormat="1" ht="15.75" hidden="1" customHeight="1">
      <c r="A235" s="366"/>
      <c r="B235" s="252" t="s">
        <v>238</v>
      </c>
      <c r="C235" s="369"/>
      <c r="D235" s="369"/>
      <c r="E235" s="369"/>
      <c r="F235" s="369"/>
      <c r="G235" s="363"/>
      <c r="H235" s="364"/>
      <c r="I235" s="370"/>
      <c r="J235" s="371"/>
      <c r="K235" s="372"/>
      <c r="L235" s="47"/>
      <c r="M235" s="96"/>
      <c r="N235" s="96"/>
      <c r="O235" s="96"/>
      <c r="P235" s="47"/>
      <c r="Q235" s="263">
        <f>Y235</f>
        <v>0</v>
      </c>
      <c r="R235" s="263"/>
      <c r="S235" s="263"/>
      <c r="T235" s="263"/>
      <c r="U235" s="263"/>
      <c r="V235" s="263"/>
      <c r="W235" s="263"/>
      <c r="X235" s="263">
        <v>0</v>
      </c>
      <c r="Y235" s="263">
        <v>0</v>
      </c>
      <c r="Z235" s="263">
        <v>0</v>
      </c>
      <c r="AA235" s="263">
        <v>0</v>
      </c>
      <c r="AB235" s="263"/>
      <c r="AC235" s="263"/>
      <c r="AD235" s="263"/>
      <c r="AE235" s="263"/>
      <c r="AF235" s="263"/>
      <c r="AG235" s="263"/>
      <c r="AH235" s="263"/>
      <c r="AI235" s="263"/>
      <c r="AJ235" s="263"/>
      <c r="AK235" s="263"/>
      <c r="AL235" s="263"/>
      <c r="AM235" s="263"/>
      <c r="AN235" s="263"/>
      <c r="AO235" s="413"/>
    </row>
    <row r="236" spans="1:41" s="97" customFormat="1" ht="15.75" hidden="1" customHeight="1">
      <c r="A236" s="366"/>
      <c r="B236" s="252" t="s">
        <v>239</v>
      </c>
      <c r="C236" s="369"/>
      <c r="D236" s="369"/>
      <c r="E236" s="369"/>
      <c r="F236" s="369"/>
      <c r="G236" s="363"/>
      <c r="H236" s="364"/>
      <c r="I236" s="370"/>
      <c r="J236" s="371"/>
      <c r="K236" s="372"/>
      <c r="L236" s="47"/>
      <c r="M236" s="96"/>
      <c r="N236" s="96"/>
      <c r="O236" s="96"/>
      <c r="P236" s="47"/>
      <c r="Q236" s="263">
        <f>Y236</f>
        <v>0</v>
      </c>
      <c r="R236" s="263"/>
      <c r="S236" s="263"/>
      <c r="T236" s="263"/>
      <c r="U236" s="263"/>
      <c r="V236" s="263"/>
      <c r="W236" s="263"/>
      <c r="X236" s="263">
        <v>0</v>
      </c>
      <c r="Y236" s="263">
        <v>0</v>
      </c>
      <c r="Z236" s="263">
        <v>0</v>
      </c>
      <c r="AA236" s="263">
        <v>0</v>
      </c>
      <c r="AB236" s="263"/>
      <c r="AC236" s="263"/>
      <c r="AD236" s="263"/>
      <c r="AE236" s="263"/>
      <c r="AF236" s="263"/>
      <c r="AG236" s="263"/>
      <c r="AH236" s="263"/>
      <c r="AI236" s="263"/>
      <c r="AJ236" s="263"/>
      <c r="AK236" s="263"/>
      <c r="AL236" s="263"/>
      <c r="AM236" s="263"/>
      <c r="AN236" s="263"/>
      <c r="AO236" s="413"/>
    </row>
    <row r="237" spans="1:41" s="97" customFormat="1" ht="15.75" hidden="1" customHeight="1">
      <c r="A237" s="366"/>
      <c r="B237" s="252" t="s">
        <v>234</v>
      </c>
      <c r="C237" s="369"/>
      <c r="D237" s="369"/>
      <c r="E237" s="369"/>
      <c r="F237" s="369"/>
      <c r="G237" s="363"/>
      <c r="H237" s="364"/>
      <c r="I237" s="370"/>
      <c r="J237" s="371"/>
      <c r="K237" s="372"/>
      <c r="L237" s="47"/>
      <c r="M237" s="96"/>
      <c r="N237" s="96"/>
      <c r="O237" s="96"/>
      <c r="P237" s="47"/>
      <c r="Q237" s="263">
        <f>Y237</f>
        <v>0</v>
      </c>
      <c r="R237" s="263"/>
      <c r="S237" s="263"/>
      <c r="T237" s="263"/>
      <c r="U237" s="263"/>
      <c r="V237" s="263"/>
      <c r="W237" s="263"/>
      <c r="X237" s="263">
        <v>0</v>
      </c>
      <c r="Y237" s="263">
        <v>0</v>
      </c>
      <c r="Z237" s="263">
        <v>0</v>
      </c>
      <c r="AA237" s="263">
        <v>0</v>
      </c>
      <c r="AB237" s="263"/>
      <c r="AC237" s="263"/>
      <c r="AD237" s="263"/>
      <c r="AE237" s="263"/>
      <c r="AF237" s="263"/>
      <c r="AG237" s="263"/>
      <c r="AH237" s="263"/>
      <c r="AI237" s="263"/>
      <c r="AJ237" s="263"/>
      <c r="AK237" s="263"/>
      <c r="AL237" s="263"/>
      <c r="AM237" s="263"/>
      <c r="AN237" s="263"/>
      <c r="AO237" s="413"/>
    </row>
    <row r="238" spans="1:41" s="97" customFormat="1" ht="15.75" hidden="1" customHeight="1">
      <c r="A238" s="366"/>
      <c r="B238" s="252" t="s">
        <v>237</v>
      </c>
      <c r="C238" s="369"/>
      <c r="D238" s="369"/>
      <c r="E238" s="369"/>
      <c r="F238" s="369"/>
      <c r="G238" s="363"/>
      <c r="H238" s="364"/>
      <c r="I238" s="370"/>
      <c r="J238" s="371"/>
      <c r="K238" s="372"/>
      <c r="L238" s="47"/>
      <c r="M238" s="96"/>
      <c r="N238" s="96"/>
      <c r="O238" s="96"/>
      <c r="P238" s="47"/>
      <c r="Q238" s="263">
        <f>Y238</f>
        <v>0</v>
      </c>
      <c r="R238" s="263"/>
      <c r="S238" s="263"/>
      <c r="T238" s="263"/>
      <c r="U238" s="263"/>
      <c r="V238" s="263"/>
      <c r="W238" s="263"/>
      <c r="X238" s="263">
        <v>0</v>
      </c>
      <c r="Y238" s="263">
        <v>0</v>
      </c>
      <c r="Z238" s="263">
        <v>0</v>
      </c>
      <c r="AA238" s="263">
        <v>0</v>
      </c>
      <c r="AB238" s="263"/>
      <c r="AC238" s="263"/>
      <c r="AD238" s="263"/>
      <c r="AE238" s="263"/>
      <c r="AF238" s="263"/>
      <c r="AG238" s="263"/>
      <c r="AH238" s="263"/>
      <c r="AI238" s="263"/>
      <c r="AJ238" s="263"/>
      <c r="AK238" s="263"/>
      <c r="AL238" s="263"/>
      <c r="AM238" s="263"/>
      <c r="AN238" s="263"/>
      <c r="AO238" s="413"/>
    </row>
    <row r="239" spans="1:41" ht="141.75" customHeight="1">
      <c r="A239" s="339" t="s">
        <v>178</v>
      </c>
      <c r="B239" s="77" t="s">
        <v>180</v>
      </c>
      <c r="C239" s="133"/>
      <c r="D239" s="133"/>
      <c r="E239" s="133"/>
      <c r="F239" s="133"/>
      <c r="G239" s="2"/>
      <c r="H239" s="2"/>
      <c r="I239" s="1127" t="s">
        <v>181</v>
      </c>
      <c r="J239" s="278"/>
      <c r="K239" s="3"/>
      <c r="L239" s="79">
        <f>L240</f>
        <v>403.33</v>
      </c>
      <c r="M239" s="79">
        <f>M240</f>
        <v>403.33</v>
      </c>
      <c r="N239" s="79">
        <f t="shared" ref="N239:AN239" si="325">N240</f>
        <v>0</v>
      </c>
      <c r="O239" s="79">
        <f t="shared" si="325"/>
        <v>0</v>
      </c>
      <c r="P239" s="79">
        <f>P240</f>
        <v>0</v>
      </c>
      <c r="Q239" s="79">
        <f>Q240+Q241</f>
        <v>99.9</v>
      </c>
      <c r="R239" s="79">
        <f t="shared" ref="R239:AI239" si="326">R240+R241</f>
        <v>0</v>
      </c>
      <c r="S239" s="79">
        <f t="shared" si="326"/>
        <v>99.9</v>
      </c>
      <c r="T239" s="79">
        <f t="shared" si="326"/>
        <v>0</v>
      </c>
      <c r="U239" s="79">
        <f t="shared" si="326"/>
        <v>0</v>
      </c>
      <c r="V239" s="79">
        <f t="shared" si="326"/>
        <v>0</v>
      </c>
      <c r="W239" s="79">
        <f t="shared" si="326"/>
        <v>0</v>
      </c>
      <c r="X239" s="79">
        <f t="shared" si="326"/>
        <v>0</v>
      </c>
      <c r="Y239" s="79">
        <f t="shared" si="326"/>
        <v>0</v>
      </c>
      <c r="Z239" s="79">
        <f t="shared" si="326"/>
        <v>99.9</v>
      </c>
      <c r="AA239" s="79">
        <f t="shared" si="326"/>
        <v>99.9</v>
      </c>
      <c r="AB239" s="79">
        <f t="shared" si="326"/>
        <v>0</v>
      </c>
      <c r="AC239" s="79">
        <f t="shared" si="326"/>
        <v>0</v>
      </c>
      <c r="AD239" s="79">
        <f t="shared" si="326"/>
        <v>0</v>
      </c>
      <c r="AE239" s="79">
        <f t="shared" si="326"/>
        <v>0</v>
      </c>
      <c r="AF239" s="79">
        <f t="shared" si="326"/>
        <v>0</v>
      </c>
      <c r="AG239" s="79">
        <f t="shared" si="326"/>
        <v>0</v>
      </c>
      <c r="AH239" s="79">
        <f t="shared" si="326"/>
        <v>0</v>
      </c>
      <c r="AI239" s="79">
        <f t="shared" si="326"/>
        <v>0</v>
      </c>
      <c r="AJ239" s="79">
        <f t="shared" si="325"/>
        <v>0</v>
      </c>
      <c r="AK239" s="79">
        <f t="shared" si="325"/>
        <v>0</v>
      </c>
      <c r="AL239" s="79">
        <f t="shared" si="325"/>
        <v>0</v>
      </c>
      <c r="AM239" s="79">
        <f t="shared" si="325"/>
        <v>0</v>
      </c>
      <c r="AN239" s="79">
        <f t="shared" si="325"/>
        <v>0</v>
      </c>
      <c r="AO239" s="858" t="s">
        <v>425</v>
      </c>
    </row>
    <row r="240" spans="1:41" ht="15.75" customHeight="1">
      <c r="A240" s="338"/>
      <c r="B240" s="42" t="s">
        <v>15</v>
      </c>
      <c r="C240" s="133"/>
      <c r="D240" s="133"/>
      <c r="E240" s="133"/>
      <c r="F240" s="133"/>
      <c r="G240" s="313"/>
      <c r="H240" s="314"/>
      <c r="I240" s="1129"/>
      <c r="J240" s="278"/>
      <c r="K240" s="318"/>
      <c r="L240" s="47">
        <v>403.33</v>
      </c>
      <c r="M240" s="47">
        <v>403.33</v>
      </c>
      <c r="N240" s="47">
        <v>0</v>
      </c>
      <c r="O240" s="50">
        <v>0</v>
      </c>
      <c r="P240" s="50">
        <v>0</v>
      </c>
      <c r="Q240" s="50">
        <v>0</v>
      </c>
      <c r="R240" s="50">
        <v>0</v>
      </c>
      <c r="S240" s="50">
        <v>0</v>
      </c>
      <c r="T240" s="50">
        <v>0</v>
      </c>
      <c r="U240" s="50">
        <v>0</v>
      </c>
      <c r="V240" s="50">
        <v>0</v>
      </c>
      <c r="W240" s="50">
        <v>0</v>
      </c>
      <c r="X240" s="50">
        <v>0</v>
      </c>
      <c r="Y240" s="50">
        <v>0</v>
      </c>
      <c r="Z240" s="50">
        <v>0</v>
      </c>
      <c r="AA240" s="50">
        <v>0</v>
      </c>
      <c r="AB240" s="50">
        <v>0</v>
      </c>
      <c r="AC240" s="50">
        <v>0</v>
      </c>
      <c r="AD240" s="50">
        <v>0</v>
      </c>
      <c r="AE240" s="50">
        <v>0</v>
      </c>
      <c r="AF240" s="50">
        <v>0</v>
      </c>
      <c r="AG240" s="50">
        <v>0</v>
      </c>
      <c r="AH240" s="50">
        <v>0</v>
      </c>
      <c r="AI240" s="50">
        <v>0</v>
      </c>
      <c r="AJ240" s="50">
        <v>0</v>
      </c>
      <c r="AK240" s="50">
        <v>0</v>
      </c>
      <c r="AL240" s="50">
        <v>0</v>
      </c>
      <c r="AM240" s="50">
        <v>0</v>
      </c>
      <c r="AN240" s="50">
        <v>0</v>
      </c>
      <c r="AO240" s="859"/>
    </row>
    <row r="241" spans="1:41" ht="15.75" customHeight="1">
      <c r="A241" s="868"/>
      <c r="B241" s="42" t="s">
        <v>16</v>
      </c>
      <c r="C241" s="133"/>
      <c r="D241" s="133"/>
      <c r="E241" s="133"/>
      <c r="F241" s="133"/>
      <c r="G241" s="313"/>
      <c r="H241" s="871"/>
      <c r="I241" s="869" t="s">
        <v>440</v>
      </c>
      <c r="J241" s="870"/>
      <c r="K241" s="318"/>
      <c r="L241" s="47"/>
      <c r="M241" s="47"/>
      <c r="N241" s="47"/>
      <c r="O241" s="50"/>
      <c r="P241" s="50"/>
      <c r="Q241" s="50">
        <f>Q242</f>
        <v>99.9</v>
      </c>
      <c r="R241" s="50">
        <f t="shared" ref="R241:AJ241" si="327">R242</f>
        <v>0</v>
      </c>
      <c r="S241" s="50">
        <f t="shared" si="327"/>
        <v>99.9</v>
      </c>
      <c r="T241" s="50">
        <f t="shared" si="327"/>
        <v>0</v>
      </c>
      <c r="U241" s="50">
        <f t="shared" si="327"/>
        <v>0</v>
      </c>
      <c r="V241" s="50">
        <f t="shared" si="327"/>
        <v>0</v>
      </c>
      <c r="W241" s="50">
        <f t="shared" si="327"/>
        <v>0</v>
      </c>
      <c r="X241" s="50">
        <f t="shared" si="327"/>
        <v>0</v>
      </c>
      <c r="Y241" s="50">
        <f t="shared" si="327"/>
        <v>0</v>
      </c>
      <c r="Z241" s="50">
        <f t="shared" si="327"/>
        <v>99.9</v>
      </c>
      <c r="AA241" s="50">
        <f t="shared" si="327"/>
        <v>99.9</v>
      </c>
      <c r="AB241" s="50">
        <f t="shared" si="327"/>
        <v>0</v>
      </c>
      <c r="AC241" s="50">
        <f t="shared" si="327"/>
        <v>0</v>
      </c>
      <c r="AD241" s="50">
        <f t="shared" si="327"/>
        <v>0</v>
      </c>
      <c r="AE241" s="50">
        <f t="shared" si="327"/>
        <v>0</v>
      </c>
      <c r="AF241" s="50">
        <f t="shared" si="327"/>
        <v>0</v>
      </c>
      <c r="AG241" s="50">
        <f t="shared" si="327"/>
        <v>0</v>
      </c>
      <c r="AH241" s="50">
        <f t="shared" si="327"/>
        <v>0</v>
      </c>
      <c r="AI241" s="50">
        <f t="shared" si="327"/>
        <v>0</v>
      </c>
      <c r="AJ241" s="50">
        <f t="shared" si="327"/>
        <v>0</v>
      </c>
      <c r="AK241" s="50"/>
      <c r="AL241" s="50"/>
      <c r="AM241" s="50"/>
      <c r="AN241" s="50"/>
      <c r="AO241" s="859"/>
    </row>
    <row r="242" spans="1:41" s="97" customFormat="1" ht="15.75" hidden="1" customHeight="1">
      <c r="A242" s="366"/>
      <c r="B242" s="252"/>
      <c r="C242" s="369"/>
      <c r="D242" s="369"/>
      <c r="E242" s="369"/>
      <c r="F242" s="369"/>
      <c r="G242" s="363"/>
      <c r="H242" s="364"/>
      <c r="I242" s="370"/>
      <c r="J242" s="371"/>
      <c r="K242" s="372"/>
      <c r="L242" s="96"/>
      <c r="M242" s="96"/>
      <c r="N242" s="96"/>
      <c r="O242" s="263"/>
      <c r="P242" s="263"/>
      <c r="Q242" s="263">
        <f>S242</f>
        <v>99.9</v>
      </c>
      <c r="R242" s="263"/>
      <c r="S242" s="263">
        <v>99.9</v>
      </c>
      <c r="T242" s="263"/>
      <c r="U242" s="263"/>
      <c r="V242" s="263"/>
      <c r="W242" s="263"/>
      <c r="X242" s="263"/>
      <c r="Y242" s="263"/>
      <c r="Z242" s="263">
        <f>AA242</f>
        <v>99.9</v>
      </c>
      <c r="AA242" s="263">
        <v>99.9</v>
      </c>
      <c r="AB242" s="263"/>
      <c r="AC242" s="263"/>
      <c r="AD242" s="263"/>
      <c r="AE242" s="263"/>
      <c r="AF242" s="263"/>
      <c r="AG242" s="263"/>
      <c r="AH242" s="263"/>
      <c r="AI242" s="263"/>
      <c r="AJ242" s="263"/>
      <c r="AK242" s="263"/>
      <c r="AL242" s="263"/>
      <c r="AM242" s="263"/>
      <c r="AN242" s="263"/>
      <c r="AO242" s="873"/>
    </row>
    <row r="243" spans="1:41" ht="58.5" customHeight="1">
      <c r="A243" s="339" t="s">
        <v>179</v>
      </c>
      <c r="B243" s="77" t="s">
        <v>182</v>
      </c>
      <c r="C243" s="133"/>
      <c r="D243" s="133"/>
      <c r="E243" s="133"/>
      <c r="F243" s="133"/>
      <c r="G243" s="2"/>
      <c r="H243" s="2"/>
      <c r="I243" s="1127" t="s">
        <v>181</v>
      </c>
      <c r="J243" s="278"/>
      <c r="K243" s="3"/>
      <c r="L243" s="79">
        <f>L244</f>
        <v>1246.77</v>
      </c>
      <c r="M243" s="79">
        <f>M244</f>
        <v>1246.77</v>
      </c>
      <c r="N243" s="79">
        <f t="shared" ref="N243:AN245" si="328">N244</f>
        <v>0</v>
      </c>
      <c r="O243" s="79">
        <f t="shared" si="328"/>
        <v>0</v>
      </c>
      <c r="P243" s="79">
        <f t="shared" si="328"/>
        <v>0</v>
      </c>
      <c r="Q243" s="79">
        <f t="shared" si="328"/>
        <v>0</v>
      </c>
      <c r="R243" s="79">
        <f t="shared" si="328"/>
        <v>0</v>
      </c>
      <c r="S243" s="79">
        <f t="shared" si="328"/>
        <v>0</v>
      </c>
      <c r="T243" s="79">
        <f t="shared" si="328"/>
        <v>0</v>
      </c>
      <c r="U243" s="79">
        <f t="shared" si="328"/>
        <v>0</v>
      </c>
      <c r="V243" s="79">
        <f t="shared" si="328"/>
        <v>0</v>
      </c>
      <c r="W243" s="79">
        <f t="shared" si="328"/>
        <v>0</v>
      </c>
      <c r="X243" s="79">
        <f t="shared" si="328"/>
        <v>0</v>
      </c>
      <c r="Y243" s="79">
        <f t="shared" si="328"/>
        <v>0</v>
      </c>
      <c r="Z243" s="79">
        <f t="shared" si="328"/>
        <v>0</v>
      </c>
      <c r="AA243" s="79">
        <f t="shared" si="328"/>
        <v>0</v>
      </c>
      <c r="AB243" s="79">
        <f t="shared" si="328"/>
        <v>0</v>
      </c>
      <c r="AC243" s="79">
        <f t="shared" si="328"/>
        <v>0</v>
      </c>
      <c r="AD243" s="79">
        <f t="shared" si="328"/>
        <v>0</v>
      </c>
      <c r="AE243" s="79">
        <f t="shared" si="328"/>
        <v>0</v>
      </c>
      <c r="AF243" s="79">
        <f t="shared" si="328"/>
        <v>0</v>
      </c>
      <c r="AG243" s="79">
        <f t="shared" si="328"/>
        <v>0</v>
      </c>
      <c r="AH243" s="79">
        <f t="shared" si="328"/>
        <v>0</v>
      </c>
      <c r="AI243" s="79">
        <f t="shared" si="328"/>
        <v>0</v>
      </c>
      <c r="AJ243" s="79">
        <f t="shared" si="328"/>
        <v>0</v>
      </c>
      <c r="AK243" s="79">
        <f t="shared" si="328"/>
        <v>0</v>
      </c>
      <c r="AL243" s="79">
        <f t="shared" si="328"/>
        <v>0</v>
      </c>
      <c r="AM243" s="79">
        <f t="shared" si="328"/>
        <v>0</v>
      </c>
      <c r="AN243" s="79">
        <f t="shared" si="328"/>
        <v>0</v>
      </c>
      <c r="AO243" s="858" t="s">
        <v>425</v>
      </c>
    </row>
    <row r="244" spans="1:41" ht="15.75" customHeight="1">
      <c r="A244" s="338"/>
      <c r="B244" s="42" t="s">
        <v>15</v>
      </c>
      <c r="C244" s="133"/>
      <c r="D244" s="133"/>
      <c r="E244" s="133"/>
      <c r="F244" s="133"/>
      <c r="G244" s="313"/>
      <c r="H244" s="314"/>
      <c r="I244" s="1129"/>
      <c r="J244" s="278"/>
      <c r="K244" s="318"/>
      <c r="L244" s="47">
        <v>1246.77</v>
      </c>
      <c r="M244" s="47">
        <v>1246.77</v>
      </c>
      <c r="N244" s="50">
        <v>0</v>
      </c>
      <c r="O244" s="50">
        <v>0</v>
      </c>
      <c r="P244" s="47">
        <v>0</v>
      </c>
      <c r="Q244" s="50">
        <v>0</v>
      </c>
      <c r="R244" s="50">
        <v>0</v>
      </c>
      <c r="S244" s="50">
        <v>0</v>
      </c>
      <c r="T244" s="50">
        <v>0</v>
      </c>
      <c r="U244" s="50">
        <v>0</v>
      </c>
      <c r="V244" s="50">
        <v>0</v>
      </c>
      <c r="W244" s="50">
        <v>0</v>
      </c>
      <c r="X244" s="47">
        <v>0</v>
      </c>
      <c r="Y244" s="50">
        <v>0</v>
      </c>
      <c r="Z244" s="50">
        <v>0</v>
      </c>
      <c r="AA244" s="50">
        <v>0</v>
      </c>
      <c r="AB244" s="50">
        <v>0</v>
      </c>
      <c r="AC244" s="50">
        <v>0</v>
      </c>
      <c r="AD244" s="50">
        <v>0</v>
      </c>
      <c r="AE244" s="50">
        <v>0</v>
      </c>
      <c r="AF244" s="50">
        <v>0</v>
      </c>
      <c r="AG244" s="50">
        <v>0</v>
      </c>
      <c r="AH244" s="50">
        <v>0</v>
      </c>
      <c r="AI244" s="50">
        <v>0</v>
      </c>
      <c r="AJ244" s="50">
        <v>0</v>
      </c>
      <c r="AK244" s="50">
        <v>0</v>
      </c>
      <c r="AL244" s="50">
        <v>0</v>
      </c>
      <c r="AM244" s="50">
        <v>0</v>
      </c>
      <c r="AN244" s="50">
        <v>0</v>
      </c>
      <c r="AO244" s="412"/>
    </row>
    <row r="245" spans="1:41" ht="56.25" customHeight="1">
      <c r="A245" s="1114" t="s">
        <v>377</v>
      </c>
      <c r="B245" s="77" t="s">
        <v>378</v>
      </c>
      <c r="C245" s="133"/>
      <c r="D245" s="133"/>
      <c r="E245" s="133"/>
      <c r="F245" s="133"/>
      <c r="G245" s="716"/>
      <c r="H245" s="716"/>
      <c r="I245" s="1127" t="s">
        <v>20</v>
      </c>
      <c r="J245" s="714"/>
      <c r="K245" s="3"/>
      <c r="L245" s="79">
        <f>L246</f>
        <v>2878.15</v>
      </c>
      <c r="M245" s="79">
        <f>M246</f>
        <v>1246.77</v>
      </c>
      <c r="N245" s="79">
        <f t="shared" si="328"/>
        <v>0</v>
      </c>
      <c r="O245" s="79">
        <f t="shared" si="328"/>
        <v>0</v>
      </c>
      <c r="P245" s="79">
        <f t="shared" si="328"/>
        <v>2878.15</v>
      </c>
      <c r="Q245" s="79">
        <f t="shared" si="328"/>
        <v>0</v>
      </c>
      <c r="R245" s="79">
        <f t="shared" si="328"/>
        <v>0</v>
      </c>
      <c r="S245" s="79">
        <f t="shared" si="328"/>
        <v>0</v>
      </c>
      <c r="T245" s="79">
        <f t="shared" si="328"/>
        <v>0</v>
      </c>
      <c r="U245" s="79">
        <f t="shared" si="328"/>
        <v>0</v>
      </c>
      <c r="V245" s="79">
        <f t="shared" si="328"/>
        <v>0</v>
      </c>
      <c r="W245" s="79">
        <f t="shared" si="328"/>
        <v>0</v>
      </c>
      <c r="X245" s="79">
        <f t="shared" si="328"/>
        <v>0</v>
      </c>
      <c r="Y245" s="79">
        <f t="shared" si="328"/>
        <v>0</v>
      </c>
      <c r="Z245" s="79">
        <f t="shared" si="328"/>
        <v>0</v>
      </c>
      <c r="AA245" s="79">
        <f t="shared" si="328"/>
        <v>0</v>
      </c>
      <c r="AB245" s="79">
        <f t="shared" si="328"/>
        <v>0</v>
      </c>
      <c r="AC245" s="79">
        <f t="shared" si="328"/>
        <v>0</v>
      </c>
      <c r="AD245" s="79">
        <f t="shared" si="328"/>
        <v>0</v>
      </c>
      <c r="AE245" s="79">
        <f t="shared" si="328"/>
        <v>0</v>
      </c>
      <c r="AF245" s="79">
        <f t="shared" si="328"/>
        <v>0</v>
      </c>
      <c r="AG245" s="79">
        <f t="shared" si="328"/>
        <v>0</v>
      </c>
      <c r="AH245" s="79">
        <f t="shared" si="328"/>
        <v>0</v>
      </c>
      <c r="AI245" s="79">
        <f t="shared" si="328"/>
        <v>0</v>
      </c>
      <c r="AJ245" s="79">
        <f t="shared" si="328"/>
        <v>0</v>
      </c>
      <c r="AK245" s="79">
        <f t="shared" si="328"/>
        <v>0</v>
      </c>
      <c r="AL245" s="79">
        <f t="shared" si="328"/>
        <v>0</v>
      </c>
      <c r="AM245" s="79">
        <f t="shared" si="328"/>
        <v>0</v>
      </c>
      <c r="AN245" s="79">
        <f t="shared" si="328"/>
        <v>0</v>
      </c>
      <c r="AO245" s="858"/>
    </row>
    <row r="246" spans="1:41" ht="15.75" customHeight="1">
      <c r="A246" s="1042"/>
      <c r="B246" s="42" t="s">
        <v>16</v>
      </c>
      <c r="C246" s="133"/>
      <c r="D246" s="133"/>
      <c r="E246" s="133"/>
      <c r="F246" s="133"/>
      <c r="G246" s="313"/>
      <c r="H246" s="719"/>
      <c r="I246" s="1129"/>
      <c r="J246" s="714"/>
      <c r="K246" s="318"/>
      <c r="L246" s="47">
        <v>2878.15</v>
      </c>
      <c r="M246" s="47">
        <v>1246.77</v>
      </c>
      <c r="N246" s="50">
        <v>0</v>
      </c>
      <c r="O246" s="50">
        <v>0</v>
      </c>
      <c r="P246" s="47">
        <v>2878.15</v>
      </c>
      <c r="Q246" s="50">
        <v>0</v>
      </c>
      <c r="R246" s="50">
        <v>0</v>
      </c>
      <c r="S246" s="50">
        <v>0</v>
      </c>
      <c r="T246" s="50">
        <v>0</v>
      </c>
      <c r="U246" s="50">
        <v>0</v>
      </c>
      <c r="V246" s="50">
        <v>0</v>
      </c>
      <c r="W246" s="50">
        <v>0</v>
      </c>
      <c r="X246" s="47">
        <v>0</v>
      </c>
      <c r="Y246" s="50">
        <v>0</v>
      </c>
      <c r="Z246" s="50">
        <v>0</v>
      </c>
      <c r="AA246" s="50">
        <v>0</v>
      </c>
      <c r="AB246" s="50">
        <v>0</v>
      </c>
      <c r="AC246" s="50">
        <v>0</v>
      </c>
      <c r="AD246" s="50">
        <v>0</v>
      </c>
      <c r="AE246" s="50">
        <v>0</v>
      </c>
      <c r="AF246" s="50">
        <v>0</v>
      </c>
      <c r="AG246" s="50">
        <v>0</v>
      </c>
      <c r="AH246" s="50">
        <v>0</v>
      </c>
      <c r="AI246" s="50">
        <v>0</v>
      </c>
      <c r="AJ246" s="50">
        <v>0</v>
      </c>
      <c r="AK246" s="50">
        <v>0</v>
      </c>
      <c r="AL246" s="50">
        <v>0</v>
      </c>
      <c r="AM246" s="50">
        <v>0</v>
      </c>
      <c r="AN246" s="50">
        <v>0</v>
      </c>
      <c r="AO246" s="412"/>
    </row>
    <row r="247" spans="1:41" ht="54" customHeight="1">
      <c r="A247" s="996" t="s">
        <v>31</v>
      </c>
      <c r="B247" s="999" t="s">
        <v>379</v>
      </c>
      <c r="C247" s="1000"/>
      <c r="D247" s="1000"/>
      <c r="E247" s="1000"/>
      <c r="F247" s="1000"/>
      <c r="G247" s="1000"/>
      <c r="H247" s="1001"/>
      <c r="I247" s="15" t="s">
        <v>19</v>
      </c>
      <c r="J247" s="715">
        <v>0</v>
      </c>
      <c r="K247" s="715">
        <v>0</v>
      </c>
      <c r="L247" s="22">
        <f>M247+N247+O247</f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2">
        <v>0</v>
      </c>
      <c r="AI247" s="22">
        <v>0</v>
      </c>
      <c r="AJ247" s="22">
        <v>0</v>
      </c>
      <c r="AK247" s="22">
        <v>0</v>
      </c>
      <c r="AL247" s="22">
        <v>0</v>
      </c>
      <c r="AM247" s="22">
        <v>0</v>
      </c>
      <c r="AN247" s="22">
        <v>0</v>
      </c>
      <c r="AO247" s="398"/>
    </row>
    <row r="248" spans="1:41" ht="39.75" customHeight="1">
      <c r="A248" s="997"/>
      <c r="B248" s="1002"/>
      <c r="C248" s="1003"/>
      <c r="D248" s="1003"/>
      <c r="E248" s="1003"/>
      <c r="F248" s="1003"/>
      <c r="G248" s="1003"/>
      <c r="H248" s="1004"/>
      <c r="I248" s="15" t="s">
        <v>20</v>
      </c>
      <c r="J248" s="715">
        <f>K248+L248</f>
        <v>0</v>
      </c>
      <c r="K248" s="715">
        <f>K251+K268+K271+K280</f>
        <v>0</v>
      </c>
      <c r="L248" s="22">
        <v>0</v>
      </c>
      <c r="M248" s="22">
        <f t="shared" ref="M248:X248" si="329">M251</f>
        <v>0</v>
      </c>
      <c r="N248" s="22">
        <f t="shared" si="329"/>
        <v>2081.9299999999998</v>
      </c>
      <c r="O248" s="22" t="e">
        <f t="shared" si="329"/>
        <v>#REF!</v>
      </c>
      <c r="P248" s="22">
        <f>P252</f>
        <v>0</v>
      </c>
      <c r="Q248" s="22">
        <f t="shared" si="329"/>
        <v>0</v>
      </c>
      <c r="R248" s="22">
        <f t="shared" si="329"/>
        <v>0</v>
      </c>
      <c r="S248" s="22">
        <f t="shared" si="329"/>
        <v>0</v>
      </c>
      <c r="T248" s="22">
        <f t="shared" si="329"/>
        <v>0</v>
      </c>
      <c r="U248" s="22">
        <f t="shared" si="329"/>
        <v>0</v>
      </c>
      <c r="V248" s="22">
        <f t="shared" si="329"/>
        <v>0</v>
      </c>
      <c r="W248" s="22">
        <f t="shared" si="329"/>
        <v>0</v>
      </c>
      <c r="X248" s="22">
        <f t="shared" si="329"/>
        <v>0</v>
      </c>
      <c r="Y248" s="22">
        <f>Y252</f>
        <v>0</v>
      </c>
      <c r="Z248" s="22">
        <f t="shared" ref="Z248:AN248" si="330">Z252</f>
        <v>0</v>
      </c>
      <c r="AA248" s="22">
        <f t="shared" si="330"/>
        <v>0</v>
      </c>
      <c r="AB248" s="22">
        <f t="shared" si="330"/>
        <v>0</v>
      </c>
      <c r="AC248" s="22">
        <f t="shared" si="330"/>
        <v>0</v>
      </c>
      <c r="AD248" s="22">
        <f t="shared" si="330"/>
        <v>0</v>
      </c>
      <c r="AE248" s="22">
        <f t="shared" si="330"/>
        <v>0</v>
      </c>
      <c r="AF248" s="22">
        <f t="shared" si="330"/>
        <v>0</v>
      </c>
      <c r="AG248" s="22">
        <f t="shared" si="330"/>
        <v>0</v>
      </c>
      <c r="AH248" s="22">
        <f t="shared" si="330"/>
        <v>0</v>
      </c>
      <c r="AI248" s="22">
        <f t="shared" si="330"/>
        <v>0</v>
      </c>
      <c r="AJ248" s="22">
        <f t="shared" si="330"/>
        <v>0</v>
      </c>
      <c r="AK248" s="22">
        <f t="shared" si="330"/>
        <v>0</v>
      </c>
      <c r="AL248" s="22">
        <f t="shared" si="330"/>
        <v>0</v>
      </c>
      <c r="AM248" s="22">
        <f t="shared" si="330"/>
        <v>0</v>
      </c>
      <c r="AN248" s="22">
        <f t="shared" si="330"/>
        <v>0</v>
      </c>
      <c r="AO248" s="398"/>
    </row>
    <row r="249" spans="1:41" ht="26.25" customHeight="1">
      <c r="A249" s="997"/>
      <c r="B249" s="1002"/>
      <c r="C249" s="1003"/>
      <c r="D249" s="1003"/>
      <c r="E249" s="1003"/>
      <c r="F249" s="1003"/>
      <c r="G249" s="1003"/>
      <c r="H249" s="1004"/>
      <c r="I249" s="15" t="s">
        <v>10</v>
      </c>
      <c r="J249" s="715">
        <v>0</v>
      </c>
      <c r="K249" s="715">
        <v>0</v>
      </c>
      <c r="L249" s="47">
        <f>L251</f>
        <v>132959</v>
      </c>
      <c r="M249" s="16">
        <f t="shared" ref="M249:O249" si="331">M251</f>
        <v>0</v>
      </c>
      <c r="N249" s="16">
        <f t="shared" si="331"/>
        <v>2081.9299999999998</v>
      </c>
      <c r="O249" s="16" t="e">
        <f t="shared" si="331"/>
        <v>#REF!</v>
      </c>
      <c r="P249" s="22">
        <f>P254+P255</f>
        <v>4959</v>
      </c>
      <c r="Q249" s="22">
        <f>Q254</f>
        <v>0</v>
      </c>
      <c r="R249" s="22">
        <f t="shared" ref="R249:AN249" si="332">R254</f>
        <v>0</v>
      </c>
      <c r="S249" s="22">
        <f t="shared" si="332"/>
        <v>0</v>
      </c>
      <c r="T249" s="22">
        <f t="shared" si="332"/>
        <v>0</v>
      </c>
      <c r="U249" s="22">
        <f t="shared" si="332"/>
        <v>0</v>
      </c>
      <c r="V249" s="22">
        <f t="shared" si="332"/>
        <v>0</v>
      </c>
      <c r="W249" s="22">
        <f t="shared" si="332"/>
        <v>0</v>
      </c>
      <c r="X249" s="22">
        <f t="shared" si="332"/>
        <v>0</v>
      </c>
      <c r="Y249" s="22">
        <f t="shared" si="332"/>
        <v>0</v>
      </c>
      <c r="Z249" s="22">
        <f t="shared" si="332"/>
        <v>0</v>
      </c>
      <c r="AA249" s="22">
        <f t="shared" si="332"/>
        <v>0</v>
      </c>
      <c r="AB249" s="22">
        <f t="shared" si="332"/>
        <v>0</v>
      </c>
      <c r="AC249" s="22">
        <f t="shared" si="332"/>
        <v>0</v>
      </c>
      <c r="AD249" s="22">
        <f t="shared" si="332"/>
        <v>0</v>
      </c>
      <c r="AE249" s="22">
        <f t="shared" si="332"/>
        <v>0</v>
      </c>
      <c r="AF249" s="22">
        <f t="shared" si="332"/>
        <v>0</v>
      </c>
      <c r="AG249" s="22">
        <f t="shared" si="332"/>
        <v>0</v>
      </c>
      <c r="AH249" s="22">
        <f t="shared" si="332"/>
        <v>0</v>
      </c>
      <c r="AI249" s="22">
        <f t="shared" si="332"/>
        <v>0</v>
      </c>
      <c r="AJ249" s="22">
        <f t="shared" si="332"/>
        <v>0</v>
      </c>
      <c r="AK249" s="22">
        <f t="shared" si="332"/>
        <v>0</v>
      </c>
      <c r="AL249" s="22">
        <f t="shared" si="332"/>
        <v>0</v>
      </c>
      <c r="AM249" s="22">
        <f t="shared" si="332"/>
        <v>0</v>
      </c>
      <c r="AN249" s="22">
        <f t="shared" si="332"/>
        <v>0</v>
      </c>
      <c r="AO249" s="398"/>
    </row>
    <row r="250" spans="1:41" ht="25.5">
      <c r="A250" s="998"/>
      <c r="B250" s="1005"/>
      <c r="C250" s="1006"/>
      <c r="D250" s="1006"/>
      <c r="E250" s="1006"/>
      <c r="F250" s="1006"/>
      <c r="G250" s="1006"/>
      <c r="H250" s="1007"/>
      <c r="I250" s="15" t="s">
        <v>9</v>
      </c>
      <c r="J250" s="715">
        <v>0</v>
      </c>
      <c r="K250" s="715">
        <v>0</v>
      </c>
      <c r="L250" s="22">
        <f>M250+N250+O250</f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22">
        <v>0</v>
      </c>
      <c r="AI250" s="22">
        <v>0</v>
      </c>
      <c r="AJ250" s="22">
        <v>0</v>
      </c>
      <c r="AK250" s="22">
        <v>0</v>
      </c>
      <c r="AL250" s="22">
        <v>0</v>
      </c>
      <c r="AM250" s="22">
        <v>0</v>
      </c>
      <c r="AN250" s="22">
        <v>0</v>
      </c>
      <c r="AO250" s="398"/>
    </row>
    <row r="251" spans="1:41" ht="69" customHeight="1">
      <c r="A251" s="1008" t="s">
        <v>50</v>
      </c>
      <c r="B251" s="80" t="s">
        <v>380</v>
      </c>
      <c r="C251" s="1011"/>
      <c r="D251" s="1014"/>
      <c r="E251" s="1014"/>
      <c r="F251" s="1017">
        <v>150000</v>
      </c>
      <c r="G251" s="990">
        <v>2019</v>
      </c>
      <c r="H251" s="990">
        <v>2019</v>
      </c>
      <c r="I251" s="720"/>
      <c r="J251" s="993">
        <v>4914.5600000000004</v>
      </c>
      <c r="K251" s="3"/>
      <c r="L251" s="79">
        <f t="shared" ref="L251:AI251" si="333">L255+L252</f>
        <v>132959</v>
      </c>
      <c r="M251" s="79">
        <f t="shared" si="333"/>
        <v>0</v>
      </c>
      <c r="N251" s="79">
        <f t="shared" si="333"/>
        <v>2081.9299999999998</v>
      </c>
      <c r="O251" s="79" t="e">
        <f t="shared" si="333"/>
        <v>#REF!</v>
      </c>
      <c r="P251" s="79">
        <f>P255+P252+P254</f>
        <v>4959</v>
      </c>
      <c r="Q251" s="79">
        <f t="shared" si="333"/>
        <v>0</v>
      </c>
      <c r="R251" s="79">
        <f t="shared" si="333"/>
        <v>0</v>
      </c>
      <c r="S251" s="79">
        <f t="shared" si="333"/>
        <v>0</v>
      </c>
      <c r="T251" s="79">
        <f t="shared" si="333"/>
        <v>0</v>
      </c>
      <c r="U251" s="79">
        <f t="shared" si="333"/>
        <v>0</v>
      </c>
      <c r="V251" s="79">
        <f t="shared" si="333"/>
        <v>0</v>
      </c>
      <c r="W251" s="79">
        <f t="shared" si="333"/>
        <v>0</v>
      </c>
      <c r="X251" s="79">
        <f t="shared" si="333"/>
        <v>0</v>
      </c>
      <c r="Y251" s="79">
        <f t="shared" si="333"/>
        <v>0</v>
      </c>
      <c r="Z251" s="79">
        <f t="shared" si="333"/>
        <v>0</v>
      </c>
      <c r="AA251" s="79">
        <f t="shared" si="333"/>
        <v>0</v>
      </c>
      <c r="AB251" s="79">
        <f t="shared" si="333"/>
        <v>0</v>
      </c>
      <c r="AC251" s="79">
        <f t="shared" si="333"/>
        <v>0</v>
      </c>
      <c r="AD251" s="79">
        <f t="shared" si="333"/>
        <v>0</v>
      </c>
      <c r="AE251" s="79">
        <f t="shared" si="333"/>
        <v>0</v>
      </c>
      <c r="AF251" s="79">
        <f t="shared" si="333"/>
        <v>0</v>
      </c>
      <c r="AG251" s="79">
        <f t="shared" si="333"/>
        <v>0</v>
      </c>
      <c r="AH251" s="79">
        <f t="shared" si="333"/>
        <v>0</v>
      </c>
      <c r="AI251" s="79">
        <f t="shared" si="333"/>
        <v>0</v>
      </c>
      <c r="AJ251" s="79">
        <f>P251-Q251</f>
        <v>4959</v>
      </c>
      <c r="AK251" s="79">
        <f>AJ251</f>
        <v>4959</v>
      </c>
      <c r="AL251" s="76">
        <f>ROUND((Q251*100%/P251*100),2)</f>
        <v>0</v>
      </c>
      <c r="AM251" s="79">
        <f>AM255</f>
        <v>0</v>
      </c>
      <c r="AN251" s="79">
        <f>AN255</f>
        <v>0</v>
      </c>
      <c r="AO251" s="404" t="s">
        <v>244</v>
      </c>
    </row>
    <row r="252" spans="1:41" s="285" customFormat="1" ht="41.25" customHeight="1">
      <c r="A252" s="1009"/>
      <c r="B252" s="1" t="s">
        <v>15</v>
      </c>
      <c r="C252" s="1012"/>
      <c r="D252" s="1015"/>
      <c r="E252" s="1015"/>
      <c r="F252" s="1018"/>
      <c r="G252" s="991"/>
      <c r="H252" s="991"/>
      <c r="I252" s="15" t="s">
        <v>20</v>
      </c>
      <c r="J252" s="994"/>
      <c r="K252" s="47"/>
      <c r="L252" s="47">
        <v>4959</v>
      </c>
      <c r="M252" s="4">
        <v>0</v>
      </c>
      <c r="N252" s="4">
        <v>2081.9299999999998</v>
      </c>
      <c r="O252" s="4" t="e">
        <f>#REF!</f>
        <v>#REF!</v>
      </c>
      <c r="P252" s="4">
        <v>0</v>
      </c>
      <c r="Q252" s="4">
        <f>Q253</f>
        <v>0</v>
      </c>
      <c r="R252" s="4">
        <f t="shared" ref="R252:AN252" si="334">R253</f>
        <v>0</v>
      </c>
      <c r="S252" s="4">
        <f t="shared" si="334"/>
        <v>0</v>
      </c>
      <c r="T252" s="4">
        <f t="shared" si="334"/>
        <v>0</v>
      </c>
      <c r="U252" s="4">
        <f t="shared" si="334"/>
        <v>0</v>
      </c>
      <c r="V252" s="4">
        <f t="shared" si="334"/>
        <v>0</v>
      </c>
      <c r="W252" s="4">
        <f t="shared" si="334"/>
        <v>0</v>
      </c>
      <c r="X252" s="4">
        <f t="shared" si="334"/>
        <v>0</v>
      </c>
      <c r="Y252" s="4">
        <f t="shared" si="334"/>
        <v>0</v>
      </c>
      <c r="Z252" s="4">
        <f t="shared" si="334"/>
        <v>0</v>
      </c>
      <c r="AA252" s="4">
        <f t="shared" si="334"/>
        <v>0</v>
      </c>
      <c r="AB252" s="4">
        <f t="shared" si="334"/>
        <v>0</v>
      </c>
      <c r="AC252" s="4">
        <f t="shared" si="334"/>
        <v>0</v>
      </c>
      <c r="AD252" s="4">
        <f t="shared" si="334"/>
        <v>0</v>
      </c>
      <c r="AE252" s="4">
        <f t="shared" si="334"/>
        <v>0</v>
      </c>
      <c r="AF252" s="4">
        <f t="shared" si="334"/>
        <v>0</v>
      </c>
      <c r="AG252" s="4">
        <f t="shared" si="334"/>
        <v>0</v>
      </c>
      <c r="AH252" s="4">
        <f t="shared" si="334"/>
        <v>0</v>
      </c>
      <c r="AI252" s="4">
        <f t="shared" si="334"/>
        <v>0</v>
      </c>
      <c r="AJ252" s="4">
        <f t="shared" si="334"/>
        <v>0</v>
      </c>
      <c r="AK252" s="4">
        <f t="shared" si="334"/>
        <v>0</v>
      </c>
      <c r="AL252" s="4">
        <f t="shared" si="334"/>
        <v>0</v>
      </c>
      <c r="AM252" s="4">
        <f t="shared" si="334"/>
        <v>0</v>
      </c>
      <c r="AN252" s="4">
        <f t="shared" si="334"/>
        <v>0</v>
      </c>
      <c r="AO252" s="855"/>
    </row>
    <row r="253" spans="1:41" s="97" customFormat="1" ht="28.5" hidden="1" customHeight="1">
      <c r="A253" s="1009"/>
      <c r="B253" s="252" t="s">
        <v>422</v>
      </c>
      <c r="C253" s="1012"/>
      <c r="D253" s="1015"/>
      <c r="E253" s="1015"/>
      <c r="F253" s="1018"/>
      <c r="G253" s="991"/>
      <c r="H253" s="991"/>
      <c r="I253" s="854"/>
      <c r="J253" s="994"/>
      <c r="K253" s="368"/>
      <c r="L253" s="866"/>
      <c r="M253" s="268"/>
      <c r="N253" s="268"/>
      <c r="O253" s="268"/>
      <c r="P253" s="4"/>
      <c r="Q253" s="268">
        <f>Y253</f>
        <v>0</v>
      </c>
      <c r="R253" s="268"/>
      <c r="S253" s="268"/>
      <c r="T253" s="268"/>
      <c r="U253" s="268"/>
      <c r="V253" s="268"/>
      <c r="W253" s="268"/>
      <c r="X253" s="268">
        <v>0</v>
      </c>
      <c r="Y253" s="268">
        <v>0</v>
      </c>
      <c r="Z253" s="268">
        <f>AD253</f>
        <v>0</v>
      </c>
      <c r="AA253" s="268"/>
      <c r="AB253" s="268"/>
      <c r="AC253" s="268"/>
      <c r="AD253" s="268">
        <v>0</v>
      </c>
      <c r="AE253" s="268"/>
      <c r="AF253" s="268"/>
      <c r="AG253" s="268"/>
      <c r="AH253" s="268"/>
      <c r="AI253" s="268"/>
      <c r="AJ253" s="268"/>
      <c r="AK253" s="268"/>
      <c r="AL253" s="268"/>
      <c r="AM253" s="268"/>
      <c r="AN253" s="268"/>
      <c r="AO253" s="490"/>
    </row>
    <row r="254" spans="1:41" s="97" customFormat="1" ht="18" customHeight="1">
      <c r="A254" s="1009"/>
      <c r="B254" s="1" t="s">
        <v>15</v>
      </c>
      <c r="C254" s="1012"/>
      <c r="D254" s="1015"/>
      <c r="E254" s="1015"/>
      <c r="F254" s="1018"/>
      <c r="G254" s="991"/>
      <c r="H254" s="991"/>
      <c r="I254" s="990" t="s">
        <v>10</v>
      </c>
      <c r="J254" s="994"/>
      <c r="K254" s="368"/>
      <c r="L254" s="866"/>
      <c r="M254" s="268"/>
      <c r="N254" s="268"/>
      <c r="O254" s="268"/>
      <c r="P254" s="4">
        <v>4959</v>
      </c>
      <c r="Q254" s="268"/>
      <c r="R254" s="268"/>
      <c r="S254" s="268"/>
      <c r="T254" s="268"/>
      <c r="U254" s="268"/>
      <c r="V254" s="268"/>
      <c r="W254" s="268"/>
      <c r="X254" s="268"/>
      <c r="Y254" s="268"/>
      <c r="Z254" s="268"/>
      <c r="AA254" s="268"/>
      <c r="AB254" s="268"/>
      <c r="AC254" s="268"/>
      <c r="AD254" s="268"/>
      <c r="AE254" s="268"/>
      <c r="AF254" s="268"/>
      <c r="AG254" s="268"/>
      <c r="AH254" s="268"/>
      <c r="AI254" s="268"/>
      <c r="AJ254" s="268"/>
      <c r="AK254" s="268"/>
      <c r="AL254" s="268"/>
      <c r="AM254" s="268"/>
      <c r="AN254" s="268"/>
      <c r="AO254" s="490"/>
    </row>
    <row r="255" spans="1:41" ht="18" customHeight="1">
      <c r="A255" s="1010"/>
      <c r="B255" s="577" t="s">
        <v>16</v>
      </c>
      <c r="C255" s="1020"/>
      <c r="D255" s="1020"/>
      <c r="E255" s="1015"/>
      <c r="F255" s="1021"/>
      <c r="G255" s="991"/>
      <c r="H255" s="991"/>
      <c r="I255" s="1037"/>
      <c r="J255" s="995"/>
      <c r="K255" s="47">
        <v>0</v>
      </c>
      <c r="L255" s="47">
        <v>128000</v>
      </c>
      <c r="M255" s="4">
        <v>0</v>
      </c>
      <c r="N255" s="4">
        <v>0</v>
      </c>
      <c r="O255" s="4">
        <v>4372.5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0</v>
      </c>
      <c r="AO255" s="855"/>
    </row>
    <row r="256" spans="1:41" ht="54" customHeight="1">
      <c r="A256" s="996" t="s">
        <v>139</v>
      </c>
      <c r="B256" s="999" t="s">
        <v>208</v>
      </c>
      <c r="C256" s="1000"/>
      <c r="D256" s="1000"/>
      <c r="E256" s="1000"/>
      <c r="F256" s="1000"/>
      <c r="G256" s="1000"/>
      <c r="H256" s="1001"/>
      <c r="I256" s="15" t="s">
        <v>19</v>
      </c>
      <c r="J256" s="43">
        <v>0</v>
      </c>
      <c r="K256" s="43">
        <v>0</v>
      </c>
      <c r="L256" s="16">
        <f>M256+N256+O256</f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  <c r="V256" s="22">
        <v>0</v>
      </c>
      <c r="W256" s="22">
        <v>0</v>
      </c>
      <c r="X256" s="22">
        <v>0</v>
      </c>
      <c r="Y256" s="22">
        <v>0</v>
      </c>
      <c r="Z256" s="22">
        <v>0</v>
      </c>
      <c r="AA256" s="22">
        <v>0</v>
      </c>
      <c r="AB256" s="22">
        <v>0</v>
      </c>
      <c r="AC256" s="22">
        <v>0</v>
      </c>
      <c r="AD256" s="22">
        <v>0</v>
      </c>
      <c r="AE256" s="22">
        <v>0</v>
      </c>
      <c r="AF256" s="22">
        <v>0</v>
      </c>
      <c r="AG256" s="22">
        <v>0</v>
      </c>
      <c r="AH256" s="22">
        <v>0</v>
      </c>
      <c r="AI256" s="22">
        <v>0</v>
      </c>
      <c r="AJ256" s="22">
        <v>0</v>
      </c>
      <c r="AK256" s="22">
        <v>0</v>
      </c>
      <c r="AL256" s="22">
        <v>0</v>
      </c>
      <c r="AM256" s="22">
        <v>0</v>
      </c>
      <c r="AN256" s="22">
        <v>0</v>
      </c>
      <c r="AO256" s="398"/>
    </row>
    <row r="257" spans="1:41" ht="39.75" customHeight="1">
      <c r="A257" s="997"/>
      <c r="B257" s="1002"/>
      <c r="C257" s="1003"/>
      <c r="D257" s="1003"/>
      <c r="E257" s="1003"/>
      <c r="F257" s="1003"/>
      <c r="G257" s="1003"/>
      <c r="H257" s="1004"/>
      <c r="I257" s="15" t="s">
        <v>20</v>
      </c>
      <c r="J257" s="43">
        <f>K257+L257</f>
        <v>7510.2399999999989</v>
      </c>
      <c r="K257" s="43">
        <f>K260+K280+K283+K292</f>
        <v>0</v>
      </c>
      <c r="L257" s="16">
        <f>L260+L264</f>
        <v>7510.2399999999989</v>
      </c>
      <c r="M257" s="22">
        <f t="shared" ref="M257:O257" si="335">M260</f>
        <v>0</v>
      </c>
      <c r="N257" s="22">
        <f t="shared" si="335"/>
        <v>2081.9299999999998</v>
      </c>
      <c r="O257" s="22">
        <f t="shared" si="335"/>
        <v>4372.5</v>
      </c>
      <c r="P257" s="22">
        <f>P260+P264</f>
        <v>77.7</v>
      </c>
      <c r="Q257" s="22">
        <f>Q260+Q264</f>
        <v>75</v>
      </c>
      <c r="R257" s="22">
        <f t="shared" ref="R257:AI257" si="336">R260+R264</f>
        <v>75</v>
      </c>
      <c r="S257" s="22">
        <f t="shared" si="336"/>
        <v>75</v>
      </c>
      <c r="T257" s="22">
        <f t="shared" si="336"/>
        <v>0</v>
      </c>
      <c r="U257" s="22">
        <f t="shared" si="336"/>
        <v>0</v>
      </c>
      <c r="V257" s="22">
        <f t="shared" si="336"/>
        <v>0</v>
      </c>
      <c r="W257" s="22">
        <f t="shared" si="336"/>
        <v>0</v>
      </c>
      <c r="X257" s="22">
        <f t="shared" si="336"/>
        <v>0</v>
      </c>
      <c r="Y257" s="22">
        <f t="shared" si="336"/>
        <v>0</v>
      </c>
      <c r="Z257" s="22">
        <f t="shared" si="336"/>
        <v>75</v>
      </c>
      <c r="AA257" s="22">
        <f t="shared" si="336"/>
        <v>75</v>
      </c>
      <c r="AB257" s="22">
        <f t="shared" si="336"/>
        <v>0</v>
      </c>
      <c r="AC257" s="22">
        <f t="shared" si="336"/>
        <v>0</v>
      </c>
      <c r="AD257" s="22">
        <f t="shared" si="336"/>
        <v>0</v>
      </c>
      <c r="AE257" s="22">
        <f t="shared" si="336"/>
        <v>0</v>
      </c>
      <c r="AF257" s="22">
        <f t="shared" si="336"/>
        <v>0</v>
      </c>
      <c r="AG257" s="22">
        <f t="shared" si="336"/>
        <v>0</v>
      </c>
      <c r="AH257" s="22">
        <f t="shared" si="336"/>
        <v>0</v>
      </c>
      <c r="AI257" s="22">
        <f t="shared" si="336"/>
        <v>0</v>
      </c>
      <c r="AJ257" s="22">
        <f t="shared" ref="AJ257:AN257" si="337">AJ260+AJ280+AJ283+AJ292+AJ294</f>
        <v>40219.919999999998</v>
      </c>
      <c r="AK257" s="22">
        <f t="shared" si="337"/>
        <v>40219.919999999998</v>
      </c>
      <c r="AL257" s="22">
        <f t="shared" si="337"/>
        <v>0</v>
      </c>
      <c r="AM257" s="22">
        <f t="shared" si="337"/>
        <v>0</v>
      </c>
      <c r="AN257" s="22">
        <f t="shared" si="337"/>
        <v>0</v>
      </c>
      <c r="AO257" s="398"/>
    </row>
    <row r="258" spans="1:41" ht="26.25" customHeight="1">
      <c r="A258" s="997"/>
      <c r="B258" s="1002"/>
      <c r="C258" s="1003"/>
      <c r="D258" s="1003"/>
      <c r="E258" s="1003"/>
      <c r="F258" s="1003"/>
      <c r="G258" s="1003"/>
      <c r="H258" s="1004"/>
      <c r="I258" s="15" t="s">
        <v>10</v>
      </c>
      <c r="J258" s="43">
        <v>0</v>
      </c>
      <c r="K258" s="43">
        <v>0</v>
      </c>
      <c r="L258" s="16">
        <f>M258+N258+O258</f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Z258" s="22">
        <v>0</v>
      </c>
      <c r="AA258" s="22">
        <v>0</v>
      </c>
      <c r="AB258" s="22">
        <v>0</v>
      </c>
      <c r="AC258" s="22">
        <v>0</v>
      </c>
      <c r="AD258" s="22">
        <v>0</v>
      </c>
      <c r="AE258" s="22">
        <v>0</v>
      </c>
      <c r="AF258" s="22">
        <v>0</v>
      </c>
      <c r="AG258" s="22">
        <v>0</v>
      </c>
      <c r="AH258" s="22">
        <v>0</v>
      </c>
      <c r="AI258" s="22">
        <v>0</v>
      </c>
      <c r="AJ258" s="22">
        <v>0</v>
      </c>
      <c r="AK258" s="22">
        <v>0</v>
      </c>
      <c r="AL258" s="22">
        <v>0</v>
      </c>
      <c r="AM258" s="22">
        <v>0</v>
      </c>
      <c r="AN258" s="22">
        <v>0</v>
      </c>
      <c r="AO258" s="398"/>
    </row>
    <row r="259" spans="1:41" ht="25.5">
      <c r="A259" s="998"/>
      <c r="B259" s="1005"/>
      <c r="C259" s="1006"/>
      <c r="D259" s="1006"/>
      <c r="E259" s="1006"/>
      <c r="F259" s="1006"/>
      <c r="G259" s="1006"/>
      <c r="H259" s="1007"/>
      <c r="I259" s="15" t="s">
        <v>9</v>
      </c>
      <c r="J259" s="43">
        <v>0</v>
      </c>
      <c r="K259" s="43">
        <v>0</v>
      </c>
      <c r="L259" s="16">
        <f>M259+N259+O259</f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  <c r="Z259" s="22">
        <v>0</v>
      </c>
      <c r="AA259" s="22">
        <v>0</v>
      </c>
      <c r="AB259" s="22">
        <v>0</v>
      </c>
      <c r="AC259" s="22">
        <v>0</v>
      </c>
      <c r="AD259" s="22">
        <v>0</v>
      </c>
      <c r="AE259" s="22">
        <v>0</v>
      </c>
      <c r="AF259" s="22">
        <v>0</v>
      </c>
      <c r="AG259" s="22">
        <v>0</v>
      </c>
      <c r="AH259" s="22">
        <v>0</v>
      </c>
      <c r="AI259" s="22">
        <v>0</v>
      </c>
      <c r="AJ259" s="22">
        <v>0</v>
      </c>
      <c r="AK259" s="22">
        <v>0</v>
      </c>
      <c r="AL259" s="22">
        <v>0</v>
      </c>
      <c r="AM259" s="22">
        <v>0</v>
      </c>
      <c r="AN259" s="22">
        <v>0</v>
      </c>
      <c r="AO259" s="398"/>
    </row>
    <row r="260" spans="1:41" ht="69" customHeight="1">
      <c r="A260" s="1008" t="s">
        <v>184</v>
      </c>
      <c r="B260" s="84" t="s">
        <v>183</v>
      </c>
      <c r="C260" s="1011"/>
      <c r="D260" s="1014"/>
      <c r="E260" s="1014"/>
      <c r="F260" s="1017">
        <v>150000</v>
      </c>
      <c r="G260" s="990">
        <v>2019</v>
      </c>
      <c r="H260" s="990">
        <v>2019</v>
      </c>
      <c r="I260" s="990" t="s">
        <v>20</v>
      </c>
      <c r="J260" s="993">
        <v>4914.5600000000004</v>
      </c>
      <c r="K260" s="3"/>
      <c r="L260" s="79">
        <f t="shared" ref="L260:Q260" si="338">L263+L261</f>
        <v>6696.7899999999991</v>
      </c>
      <c r="M260" s="79">
        <f t="shared" si="338"/>
        <v>0</v>
      </c>
      <c r="N260" s="79">
        <f t="shared" si="338"/>
        <v>2081.9299999999998</v>
      </c>
      <c r="O260" s="79">
        <f t="shared" si="338"/>
        <v>4372.5</v>
      </c>
      <c r="P260" s="79">
        <f t="shared" si="338"/>
        <v>75</v>
      </c>
      <c r="Q260" s="79">
        <f t="shared" si="338"/>
        <v>75</v>
      </c>
      <c r="R260" s="79">
        <f t="shared" ref="R260:AH260" si="339">R263+R261</f>
        <v>75</v>
      </c>
      <c r="S260" s="79">
        <f t="shared" si="339"/>
        <v>75</v>
      </c>
      <c r="T260" s="79">
        <f t="shared" si="339"/>
        <v>0</v>
      </c>
      <c r="U260" s="79">
        <f t="shared" si="339"/>
        <v>0</v>
      </c>
      <c r="V260" s="79">
        <f t="shared" si="339"/>
        <v>0</v>
      </c>
      <c r="W260" s="79">
        <f t="shared" si="339"/>
        <v>0</v>
      </c>
      <c r="X260" s="79">
        <f t="shared" si="339"/>
        <v>0</v>
      </c>
      <c r="Y260" s="79">
        <f t="shared" si="339"/>
        <v>0</v>
      </c>
      <c r="Z260" s="79">
        <f t="shared" si="339"/>
        <v>75</v>
      </c>
      <c r="AA260" s="79">
        <f t="shared" si="339"/>
        <v>75</v>
      </c>
      <c r="AB260" s="79">
        <f t="shared" si="339"/>
        <v>0</v>
      </c>
      <c r="AC260" s="79">
        <f>AC263+AC261</f>
        <v>0</v>
      </c>
      <c r="AD260" s="79">
        <f>AD263+AD261</f>
        <v>0</v>
      </c>
      <c r="AE260" s="79">
        <f t="shared" si="339"/>
        <v>0</v>
      </c>
      <c r="AF260" s="79">
        <f t="shared" si="339"/>
        <v>0</v>
      </c>
      <c r="AG260" s="79">
        <f t="shared" si="339"/>
        <v>0</v>
      </c>
      <c r="AH260" s="79">
        <f t="shared" si="339"/>
        <v>0</v>
      </c>
      <c r="AI260" s="79">
        <f>AI263+AI261</f>
        <v>0</v>
      </c>
      <c r="AJ260" s="79">
        <f>P260-Q260</f>
        <v>0</v>
      </c>
      <c r="AK260" s="79">
        <f>AJ260</f>
        <v>0</v>
      </c>
      <c r="AL260" s="76">
        <v>0</v>
      </c>
      <c r="AM260" s="79">
        <f>AM263</f>
        <v>0</v>
      </c>
      <c r="AN260" s="79">
        <f>AN263</f>
        <v>0</v>
      </c>
      <c r="AO260" s="404" t="s">
        <v>425</v>
      </c>
    </row>
    <row r="261" spans="1:41" s="285" customFormat="1" ht="19.5" customHeight="1">
      <c r="A261" s="1009"/>
      <c r="B261" s="1" t="s">
        <v>15</v>
      </c>
      <c r="C261" s="1012"/>
      <c r="D261" s="1015"/>
      <c r="E261" s="1015"/>
      <c r="F261" s="1018"/>
      <c r="G261" s="991"/>
      <c r="H261" s="991"/>
      <c r="I261" s="991"/>
      <c r="J261" s="994"/>
      <c r="K261" s="47"/>
      <c r="L261" s="47">
        <f>SUM(M261:O261)</f>
        <v>2081.9299999999998</v>
      </c>
      <c r="M261" s="4">
        <v>0</v>
      </c>
      <c r="N261" s="4">
        <v>2081.9299999999998</v>
      </c>
      <c r="O261" s="4">
        <f t="shared" ref="O261:AN261" si="340">O262</f>
        <v>0</v>
      </c>
      <c r="P261" s="4">
        <f t="shared" si="340"/>
        <v>75</v>
      </c>
      <c r="Q261" s="4">
        <f t="shared" si="340"/>
        <v>75</v>
      </c>
      <c r="R261" s="4">
        <f t="shared" si="340"/>
        <v>75</v>
      </c>
      <c r="S261" s="4">
        <f t="shared" si="340"/>
        <v>75</v>
      </c>
      <c r="T261" s="4">
        <f t="shared" si="340"/>
        <v>0</v>
      </c>
      <c r="U261" s="4">
        <f t="shared" si="340"/>
        <v>0</v>
      </c>
      <c r="V261" s="4">
        <f t="shared" si="340"/>
        <v>0</v>
      </c>
      <c r="W261" s="4">
        <f t="shared" si="340"/>
        <v>0</v>
      </c>
      <c r="X261" s="4">
        <f t="shared" si="340"/>
        <v>0</v>
      </c>
      <c r="Y261" s="4">
        <f t="shared" si="340"/>
        <v>0</v>
      </c>
      <c r="Z261" s="4">
        <f t="shared" si="340"/>
        <v>75</v>
      </c>
      <c r="AA261" s="4">
        <f t="shared" si="340"/>
        <v>75</v>
      </c>
      <c r="AB261" s="4">
        <f t="shared" si="340"/>
        <v>0</v>
      </c>
      <c r="AC261" s="4">
        <f t="shared" si="340"/>
        <v>0</v>
      </c>
      <c r="AD261" s="4">
        <f t="shared" si="340"/>
        <v>0</v>
      </c>
      <c r="AE261" s="4">
        <f t="shared" si="340"/>
        <v>0</v>
      </c>
      <c r="AF261" s="4">
        <f t="shared" si="340"/>
        <v>0</v>
      </c>
      <c r="AG261" s="4">
        <v>0</v>
      </c>
      <c r="AH261" s="4">
        <v>0</v>
      </c>
      <c r="AI261" s="4">
        <v>0</v>
      </c>
      <c r="AJ261" s="4">
        <f t="shared" si="340"/>
        <v>0</v>
      </c>
      <c r="AK261" s="4">
        <f t="shared" si="340"/>
        <v>0</v>
      </c>
      <c r="AL261" s="4">
        <f t="shared" si="340"/>
        <v>0</v>
      </c>
      <c r="AM261" s="4">
        <f t="shared" si="340"/>
        <v>0</v>
      </c>
      <c r="AN261" s="4">
        <f t="shared" si="340"/>
        <v>0</v>
      </c>
      <c r="AO261" s="855"/>
    </row>
    <row r="262" spans="1:41" s="266" customFormat="1" ht="25.5" hidden="1">
      <c r="A262" s="1009"/>
      <c r="B262" s="92" t="s">
        <v>441</v>
      </c>
      <c r="C262" s="1012"/>
      <c r="D262" s="1015"/>
      <c r="E262" s="1015"/>
      <c r="F262" s="1018"/>
      <c r="G262" s="991"/>
      <c r="H262" s="991"/>
      <c r="I262" s="991"/>
      <c r="J262" s="994"/>
      <c r="K262" s="95"/>
      <c r="L262" s="47">
        <f>SUM(M262:O262)</f>
        <v>0</v>
      </c>
      <c r="M262" s="268">
        <v>0</v>
      </c>
      <c r="N262" s="263"/>
      <c r="O262" s="263"/>
      <c r="P262" s="50">
        <f>R262+T262</f>
        <v>75</v>
      </c>
      <c r="Q262" s="263">
        <v>75</v>
      </c>
      <c r="R262" s="263">
        <f>S262</f>
        <v>75</v>
      </c>
      <c r="S262" s="263">
        <v>75</v>
      </c>
      <c r="T262" s="263">
        <v>0</v>
      </c>
      <c r="U262" s="263">
        <v>0</v>
      </c>
      <c r="V262" s="263">
        <v>0</v>
      </c>
      <c r="W262" s="263">
        <v>0</v>
      </c>
      <c r="X262" s="263">
        <f>Y262</f>
        <v>0</v>
      </c>
      <c r="Y262" s="263">
        <v>0</v>
      </c>
      <c r="Z262" s="263">
        <f>AA262</f>
        <v>75</v>
      </c>
      <c r="AA262" s="263">
        <v>75</v>
      </c>
      <c r="AB262" s="263">
        <v>0</v>
      </c>
      <c r="AC262" s="263"/>
      <c r="AD262" s="263">
        <v>0</v>
      </c>
      <c r="AE262" s="263"/>
      <c r="AF262" s="263"/>
      <c r="AG262" s="263"/>
      <c r="AH262" s="263"/>
      <c r="AI262" s="263"/>
      <c r="AJ262" s="263"/>
      <c r="AK262" s="263"/>
      <c r="AL262" s="263"/>
      <c r="AM262" s="263"/>
      <c r="AN262" s="263"/>
      <c r="AO262" s="413"/>
    </row>
    <row r="263" spans="1:41" ht="18" customHeight="1">
      <c r="A263" s="1010"/>
      <c r="B263" s="5" t="s">
        <v>16</v>
      </c>
      <c r="C263" s="1020"/>
      <c r="D263" s="1020"/>
      <c r="E263" s="1015"/>
      <c r="F263" s="1021"/>
      <c r="G263" s="991"/>
      <c r="H263" s="991"/>
      <c r="I263" s="991"/>
      <c r="J263" s="995"/>
      <c r="K263" s="47">
        <v>0</v>
      </c>
      <c r="L263" s="47">
        <v>4614.8599999999997</v>
      </c>
      <c r="M263" s="4">
        <v>0</v>
      </c>
      <c r="N263" s="4">
        <v>0</v>
      </c>
      <c r="O263" s="4">
        <v>4372.5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0</v>
      </c>
      <c r="AL263" s="4">
        <v>0</v>
      </c>
      <c r="AM263" s="4">
        <v>0</v>
      </c>
      <c r="AN263" s="4">
        <v>0</v>
      </c>
      <c r="AO263" s="855"/>
    </row>
    <row r="264" spans="1:41" ht="43.5" customHeight="1">
      <c r="A264" s="1008" t="s">
        <v>185</v>
      </c>
      <c r="B264" s="84" t="s">
        <v>381</v>
      </c>
      <c r="C264" s="1011"/>
      <c r="D264" s="1014"/>
      <c r="E264" s="1014"/>
      <c r="F264" s="1017">
        <v>150000</v>
      </c>
      <c r="G264" s="990">
        <v>2019</v>
      </c>
      <c r="H264" s="990">
        <v>2019</v>
      </c>
      <c r="I264" s="990" t="s">
        <v>20</v>
      </c>
      <c r="J264" s="993">
        <v>4914.5600000000004</v>
      </c>
      <c r="K264" s="3"/>
      <c r="L264" s="79">
        <f t="shared" ref="L264:AI264" si="341">L267+L265</f>
        <v>813.45</v>
      </c>
      <c r="M264" s="79">
        <f t="shared" si="341"/>
        <v>0</v>
      </c>
      <c r="N264" s="79">
        <f t="shared" si="341"/>
        <v>2081.9299999999998</v>
      </c>
      <c r="O264" s="79" t="e">
        <f t="shared" si="341"/>
        <v>#REF!</v>
      </c>
      <c r="P264" s="79">
        <f t="shared" si="341"/>
        <v>2.7</v>
      </c>
      <c r="Q264" s="79">
        <f>Q267+Q265</f>
        <v>0</v>
      </c>
      <c r="R264" s="79">
        <f t="shared" ref="R264:W264" si="342">R267+R265</f>
        <v>0</v>
      </c>
      <c r="S264" s="79">
        <f t="shared" si="342"/>
        <v>0</v>
      </c>
      <c r="T264" s="79">
        <f t="shared" si="342"/>
        <v>0</v>
      </c>
      <c r="U264" s="79">
        <f t="shared" si="342"/>
        <v>0</v>
      </c>
      <c r="V264" s="79">
        <f t="shared" si="342"/>
        <v>0</v>
      </c>
      <c r="W264" s="79">
        <f t="shared" si="342"/>
        <v>0</v>
      </c>
      <c r="X264" s="79">
        <f t="shared" si="341"/>
        <v>0</v>
      </c>
      <c r="Y264" s="79">
        <f t="shared" si="341"/>
        <v>0</v>
      </c>
      <c r="Z264" s="79">
        <f t="shared" si="341"/>
        <v>0</v>
      </c>
      <c r="AA264" s="79">
        <f t="shared" si="341"/>
        <v>0</v>
      </c>
      <c r="AB264" s="79">
        <f t="shared" si="341"/>
        <v>0</v>
      </c>
      <c r="AC264" s="79">
        <f t="shared" si="341"/>
        <v>0</v>
      </c>
      <c r="AD264" s="79">
        <f t="shared" si="341"/>
        <v>0</v>
      </c>
      <c r="AE264" s="79">
        <f t="shared" si="341"/>
        <v>0</v>
      </c>
      <c r="AF264" s="79">
        <f t="shared" si="341"/>
        <v>0</v>
      </c>
      <c r="AG264" s="79">
        <f t="shared" si="341"/>
        <v>0</v>
      </c>
      <c r="AH264" s="79">
        <f t="shared" si="341"/>
        <v>0</v>
      </c>
      <c r="AI264" s="79">
        <f t="shared" si="341"/>
        <v>0</v>
      </c>
      <c r="AJ264" s="79">
        <f>P264-Q264</f>
        <v>2.7</v>
      </c>
      <c r="AK264" s="79">
        <f>AJ264</f>
        <v>2.7</v>
      </c>
      <c r="AL264" s="76">
        <f>ROUND((Q264*100%/P264*100),2)</f>
        <v>0</v>
      </c>
      <c r="AM264" s="79">
        <f>AM267</f>
        <v>0</v>
      </c>
      <c r="AN264" s="79">
        <f>AN267</f>
        <v>0</v>
      </c>
      <c r="AO264" s="404" t="s">
        <v>244</v>
      </c>
    </row>
    <row r="265" spans="1:41" s="285" customFormat="1" ht="19.5" customHeight="1">
      <c r="A265" s="1009"/>
      <c r="B265" s="1" t="s">
        <v>15</v>
      </c>
      <c r="C265" s="1012"/>
      <c r="D265" s="1015"/>
      <c r="E265" s="1015"/>
      <c r="F265" s="1018"/>
      <c r="G265" s="991"/>
      <c r="H265" s="991"/>
      <c r="I265" s="991"/>
      <c r="J265" s="994"/>
      <c r="K265" s="47"/>
      <c r="L265" s="47">
        <v>2.7</v>
      </c>
      <c r="M265" s="4">
        <v>0</v>
      </c>
      <c r="N265" s="4">
        <v>2081.9299999999998</v>
      </c>
      <c r="O265" s="4" t="e">
        <f>#REF!</f>
        <v>#REF!</v>
      </c>
      <c r="P265" s="4">
        <v>2.7</v>
      </c>
      <c r="Q265" s="4">
        <f>Q266</f>
        <v>0</v>
      </c>
      <c r="R265" s="4">
        <f t="shared" ref="R265:W265" si="343">R266</f>
        <v>0</v>
      </c>
      <c r="S265" s="4">
        <f t="shared" si="343"/>
        <v>0</v>
      </c>
      <c r="T265" s="4">
        <f t="shared" si="343"/>
        <v>0</v>
      </c>
      <c r="U265" s="4">
        <f t="shared" si="343"/>
        <v>0</v>
      </c>
      <c r="V265" s="4">
        <f t="shared" si="343"/>
        <v>0</v>
      </c>
      <c r="W265" s="4">
        <f t="shared" si="343"/>
        <v>0</v>
      </c>
      <c r="X265" s="4">
        <v>0</v>
      </c>
      <c r="Y265" s="4">
        <f>Y266</f>
        <v>0</v>
      </c>
      <c r="Z265" s="4">
        <f>Z266</f>
        <v>0</v>
      </c>
      <c r="AA265" s="4">
        <v>0</v>
      </c>
      <c r="AB265" s="4">
        <v>0</v>
      </c>
      <c r="AC265" s="4">
        <v>0</v>
      </c>
      <c r="AD265" s="4">
        <f>AD266</f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855"/>
    </row>
    <row r="266" spans="1:41" s="266" customFormat="1" ht="19.5" hidden="1" customHeight="1">
      <c r="A266" s="1009"/>
      <c r="B266" s="735" t="s">
        <v>225</v>
      </c>
      <c r="C266" s="1012"/>
      <c r="D266" s="1015"/>
      <c r="E266" s="1015"/>
      <c r="F266" s="1018"/>
      <c r="G266" s="991"/>
      <c r="H266" s="991"/>
      <c r="I266" s="991"/>
      <c r="J266" s="994"/>
      <c r="K266" s="96"/>
      <c r="L266" s="47"/>
      <c r="M266" s="268"/>
      <c r="N266" s="268"/>
      <c r="O266" s="268"/>
      <c r="P266" s="4"/>
      <c r="Q266" s="268">
        <f>Y266</f>
        <v>0</v>
      </c>
      <c r="R266" s="268"/>
      <c r="S266" s="268"/>
      <c r="T266" s="268"/>
      <c r="U266" s="268"/>
      <c r="V266" s="268"/>
      <c r="W266" s="268"/>
      <c r="X266" s="268"/>
      <c r="Y266" s="268">
        <v>0</v>
      </c>
      <c r="Z266" s="268">
        <f>AD266</f>
        <v>0</v>
      </c>
      <c r="AA266" s="268"/>
      <c r="AB266" s="268"/>
      <c r="AC266" s="268"/>
      <c r="AD266" s="268">
        <v>0</v>
      </c>
      <c r="AE266" s="268"/>
      <c r="AF266" s="268"/>
      <c r="AG266" s="268"/>
      <c r="AH266" s="268"/>
      <c r="AI266" s="268"/>
      <c r="AJ266" s="268"/>
      <c r="AK266" s="268"/>
      <c r="AL266" s="268"/>
      <c r="AM266" s="268"/>
      <c r="AN266" s="268"/>
      <c r="AO266" s="490"/>
    </row>
    <row r="267" spans="1:41" ht="18" customHeight="1">
      <c r="A267" s="1010"/>
      <c r="B267" s="577" t="s">
        <v>16</v>
      </c>
      <c r="C267" s="1020"/>
      <c r="D267" s="1020"/>
      <c r="E267" s="1015"/>
      <c r="F267" s="1021"/>
      <c r="G267" s="991"/>
      <c r="H267" s="991"/>
      <c r="I267" s="991"/>
      <c r="J267" s="995"/>
      <c r="K267" s="47">
        <v>0</v>
      </c>
      <c r="L267" s="47">
        <v>810.75</v>
      </c>
      <c r="M267" s="4">
        <v>0</v>
      </c>
      <c r="N267" s="4">
        <v>0</v>
      </c>
      <c r="O267" s="4">
        <v>4372.5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855"/>
    </row>
    <row r="268" spans="1:41" ht="54" customHeight="1">
      <c r="A268" s="996" t="s">
        <v>141</v>
      </c>
      <c r="B268" s="999" t="s">
        <v>209</v>
      </c>
      <c r="C268" s="1000"/>
      <c r="D268" s="1000"/>
      <c r="E268" s="1000"/>
      <c r="F268" s="1000"/>
      <c r="G268" s="1000"/>
      <c r="H268" s="1001"/>
      <c r="I268" s="15" t="s">
        <v>19</v>
      </c>
      <c r="J268" s="276">
        <v>0</v>
      </c>
      <c r="K268" s="276">
        <v>0</v>
      </c>
      <c r="L268" s="22">
        <f>M268+N268+O268</f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2">
        <v>0</v>
      </c>
      <c r="AI268" s="22">
        <v>0</v>
      </c>
      <c r="AJ268" s="22">
        <v>0</v>
      </c>
      <c r="AK268" s="22">
        <v>0</v>
      </c>
      <c r="AL268" s="22">
        <v>0</v>
      </c>
      <c r="AM268" s="22">
        <v>0</v>
      </c>
      <c r="AN268" s="22">
        <v>0</v>
      </c>
      <c r="AO268" s="398"/>
    </row>
    <row r="269" spans="1:41" ht="39.75" customHeight="1">
      <c r="A269" s="997"/>
      <c r="B269" s="1002"/>
      <c r="C269" s="1003"/>
      <c r="D269" s="1003"/>
      <c r="E269" s="1003"/>
      <c r="F269" s="1003"/>
      <c r="G269" s="1003"/>
      <c r="H269" s="1004"/>
      <c r="I269" s="15" t="s">
        <v>20</v>
      </c>
      <c r="J269" s="276" t="e">
        <f>K269+L269</f>
        <v>#REF!</v>
      </c>
      <c r="K269" s="276" t="e">
        <f>#REF!+K315+K354+K355</f>
        <v>#REF!</v>
      </c>
      <c r="L269" s="47">
        <f t="shared" ref="L269:AL269" si="344">L272+L275++L280+L284+L292+L294+L298+L303+L310+L315</f>
        <v>308590.09000000003</v>
      </c>
      <c r="M269" s="47">
        <f t="shared" si="344"/>
        <v>31936.59</v>
      </c>
      <c r="N269" s="47">
        <f t="shared" si="344"/>
        <v>80827.610000000015</v>
      </c>
      <c r="O269" s="47">
        <f t="shared" si="344"/>
        <v>46251.09</v>
      </c>
      <c r="P269" s="47">
        <f t="shared" si="344"/>
        <v>53453.89</v>
      </c>
      <c r="Q269" s="22">
        <f t="shared" si="344"/>
        <v>1215.3950000000002</v>
      </c>
      <c r="R269" s="22">
        <f t="shared" si="344"/>
        <v>10.39</v>
      </c>
      <c r="S269" s="22">
        <f t="shared" si="344"/>
        <v>1215.3950000000002</v>
      </c>
      <c r="T269" s="22">
        <f t="shared" si="344"/>
        <v>0</v>
      </c>
      <c r="U269" s="22">
        <f t="shared" si="344"/>
        <v>0</v>
      </c>
      <c r="V269" s="22">
        <f t="shared" si="344"/>
        <v>0</v>
      </c>
      <c r="W269" s="22">
        <f t="shared" si="344"/>
        <v>0</v>
      </c>
      <c r="X269" s="22">
        <f t="shared" si="344"/>
        <v>0</v>
      </c>
      <c r="Y269" s="22">
        <f t="shared" si="344"/>
        <v>0</v>
      </c>
      <c r="Z269" s="22">
        <f t="shared" si="344"/>
        <v>1870</v>
      </c>
      <c r="AA269" s="22">
        <f t="shared" si="344"/>
        <v>1870</v>
      </c>
      <c r="AB269" s="22">
        <f t="shared" si="344"/>
        <v>0</v>
      </c>
      <c r="AC269" s="22">
        <f t="shared" si="344"/>
        <v>0</v>
      </c>
      <c r="AD269" s="22">
        <f t="shared" si="344"/>
        <v>0</v>
      </c>
      <c r="AE269" s="22">
        <f t="shared" si="344"/>
        <v>0</v>
      </c>
      <c r="AF269" s="22">
        <f t="shared" si="344"/>
        <v>0</v>
      </c>
      <c r="AG269" s="22">
        <f t="shared" si="344"/>
        <v>0</v>
      </c>
      <c r="AH269" s="22">
        <f t="shared" si="344"/>
        <v>0</v>
      </c>
      <c r="AI269" s="22">
        <f t="shared" si="344"/>
        <v>0</v>
      </c>
      <c r="AJ269" s="22">
        <f t="shared" si="344"/>
        <v>47922.435000000005</v>
      </c>
      <c r="AK269" s="22">
        <f t="shared" si="344"/>
        <v>49127.44</v>
      </c>
      <c r="AL269" s="22">
        <f t="shared" si="344"/>
        <v>0</v>
      </c>
      <c r="AM269" s="22">
        <f>AM272+AM275++AM280+AM283+AM292+AM294+AM298+AM303+AM310+AM314</f>
        <v>0</v>
      </c>
      <c r="AN269" s="22">
        <f>AN272+AN275++AN280+AN283+AN292+AN294+AN298+AN303+AN310+AN314</f>
        <v>0</v>
      </c>
      <c r="AO269" s="398"/>
    </row>
    <row r="270" spans="1:41" ht="26.25" customHeight="1">
      <c r="A270" s="997"/>
      <c r="B270" s="1002"/>
      <c r="C270" s="1003"/>
      <c r="D270" s="1003"/>
      <c r="E270" s="1003"/>
      <c r="F270" s="1003"/>
      <c r="G270" s="1003"/>
      <c r="H270" s="1004"/>
      <c r="I270" s="15" t="s">
        <v>10</v>
      </c>
      <c r="J270" s="276">
        <v>0</v>
      </c>
      <c r="K270" s="276">
        <v>0</v>
      </c>
      <c r="L270" s="22">
        <f t="shared" ref="L270:AL270" si="345">L289+L290+L319</f>
        <v>297742.64</v>
      </c>
      <c r="M270" s="22">
        <f t="shared" si="345"/>
        <v>295242.64</v>
      </c>
      <c r="N270" s="22">
        <f t="shared" si="345"/>
        <v>297742.64</v>
      </c>
      <c r="O270" s="22">
        <f t="shared" si="345"/>
        <v>297742.64</v>
      </c>
      <c r="P270" s="22">
        <f t="shared" si="345"/>
        <v>0</v>
      </c>
      <c r="Q270" s="22">
        <f>Q289+Q290+Q319</f>
        <v>21705.923999999999</v>
      </c>
      <c r="R270" s="22">
        <f t="shared" si="345"/>
        <v>0</v>
      </c>
      <c r="S270" s="22">
        <f t="shared" si="345"/>
        <v>21705.923999999999</v>
      </c>
      <c r="T270" s="22">
        <f t="shared" si="345"/>
        <v>0</v>
      </c>
      <c r="U270" s="22">
        <f t="shared" si="345"/>
        <v>0</v>
      </c>
      <c r="V270" s="22">
        <f t="shared" si="345"/>
        <v>0</v>
      </c>
      <c r="W270" s="22">
        <f t="shared" si="345"/>
        <v>0</v>
      </c>
      <c r="X270" s="22">
        <f t="shared" si="345"/>
        <v>0</v>
      </c>
      <c r="Y270" s="22">
        <f t="shared" si="345"/>
        <v>0</v>
      </c>
      <c r="Z270" s="22">
        <f t="shared" si="345"/>
        <v>21705.923999999999</v>
      </c>
      <c r="AA270" s="22">
        <f t="shared" si="345"/>
        <v>21705.923999999999</v>
      </c>
      <c r="AB270" s="22">
        <f t="shared" si="345"/>
        <v>0</v>
      </c>
      <c r="AC270" s="22">
        <f t="shared" si="345"/>
        <v>0</v>
      </c>
      <c r="AD270" s="22">
        <f t="shared" si="345"/>
        <v>0</v>
      </c>
      <c r="AE270" s="22">
        <f t="shared" si="345"/>
        <v>0</v>
      </c>
      <c r="AF270" s="22">
        <f t="shared" si="345"/>
        <v>0</v>
      </c>
      <c r="AG270" s="22">
        <f t="shared" si="345"/>
        <v>0</v>
      </c>
      <c r="AH270" s="22">
        <f t="shared" si="345"/>
        <v>0</v>
      </c>
      <c r="AI270" s="22">
        <f t="shared" si="345"/>
        <v>0</v>
      </c>
      <c r="AJ270" s="22">
        <f t="shared" si="345"/>
        <v>0</v>
      </c>
      <c r="AK270" s="22">
        <f t="shared" si="345"/>
        <v>0</v>
      </c>
      <c r="AL270" s="22">
        <f t="shared" si="345"/>
        <v>0</v>
      </c>
      <c r="AM270" s="22">
        <v>0</v>
      </c>
      <c r="AN270" s="22">
        <v>0</v>
      </c>
      <c r="AO270" s="398"/>
    </row>
    <row r="271" spans="1:41" ht="25.5">
      <c r="A271" s="998"/>
      <c r="B271" s="1005"/>
      <c r="C271" s="1006"/>
      <c r="D271" s="1006"/>
      <c r="E271" s="1006"/>
      <c r="F271" s="1006"/>
      <c r="G271" s="1006"/>
      <c r="H271" s="1007"/>
      <c r="I271" s="15" t="s">
        <v>9</v>
      </c>
      <c r="J271" s="276">
        <v>0</v>
      </c>
      <c r="K271" s="276">
        <v>0</v>
      </c>
      <c r="L271" s="22">
        <f>M271+N271+O271</f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0</v>
      </c>
      <c r="AH271" s="22">
        <v>0</v>
      </c>
      <c r="AI271" s="22">
        <v>1</v>
      </c>
      <c r="AJ271" s="22">
        <v>0</v>
      </c>
      <c r="AK271" s="22">
        <v>0</v>
      </c>
      <c r="AL271" s="22">
        <v>0</v>
      </c>
      <c r="AM271" s="22">
        <v>0</v>
      </c>
      <c r="AN271" s="22">
        <v>0</v>
      </c>
      <c r="AO271" s="398"/>
    </row>
    <row r="272" spans="1:41" ht="57" customHeight="1">
      <c r="A272" s="1114" t="s">
        <v>382</v>
      </c>
      <c r="B272" s="77" t="s">
        <v>89</v>
      </c>
      <c r="C272" s="133"/>
      <c r="D272" s="133"/>
      <c r="E272" s="133"/>
      <c r="F272" s="133"/>
      <c r="G272" s="2"/>
      <c r="H272" s="2"/>
      <c r="I272" s="1127" t="s">
        <v>20</v>
      </c>
      <c r="J272" s="278"/>
      <c r="K272" s="3"/>
      <c r="L272" s="79">
        <f>L273</f>
        <v>5611.06</v>
      </c>
      <c r="M272" s="79">
        <f>M273</f>
        <v>0</v>
      </c>
      <c r="N272" s="79">
        <f t="shared" ref="N272:AN273" si="346">N273</f>
        <v>5037.4399999999996</v>
      </c>
      <c r="O272" s="79">
        <f t="shared" si="346"/>
        <v>0</v>
      </c>
      <c r="P272" s="79">
        <f t="shared" si="346"/>
        <v>416.03</v>
      </c>
      <c r="Q272" s="79">
        <f t="shared" si="346"/>
        <v>0</v>
      </c>
      <c r="R272" s="79">
        <f t="shared" si="346"/>
        <v>0</v>
      </c>
      <c r="S272" s="79">
        <f t="shared" si="346"/>
        <v>0</v>
      </c>
      <c r="T272" s="79">
        <f t="shared" si="346"/>
        <v>0</v>
      </c>
      <c r="U272" s="79">
        <f t="shared" si="346"/>
        <v>0</v>
      </c>
      <c r="V272" s="79">
        <f t="shared" si="346"/>
        <v>0</v>
      </c>
      <c r="W272" s="79">
        <f t="shared" si="346"/>
        <v>0</v>
      </c>
      <c r="X272" s="79">
        <f t="shared" si="346"/>
        <v>0</v>
      </c>
      <c r="Y272" s="79">
        <f t="shared" si="346"/>
        <v>0</v>
      </c>
      <c r="Z272" s="79">
        <f t="shared" si="346"/>
        <v>0</v>
      </c>
      <c r="AA272" s="79">
        <f t="shared" si="346"/>
        <v>0</v>
      </c>
      <c r="AB272" s="79">
        <f t="shared" si="346"/>
        <v>0</v>
      </c>
      <c r="AC272" s="79">
        <f t="shared" si="346"/>
        <v>0</v>
      </c>
      <c r="AD272" s="79">
        <f t="shared" si="346"/>
        <v>0</v>
      </c>
      <c r="AE272" s="79">
        <f t="shared" si="346"/>
        <v>0</v>
      </c>
      <c r="AF272" s="79">
        <f t="shared" si="346"/>
        <v>0</v>
      </c>
      <c r="AG272" s="79">
        <f t="shared" si="346"/>
        <v>0</v>
      </c>
      <c r="AH272" s="79">
        <f t="shared" si="346"/>
        <v>0</v>
      </c>
      <c r="AI272" s="79">
        <f t="shared" si="346"/>
        <v>0</v>
      </c>
      <c r="AJ272" s="79">
        <f t="shared" si="346"/>
        <v>0</v>
      </c>
      <c r="AK272" s="79">
        <f t="shared" si="346"/>
        <v>0</v>
      </c>
      <c r="AL272" s="79">
        <f t="shared" si="346"/>
        <v>0</v>
      </c>
      <c r="AM272" s="79">
        <f t="shared" si="346"/>
        <v>0</v>
      </c>
      <c r="AN272" s="79">
        <f t="shared" si="346"/>
        <v>0</v>
      </c>
      <c r="AO272" s="404" t="s">
        <v>424</v>
      </c>
    </row>
    <row r="273" spans="1:41" ht="15.75" customHeight="1">
      <c r="A273" s="1115"/>
      <c r="B273" s="47" t="s">
        <v>15</v>
      </c>
      <c r="C273" s="133"/>
      <c r="D273" s="133"/>
      <c r="E273" s="133"/>
      <c r="F273" s="133"/>
      <c r="G273" s="313"/>
      <c r="H273" s="314"/>
      <c r="I273" s="1129"/>
      <c r="J273" s="278"/>
      <c r="K273" s="318"/>
      <c r="L273" s="47">
        <v>5611.06</v>
      </c>
      <c r="M273" s="50">
        <v>0</v>
      </c>
      <c r="N273" s="50">
        <v>5037.4399999999996</v>
      </c>
      <c r="O273" s="50">
        <v>0</v>
      </c>
      <c r="P273" s="50">
        <v>416.03</v>
      </c>
      <c r="Q273" s="448">
        <f>Q274</f>
        <v>0</v>
      </c>
      <c r="R273" s="448">
        <f t="shared" si="346"/>
        <v>0</v>
      </c>
      <c r="S273" s="448">
        <f t="shared" si="346"/>
        <v>0</v>
      </c>
      <c r="T273" s="448">
        <f t="shared" si="346"/>
        <v>0</v>
      </c>
      <c r="U273" s="448">
        <f t="shared" si="346"/>
        <v>0</v>
      </c>
      <c r="V273" s="448">
        <f t="shared" si="346"/>
        <v>0</v>
      </c>
      <c r="W273" s="448">
        <f t="shared" si="346"/>
        <v>0</v>
      </c>
      <c r="X273" s="448">
        <f t="shared" si="346"/>
        <v>0</v>
      </c>
      <c r="Y273" s="448">
        <f t="shared" si="346"/>
        <v>0</v>
      </c>
      <c r="Z273" s="448">
        <f t="shared" si="346"/>
        <v>0</v>
      </c>
      <c r="AA273" s="448">
        <f t="shared" si="346"/>
        <v>0</v>
      </c>
      <c r="AB273" s="448">
        <f t="shared" si="346"/>
        <v>0</v>
      </c>
      <c r="AC273" s="448">
        <f t="shared" si="346"/>
        <v>0</v>
      </c>
      <c r="AD273" s="448">
        <f t="shared" si="346"/>
        <v>0</v>
      </c>
      <c r="AE273" s="448">
        <f t="shared" si="346"/>
        <v>0</v>
      </c>
      <c r="AF273" s="448">
        <f t="shared" si="346"/>
        <v>0</v>
      </c>
      <c r="AG273" s="448">
        <f t="shared" si="346"/>
        <v>0</v>
      </c>
      <c r="AH273" s="448">
        <f t="shared" si="346"/>
        <v>0</v>
      </c>
      <c r="AI273" s="448">
        <v>0</v>
      </c>
      <c r="AJ273" s="448">
        <v>0</v>
      </c>
      <c r="AK273" s="448">
        <v>0</v>
      </c>
      <c r="AL273" s="50">
        <v>0</v>
      </c>
      <c r="AM273" s="50">
        <v>0</v>
      </c>
      <c r="AN273" s="50">
        <v>0</v>
      </c>
      <c r="AO273" s="412"/>
    </row>
    <row r="274" spans="1:41" s="97" customFormat="1" ht="15.75" hidden="1" customHeight="1">
      <c r="A274" s="1116"/>
      <c r="B274" s="96" t="s">
        <v>325</v>
      </c>
      <c r="C274" s="369"/>
      <c r="D274" s="369"/>
      <c r="E274" s="369"/>
      <c r="F274" s="369"/>
      <c r="G274" s="363"/>
      <c r="H274" s="364"/>
      <c r="I274" s="370"/>
      <c r="J274" s="371"/>
      <c r="K274" s="372"/>
      <c r="L274" s="47"/>
      <c r="M274" s="263"/>
      <c r="N274" s="263"/>
      <c r="O274" s="263"/>
      <c r="P274" s="50"/>
      <c r="Q274" s="586">
        <f>W274</f>
        <v>0</v>
      </c>
      <c r="R274" s="586"/>
      <c r="S274" s="586"/>
      <c r="T274" s="586"/>
      <c r="U274" s="586"/>
      <c r="V274" s="586">
        <v>0</v>
      </c>
      <c r="W274" s="586">
        <v>0</v>
      </c>
      <c r="X274" s="586"/>
      <c r="Y274" s="586"/>
      <c r="Z274" s="586">
        <f>AC274</f>
        <v>0</v>
      </c>
      <c r="AA274" s="586"/>
      <c r="AB274" s="586"/>
      <c r="AC274" s="586">
        <v>0</v>
      </c>
      <c r="AD274" s="586"/>
      <c r="AE274" s="586"/>
      <c r="AF274" s="586"/>
      <c r="AG274" s="586"/>
      <c r="AH274" s="586"/>
      <c r="AI274" s="586"/>
      <c r="AJ274" s="586"/>
      <c r="AK274" s="586"/>
      <c r="AL274" s="263"/>
      <c r="AM274" s="263"/>
      <c r="AN274" s="263"/>
      <c r="AO274" s="413"/>
    </row>
    <row r="275" spans="1:41" ht="70.5" customHeight="1">
      <c r="A275" s="1114" t="s">
        <v>383</v>
      </c>
      <c r="B275" s="77" t="s">
        <v>187</v>
      </c>
      <c r="C275" s="133"/>
      <c r="D275" s="133"/>
      <c r="E275" s="133"/>
      <c r="F275" s="133"/>
      <c r="G275" s="2"/>
      <c r="H275" s="2"/>
      <c r="I275" s="1127" t="s">
        <v>20</v>
      </c>
      <c r="J275" s="278"/>
      <c r="K275" s="3"/>
      <c r="L275" s="79">
        <f>L276+L279</f>
        <v>107214.48999999999</v>
      </c>
      <c r="M275" s="79">
        <f>M276+M279</f>
        <v>1825.11</v>
      </c>
      <c r="N275" s="79">
        <f>N276+N279</f>
        <v>57476.200000000004</v>
      </c>
      <c r="O275" s="79">
        <f>O276+O279</f>
        <v>0</v>
      </c>
      <c r="P275" s="79">
        <f>P276+P279</f>
        <v>8907.52</v>
      </c>
      <c r="Q275" s="79">
        <f t="shared" ref="Q275:AN275" si="347">Q276+Q279</f>
        <v>0</v>
      </c>
      <c r="R275" s="79">
        <f t="shared" si="347"/>
        <v>0</v>
      </c>
      <c r="S275" s="79">
        <f t="shared" si="347"/>
        <v>0</v>
      </c>
      <c r="T275" s="79">
        <f t="shared" si="347"/>
        <v>0</v>
      </c>
      <c r="U275" s="79">
        <f t="shared" si="347"/>
        <v>0</v>
      </c>
      <c r="V275" s="79">
        <f t="shared" si="347"/>
        <v>0</v>
      </c>
      <c r="W275" s="79">
        <f t="shared" si="347"/>
        <v>0</v>
      </c>
      <c r="X275" s="79">
        <f t="shared" si="347"/>
        <v>0</v>
      </c>
      <c r="Y275" s="79">
        <f t="shared" si="347"/>
        <v>0</v>
      </c>
      <c r="Z275" s="79">
        <f>Z276+Z279</f>
        <v>0</v>
      </c>
      <c r="AA275" s="79">
        <f t="shared" si="347"/>
        <v>0</v>
      </c>
      <c r="AB275" s="79">
        <f>AB276+AB279</f>
        <v>0</v>
      </c>
      <c r="AC275" s="79">
        <f>AC276+AC279</f>
        <v>0</v>
      </c>
      <c r="AD275" s="79">
        <f>AD276+AD279</f>
        <v>0</v>
      </c>
      <c r="AE275" s="79">
        <f t="shared" si="347"/>
        <v>0</v>
      </c>
      <c r="AF275" s="79">
        <f t="shared" si="347"/>
        <v>0</v>
      </c>
      <c r="AG275" s="79">
        <f t="shared" si="347"/>
        <v>0</v>
      </c>
      <c r="AH275" s="79">
        <f t="shared" si="347"/>
        <v>0</v>
      </c>
      <c r="AI275" s="79">
        <f>AI276+AI279</f>
        <v>0</v>
      </c>
      <c r="AJ275" s="79">
        <f>P275-Q275</f>
        <v>8907.52</v>
      </c>
      <c r="AK275" s="79">
        <f>AJ275</f>
        <v>8907.52</v>
      </c>
      <c r="AL275" s="79">
        <f t="shared" si="347"/>
        <v>0</v>
      </c>
      <c r="AM275" s="79">
        <f t="shared" si="347"/>
        <v>0</v>
      </c>
      <c r="AN275" s="79">
        <f t="shared" si="347"/>
        <v>0</v>
      </c>
      <c r="AO275" s="404" t="s">
        <v>425</v>
      </c>
    </row>
    <row r="276" spans="1:41" ht="15.75" customHeight="1">
      <c r="A276" s="1115"/>
      <c r="B276" s="47" t="s">
        <v>15</v>
      </c>
      <c r="C276" s="133"/>
      <c r="D276" s="133"/>
      <c r="E276" s="133"/>
      <c r="F276" s="133"/>
      <c r="G276" s="313"/>
      <c r="H276" s="314"/>
      <c r="I276" s="1128"/>
      <c r="J276" s="278"/>
      <c r="K276" s="318"/>
      <c r="L276" s="47">
        <v>2401.5100000000002</v>
      </c>
      <c r="M276" s="47">
        <v>1825.11</v>
      </c>
      <c r="N276" s="47">
        <v>576.4</v>
      </c>
      <c r="O276" s="47">
        <v>0</v>
      </c>
      <c r="P276" s="47">
        <v>0</v>
      </c>
      <c r="Q276" s="47">
        <f>SUM(Q277:Q278)</f>
        <v>0</v>
      </c>
      <c r="R276" s="50">
        <f>SUM(R277:R278)</f>
        <v>0</v>
      </c>
      <c r="S276" s="50">
        <f t="shared" ref="S276:Y276" si="348">SUM(S277:S278)</f>
        <v>0</v>
      </c>
      <c r="T276" s="50">
        <f t="shared" si="348"/>
        <v>0</v>
      </c>
      <c r="U276" s="50">
        <f t="shared" si="348"/>
        <v>0</v>
      </c>
      <c r="V276" s="50">
        <f t="shared" si="348"/>
        <v>0</v>
      </c>
      <c r="W276" s="50">
        <f t="shared" si="348"/>
        <v>0</v>
      </c>
      <c r="X276" s="448">
        <f t="shared" si="348"/>
        <v>0</v>
      </c>
      <c r="Y276" s="448">
        <f t="shared" si="348"/>
        <v>0</v>
      </c>
      <c r="Z276" s="448">
        <f>Z277+Z278</f>
        <v>0</v>
      </c>
      <c r="AA276" s="50">
        <f>AA277+AA278</f>
        <v>0</v>
      </c>
      <c r="AB276" s="50">
        <f>AB277+AB278</f>
        <v>0</v>
      </c>
      <c r="AC276" s="50">
        <f>AC277+AC278</f>
        <v>0</v>
      </c>
      <c r="AD276" s="50">
        <f>AD277</f>
        <v>0</v>
      </c>
      <c r="AE276" s="50">
        <v>0</v>
      </c>
      <c r="AF276" s="50">
        <v>0</v>
      </c>
      <c r="AG276" s="50">
        <v>0</v>
      </c>
      <c r="AH276" s="50">
        <v>0</v>
      </c>
      <c r="AI276" s="50">
        <v>0</v>
      </c>
      <c r="AJ276" s="50">
        <v>0</v>
      </c>
      <c r="AK276" s="50">
        <v>0</v>
      </c>
      <c r="AL276" s="50">
        <v>0</v>
      </c>
      <c r="AM276" s="50">
        <v>0</v>
      </c>
      <c r="AN276" s="50">
        <v>0</v>
      </c>
      <c r="AO276" s="412"/>
    </row>
    <row r="277" spans="1:41" s="97" customFormat="1" ht="15.75" hidden="1" customHeight="1">
      <c r="A277" s="1115"/>
      <c r="B277" s="454" t="s">
        <v>267</v>
      </c>
      <c r="C277" s="369"/>
      <c r="D277" s="369"/>
      <c r="E277" s="369"/>
      <c r="F277" s="369"/>
      <c r="G277" s="455"/>
      <c r="H277" s="456"/>
      <c r="I277" s="1128"/>
      <c r="J277" s="371"/>
      <c r="K277" s="372"/>
      <c r="L277" s="47"/>
      <c r="M277" s="268"/>
      <c r="N277" s="268"/>
      <c r="O277" s="268"/>
      <c r="P277" s="4">
        <f>Q277</f>
        <v>0</v>
      </c>
      <c r="Q277" s="457">
        <f>S277+U277+W277</f>
        <v>0</v>
      </c>
      <c r="R277" s="457"/>
      <c r="S277" s="457"/>
      <c r="T277" s="457">
        <v>0</v>
      </c>
      <c r="U277" s="457">
        <v>0</v>
      </c>
      <c r="V277" s="457"/>
      <c r="W277" s="457"/>
      <c r="X277" s="457"/>
      <c r="Y277" s="457"/>
      <c r="Z277" s="457">
        <f>SUM(AA277:AD277)</f>
        <v>0</v>
      </c>
      <c r="AA277" s="457"/>
      <c r="AB277" s="457">
        <v>0</v>
      </c>
      <c r="AC277" s="457">
        <v>0</v>
      </c>
      <c r="AD277" s="457"/>
      <c r="AE277" s="457"/>
      <c r="AF277" s="457"/>
      <c r="AG277" s="457"/>
      <c r="AH277" s="457"/>
      <c r="AI277" s="457"/>
      <c r="AJ277" s="457"/>
      <c r="AK277" s="457"/>
      <c r="AL277" s="457"/>
      <c r="AM277" s="457"/>
      <c r="AN277" s="457"/>
      <c r="AO277" s="458"/>
    </row>
    <row r="278" spans="1:41" s="97" customFormat="1" ht="15.75" hidden="1" customHeight="1">
      <c r="A278" s="1115"/>
      <c r="B278" s="454" t="s">
        <v>271</v>
      </c>
      <c r="C278" s="369"/>
      <c r="D278" s="369"/>
      <c r="E278" s="369"/>
      <c r="F278" s="369"/>
      <c r="G278" s="455"/>
      <c r="H278" s="456"/>
      <c r="I278" s="1128"/>
      <c r="J278" s="371"/>
      <c r="K278" s="372"/>
      <c r="L278" s="47"/>
      <c r="M278" s="268"/>
      <c r="N278" s="268"/>
      <c r="O278" s="268"/>
      <c r="P278" s="4"/>
      <c r="Q278" s="491">
        <f>S278+U278+W278+Y278</f>
        <v>0</v>
      </c>
      <c r="R278" s="491"/>
      <c r="S278" s="491"/>
      <c r="T278" s="491"/>
      <c r="U278" s="491"/>
      <c r="V278" s="491">
        <f>W278</f>
        <v>0</v>
      </c>
      <c r="W278" s="491">
        <v>0</v>
      </c>
      <c r="X278" s="491">
        <f>Y278</f>
        <v>0</v>
      </c>
      <c r="Y278" s="491">
        <v>0</v>
      </c>
      <c r="Z278" s="491">
        <f>SUM(AA278:AD278)</f>
        <v>0</v>
      </c>
      <c r="AA278" s="491"/>
      <c r="AB278" s="491"/>
      <c r="AC278" s="491">
        <v>0</v>
      </c>
      <c r="AD278" s="457"/>
      <c r="AE278" s="457"/>
      <c r="AF278" s="457"/>
      <c r="AG278" s="457"/>
      <c r="AH278" s="457"/>
      <c r="AI278" s="457"/>
      <c r="AJ278" s="457"/>
      <c r="AK278" s="457"/>
      <c r="AL278" s="457"/>
      <c r="AM278" s="457"/>
      <c r="AN278" s="457"/>
      <c r="AO278" s="458"/>
    </row>
    <row r="279" spans="1:41" ht="15.75" customHeight="1">
      <c r="A279" s="1116"/>
      <c r="B279" s="340" t="s">
        <v>32</v>
      </c>
      <c r="C279" s="133"/>
      <c r="D279" s="133"/>
      <c r="E279" s="133"/>
      <c r="F279" s="133"/>
      <c r="G279" s="341"/>
      <c r="H279" s="342"/>
      <c r="I279" s="1155"/>
      <c r="J279" s="278"/>
      <c r="K279" s="318"/>
      <c r="L279" s="47">
        <v>104812.98</v>
      </c>
      <c r="M279" s="343">
        <v>0</v>
      </c>
      <c r="N279" s="47">
        <v>56899.8</v>
      </c>
      <c r="O279" s="343">
        <v>0</v>
      </c>
      <c r="P279" s="47">
        <v>8907.52</v>
      </c>
      <c r="Q279" s="47">
        <v>0</v>
      </c>
      <c r="R279" s="343">
        <v>0</v>
      </c>
      <c r="S279" s="343">
        <v>0</v>
      </c>
      <c r="T279" s="343">
        <v>0</v>
      </c>
      <c r="U279" s="343">
        <v>0</v>
      </c>
      <c r="V279" s="343">
        <v>0</v>
      </c>
      <c r="W279" s="343">
        <v>0</v>
      </c>
      <c r="X279" s="343">
        <v>0</v>
      </c>
      <c r="Y279" s="343">
        <v>0</v>
      </c>
      <c r="Z279" s="343">
        <v>0</v>
      </c>
      <c r="AA279" s="343">
        <v>0</v>
      </c>
      <c r="AB279" s="343">
        <v>0</v>
      </c>
      <c r="AC279" s="343">
        <v>0</v>
      </c>
      <c r="AD279" s="343">
        <v>0</v>
      </c>
      <c r="AE279" s="343">
        <v>0</v>
      </c>
      <c r="AF279" s="343">
        <v>0</v>
      </c>
      <c r="AG279" s="343">
        <v>0</v>
      </c>
      <c r="AH279" s="343">
        <v>0</v>
      </c>
      <c r="AI279" s="343">
        <v>0</v>
      </c>
      <c r="AJ279" s="343">
        <v>0</v>
      </c>
      <c r="AK279" s="343">
        <v>0</v>
      </c>
      <c r="AL279" s="343">
        <v>0</v>
      </c>
      <c r="AM279" s="343">
        <v>0</v>
      </c>
      <c r="AN279" s="343">
        <v>0</v>
      </c>
      <c r="AO279" s="415"/>
    </row>
    <row r="280" spans="1:41" ht="81" customHeight="1">
      <c r="A280" s="1150" t="s">
        <v>384</v>
      </c>
      <c r="B280" s="77" t="s">
        <v>210</v>
      </c>
      <c r="C280" s="34"/>
      <c r="D280" s="34"/>
      <c r="E280" s="34">
        <v>300</v>
      </c>
      <c r="F280" s="34"/>
      <c r="G280" s="39">
        <v>2019</v>
      </c>
      <c r="H280" s="39">
        <v>2019</v>
      </c>
      <c r="I280" s="1157" t="s">
        <v>20</v>
      </c>
      <c r="J280" s="52">
        <f>K280+L280</f>
        <v>27019.38</v>
      </c>
      <c r="K280" s="3">
        <v>0</v>
      </c>
      <c r="L280" s="79">
        <f>L281</f>
        <v>27019.38</v>
      </c>
      <c r="M280" s="79">
        <f>M281</f>
        <v>27019.38</v>
      </c>
      <c r="N280" s="76">
        <v>0</v>
      </c>
      <c r="O280" s="76">
        <v>0</v>
      </c>
      <c r="P280" s="76">
        <f>P281</f>
        <v>0</v>
      </c>
      <c r="Q280" s="76">
        <f>Q281</f>
        <v>0</v>
      </c>
      <c r="R280" s="76">
        <f t="shared" ref="R280:AN281" si="349">R281</f>
        <v>0</v>
      </c>
      <c r="S280" s="76">
        <f t="shared" si="349"/>
        <v>0</v>
      </c>
      <c r="T280" s="76">
        <f t="shared" si="349"/>
        <v>0</v>
      </c>
      <c r="U280" s="76">
        <f t="shared" si="349"/>
        <v>0</v>
      </c>
      <c r="V280" s="76">
        <f t="shared" si="349"/>
        <v>0</v>
      </c>
      <c r="W280" s="76">
        <f t="shared" si="349"/>
        <v>0</v>
      </c>
      <c r="X280" s="76">
        <f t="shared" si="349"/>
        <v>0</v>
      </c>
      <c r="Y280" s="76">
        <f t="shared" si="349"/>
        <v>0</v>
      </c>
      <c r="Z280" s="76">
        <f t="shared" si="349"/>
        <v>0</v>
      </c>
      <c r="AA280" s="76">
        <f t="shared" si="349"/>
        <v>0</v>
      </c>
      <c r="AB280" s="76">
        <f t="shared" si="349"/>
        <v>0</v>
      </c>
      <c r="AC280" s="76">
        <f t="shared" si="349"/>
        <v>0</v>
      </c>
      <c r="AD280" s="76">
        <f t="shared" si="349"/>
        <v>0</v>
      </c>
      <c r="AE280" s="76">
        <f t="shared" si="349"/>
        <v>0</v>
      </c>
      <c r="AF280" s="76">
        <f t="shared" si="349"/>
        <v>0</v>
      </c>
      <c r="AG280" s="76">
        <f t="shared" si="349"/>
        <v>0</v>
      </c>
      <c r="AH280" s="76">
        <f t="shared" si="349"/>
        <v>0</v>
      </c>
      <c r="AI280" s="76">
        <f t="shared" si="349"/>
        <v>0</v>
      </c>
      <c r="AJ280" s="76">
        <f t="shared" si="349"/>
        <v>0</v>
      </c>
      <c r="AK280" s="76">
        <f t="shared" si="349"/>
        <v>0</v>
      </c>
      <c r="AL280" s="76">
        <f t="shared" si="349"/>
        <v>0</v>
      </c>
      <c r="AM280" s="76">
        <f t="shared" si="349"/>
        <v>0</v>
      </c>
      <c r="AN280" s="76">
        <f t="shared" si="349"/>
        <v>0</v>
      </c>
      <c r="AO280" s="400" t="s">
        <v>423</v>
      </c>
    </row>
    <row r="281" spans="1:41" s="285" customFormat="1" ht="19.5" customHeight="1">
      <c r="A281" s="1199"/>
      <c r="B281" s="1" t="s">
        <v>211</v>
      </c>
      <c r="C281" s="282"/>
      <c r="D281" s="282"/>
      <c r="E281" s="282"/>
      <c r="F281" s="282"/>
      <c r="G281" s="282"/>
      <c r="H281" s="282"/>
      <c r="I281" s="1158"/>
      <c r="J281" s="6"/>
      <c r="K281" s="47"/>
      <c r="L281" s="47">
        <v>27019.38</v>
      </c>
      <c r="M281" s="47">
        <v>27019.38</v>
      </c>
      <c r="N281" s="47">
        <v>0</v>
      </c>
      <c r="O281" s="47">
        <v>0</v>
      </c>
      <c r="P281" s="4">
        <v>0</v>
      </c>
      <c r="Q281" s="4">
        <f>Q282</f>
        <v>0</v>
      </c>
      <c r="R281" s="4">
        <f t="shared" si="349"/>
        <v>0</v>
      </c>
      <c r="S281" s="4">
        <f t="shared" si="349"/>
        <v>0</v>
      </c>
      <c r="T281" s="4">
        <f t="shared" si="349"/>
        <v>0</v>
      </c>
      <c r="U281" s="4">
        <f t="shared" si="349"/>
        <v>0</v>
      </c>
      <c r="V281" s="4">
        <f t="shared" si="349"/>
        <v>0</v>
      </c>
      <c r="W281" s="4">
        <f t="shared" si="349"/>
        <v>0</v>
      </c>
      <c r="X281" s="4">
        <v>0</v>
      </c>
      <c r="Y281" s="4">
        <f t="shared" si="349"/>
        <v>0</v>
      </c>
      <c r="Z281" s="4">
        <f t="shared" si="349"/>
        <v>0</v>
      </c>
      <c r="AA281" s="4">
        <f t="shared" si="349"/>
        <v>0</v>
      </c>
      <c r="AB281" s="4">
        <f t="shared" si="349"/>
        <v>0</v>
      </c>
      <c r="AC281" s="4">
        <f t="shared" si="349"/>
        <v>0</v>
      </c>
      <c r="AD281" s="4">
        <f t="shared" si="349"/>
        <v>0</v>
      </c>
      <c r="AE281" s="4">
        <f>AE282</f>
        <v>0</v>
      </c>
      <c r="AF281" s="4">
        <f t="shared" si="349"/>
        <v>0</v>
      </c>
      <c r="AG281" s="4">
        <f t="shared" si="349"/>
        <v>0</v>
      </c>
      <c r="AH281" s="4">
        <f t="shared" si="349"/>
        <v>0</v>
      </c>
      <c r="AI281" s="4">
        <f t="shared" si="349"/>
        <v>0</v>
      </c>
      <c r="AJ281" s="4">
        <f t="shared" si="349"/>
        <v>0</v>
      </c>
      <c r="AK281" s="4">
        <f t="shared" si="349"/>
        <v>0</v>
      </c>
      <c r="AL281" s="4">
        <f t="shared" si="349"/>
        <v>0</v>
      </c>
      <c r="AM281" s="4">
        <f t="shared" si="349"/>
        <v>0</v>
      </c>
      <c r="AN281" s="4">
        <f t="shared" si="349"/>
        <v>0</v>
      </c>
      <c r="AO281" s="417"/>
    </row>
    <row r="282" spans="1:41" s="266" customFormat="1" ht="25.5" hidden="1">
      <c r="A282" s="267"/>
      <c r="B282" s="102" t="s">
        <v>253</v>
      </c>
      <c r="C282" s="104"/>
      <c r="D282" s="104"/>
      <c r="E282" s="104"/>
      <c r="F282" s="104"/>
      <c r="G282" s="104"/>
      <c r="H282" s="104"/>
      <c r="I282" s="102"/>
      <c r="J282" s="106"/>
      <c r="K282" s="96"/>
      <c r="L282" s="47"/>
      <c r="M282" s="268"/>
      <c r="N282" s="268"/>
      <c r="O282" s="268"/>
      <c r="P282" s="4">
        <f>Q282</f>
        <v>0</v>
      </c>
      <c r="Q282" s="268">
        <f>S282+U282+W282</f>
        <v>0</v>
      </c>
      <c r="R282" s="268">
        <f>S282</f>
        <v>0</v>
      </c>
      <c r="S282" s="268">
        <v>0</v>
      </c>
      <c r="T282" s="268">
        <v>0</v>
      </c>
      <c r="U282" s="268">
        <v>0</v>
      </c>
      <c r="V282" s="268">
        <f>W282</f>
        <v>0</v>
      </c>
      <c r="W282" s="268">
        <v>0</v>
      </c>
      <c r="X282" s="268">
        <v>0</v>
      </c>
      <c r="Y282" s="268">
        <v>0</v>
      </c>
      <c r="Z282" s="268">
        <f>SUM(AA282:AB282)</f>
        <v>0</v>
      </c>
      <c r="AA282" s="268">
        <v>0</v>
      </c>
      <c r="AB282" s="268">
        <v>0</v>
      </c>
      <c r="AC282" s="268">
        <v>0</v>
      </c>
      <c r="AD282" s="268"/>
      <c r="AE282" s="268">
        <f>SUM(AF282:AH282)</f>
        <v>0</v>
      </c>
      <c r="AF282" s="268"/>
      <c r="AG282" s="268">
        <v>0</v>
      </c>
      <c r="AH282" s="268">
        <v>0</v>
      </c>
      <c r="AI282" s="268"/>
      <c r="AJ282" s="96"/>
      <c r="AK282" s="96"/>
      <c r="AL282" s="96"/>
      <c r="AM282" s="268"/>
      <c r="AN282" s="268"/>
      <c r="AO282" s="418"/>
    </row>
    <row r="283" spans="1:41" ht="93.75" customHeight="1">
      <c r="A283" s="14" t="s">
        <v>385</v>
      </c>
      <c r="B283" s="77" t="s">
        <v>289</v>
      </c>
      <c r="C283" s="346">
        <v>63</v>
      </c>
      <c r="D283" s="346">
        <v>250</v>
      </c>
      <c r="E283" s="346">
        <v>250</v>
      </c>
      <c r="F283" s="346"/>
      <c r="G283" s="347">
        <v>2019</v>
      </c>
      <c r="H283" s="347">
        <v>2019</v>
      </c>
      <c r="I283" s="1"/>
      <c r="J283" s="348">
        <f>K283+L283</f>
        <v>36413.279999999999</v>
      </c>
      <c r="K283" s="349">
        <v>0</v>
      </c>
      <c r="L283" s="79">
        <f>L284+L289+L290</f>
        <v>36413.279999999999</v>
      </c>
      <c r="M283" s="79">
        <f>M284+M289+M290</f>
        <v>31392.57</v>
      </c>
      <c r="N283" s="79">
        <f>N284+N289+N290</f>
        <v>33892.57</v>
      </c>
      <c r="O283" s="79">
        <f>O284+O289+O290</f>
        <v>33892.57</v>
      </c>
      <c r="P283" s="79">
        <f>P284+P289+P290</f>
        <v>0</v>
      </c>
      <c r="Q283" s="79">
        <f t="shared" ref="Q283:AI283" si="350">Q284+Q290</f>
        <v>0</v>
      </c>
      <c r="R283" s="79">
        <f t="shared" si="350"/>
        <v>0</v>
      </c>
      <c r="S283" s="79">
        <f t="shared" si="350"/>
        <v>0</v>
      </c>
      <c r="T283" s="79">
        <f t="shared" si="350"/>
        <v>0</v>
      </c>
      <c r="U283" s="79">
        <f t="shared" si="350"/>
        <v>0</v>
      </c>
      <c r="V283" s="79">
        <f t="shared" si="350"/>
        <v>0</v>
      </c>
      <c r="W283" s="79">
        <f t="shared" si="350"/>
        <v>0</v>
      </c>
      <c r="X283" s="79">
        <f t="shared" si="350"/>
        <v>0</v>
      </c>
      <c r="Y283" s="79">
        <f t="shared" si="350"/>
        <v>0</v>
      </c>
      <c r="Z283" s="79">
        <f t="shared" si="350"/>
        <v>0</v>
      </c>
      <c r="AA283" s="79">
        <f t="shared" si="350"/>
        <v>0</v>
      </c>
      <c r="AB283" s="79">
        <f t="shared" si="350"/>
        <v>0</v>
      </c>
      <c r="AC283" s="79">
        <f t="shared" si="350"/>
        <v>0</v>
      </c>
      <c r="AD283" s="79">
        <f t="shared" si="350"/>
        <v>0</v>
      </c>
      <c r="AE283" s="79">
        <f t="shared" si="350"/>
        <v>0</v>
      </c>
      <c r="AF283" s="79">
        <f t="shared" si="350"/>
        <v>0</v>
      </c>
      <c r="AG283" s="79">
        <f t="shared" si="350"/>
        <v>0</v>
      </c>
      <c r="AH283" s="79">
        <f t="shared" si="350"/>
        <v>0</v>
      </c>
      <c r="AI283" s="79">
        <f t="shared" si="350"/>
        <v>0</v>
      </c>
      <c r="AJ283" s="79">
        <v>0</v>
      </c>
      <c r="AK283" s="79">
        <f>AJ283</f>
        <v>0</v>
      </c>
      <c r="AL283" s="76">
        <v>0</v>
      </c>
      <c r="AM283" s="79">
        <v>0</v>
      </c>
      <c r="AN283" s="79">
        <v>0</v>
      </c>
      <c r="AO283" s="404" t="s">
        <v>423</v>
      </c>
    </row>
    <row r="284" spans="1:41" s="285" customFormat="1" ht="33.75">
      <c r="A284" s="462"/>
      <c r="B284" s="47" t="s">
        <v>15</v>
      </c>
      <c r="C284" s="463"/>
      <c r="D284" s="463"/>
      <c r="E284" s="463"/>
      <c r="F284" s="463"/>
      <c r="G284" s="463"/>
      <c r="H284" s="463"/>
      <c r="I284" s="483" t="s">
        <v>20</v>
      </c>
      <c r="J284" s="464"/>
      <c r="K284" s="47"/>
      <c r="L284" s="47">
        <v>2520.71</v>
      </c>
      <c r="M284" s="4"/>
      <c r="N284" s="4">
        <v>0</v>
      </c>
      <c r="O284" s="4"/>
      <c r="P284" s="4">
        <v>0</v>
      </c>
      <c r="Q284" s="4">
        <f>SUM(Q285:Q288)</f>
        <v>0</v>
      </c>
      <c r="R284" s="4">
        <f t="shared" ref="R284:Y284" si="351">SUM(R285:R288)</f>
        <v>0</v>
      </c>
      <c r="S284" s="4">
        <f t="shared" si="351"/>
        <v>0</v>
      </c>
      <c r="T284" s="4">
        <f t="shared" si="351"/>
        <v>0</v>
      </c>
      <c r="U284" s="4">
        <f t="shared" si="351"/>
        <v>0</v>
      </c>
      <c r="V284" s="4">
        <f t="shared" si="351"/>
        <v>0</v>
      </c>
      <c r="W284" s="4">
        <f t="shared" si="351"/>
        <v>0</v>
      </c>
      <c r="X284" s="4">
        <f t="shared" si="351"/>
        <v>0</v>
      </c>
      <c r="Y284" s="4">
        <f t="shared" si="351"/>
        <v>0</v>
      </c>
      <c r="Z284" s="4">
        <f>SUM(Z285:Z288)</f>
        <v>0</v>
      </c>
      <c r="AA284" s="4">
        <f>SUM(AA285:AA288)</f>
        <v>0</v>
      </c>
      <c r="AB284" s="4">
        <f>SUM(AB285:AB288)</f>
        <v>0</v>
      </c>
      <c r="AC284" s="4">
        <f>SUM(AC285:AC288)</f>
        <v>0</v>
      </c>
      <c r="AD284" s="4">
        <f>SUM(AD285:AD288)</f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7">
        <v>0</v>
      </c>
      <c r="AK284" s="47">
        <v>0</v>
      </c>
      <c r="AL284" s="47">
        <v>0</v>
      </c>
      <c r="AM284" s="4">
        <v>0</v>
      </c>
      <c r="AN284" s="4">
        <v>0</v>
      </c>
      <c r="AO284" s="855"/>
    </row>
    <row r="285" spans="1:41" s="266" customFormat="1" ht="15.75" hidden="1">
      <c r="A285" s="267"/>
      <c r="B285" s="102" t="s">
        <v>304</v>
      </c>
      <c r="C285" s="104"/>
      <c r="D285" s="104"/>
      <c r="E285" s="104"/>
      <c r="F285" s="104"/>
      <c r="G285" s="104"/>
      <c r="H285" s="104"/>
      <c r="I285" s="102"/>
      <c r="J285" s="106"/>
      <c r="K285" s="96"/>
      <c r="L285" s="47"/>
      <c r="M285" s="268"/>
      <c r="N285" s="268"/>
      <c r="O285" s="268"/>
      <c r="P285" s="4">
        <f>R285+T285</f>
        <v>0</v>
      </c>
      <c r="Q285" s="268">
        <f>S285</f>
        <v>0</v>
      </c>
      <c r="R285" s="268">
        <f>S285</f>
        <v>0</v>
      </c>
      <c r="S285" s="268">
        <v>0</v>
      </c>
      <c r="T285" s="268">
        <f>U285</f>
        <v>0</v>
      </c>
      <c r="U285" s="268">
        <v>0</v>
      </c>
      <c r="V285" s="268"/>
      <c r="W285" s="268"/>
      <c r="X285" s="268">
        <f>Y285</f>
        <v>0</v>
      </c>
      <c r="Y285" s="268">
        <v>0</v>
      </c>
      <c r="Z285" s="268">
        <f>AA285+AB285</f>
        <v>0</v>
      </c>
      <c r="AA285" s="268">
        <v>0</v>
      </c>
      <c r="AB285" s="268">
        <v>0</v>
      </c>
      <c r="AC285" s="268"/>
      <c r="AD285" s="268">
        <v>0</v>
      </c>
      <c r="AE285" s="268"/>
      <c r="AF285" s="268"/>
      <c r="AG285" s="268"/>
      <c r="AH285" s="268"/>
      <c r="AI285" s="268"/>
      <c r="AJ285" s="47">
        <v>0</v>
      </c>
      <c r="AK285" s="47">
        <v>0</v>
      </c>
      <c r="AL285" s="47">
        <v>0</v>
      </c>
      <c r="AM285" s="4">
        <v>0</v>
      </c>
      <c r="AN285" s="4">
        <v>0</v>
      </c>
      <c r="AO285" s="418"/>
    </row>
    <row r="286" spans="1:41" s="266" customFormat="1" ht="25.5" hidden="1">
      <c r="A286" s="492"/>
      <c r="B286" s="102" t="s">
        <v>346</v>
      </c>
      <c r="C286" s="104"/>
      <c r="D286" s="104"/>
      <c r="E286" s="104"/>
      <c r="F286" s="104"/>
      <c r="G286" s="104"/>
      <c r="H286" s="104"/>
      <c r="I286" s="92"/>
      <c r="J286" s="443"/>
      <c r="K286" s="96"/>
      <c r="L286" s="47"/>
      <c r="M286" s="268"/>
      <c r="N286" s="268"/>
      <c r="O286" s="268"/>
      <c r="P286" s="4"/>
      <c r="Q286" s="268">
        <f>S286+Y286</f>
        <v>0</v>
      </c>
      <c r="R286" s="268"/>
      <c r="S286" s="268"/>
      <c r="T286" s="268"/>
      <c r="U286" s="268"/>
      <c r="V286" s="268"/>
      <c r="W286" s="268"/>
      <c r="X286" s="268">
        <f>Y286</f>
        <v>0</v>
      </c>
      <c r="Y286" s="268">
        <v>0</v>
      </c>
      <c r="Z286" s="268">
        <f>AA286+AB286+AD286</f>
        <v>0</v>
      </c>
      <c r="AA286" s="268"/>
      <c r="AB286" s="268"/>
      <c r="AC286" s="268"/>
      <c r="AD286" s="268">
        <v>0</v>
      </c>
      <c r="AE286" s="268"/>
      <c r="AF286" s="268"/>
      <c r="AG286" s="268"/>
      <c r="AH286" s="268"/>
      <c r="AI286" s="268"/>
      <c r="AJ286" s="47"/>
      <c r="AK286" s="47"/>
      <c r="AL286" s="47"/>
      <c r="AM286" s="4"/>
      <c r="AN286" s="4"/>
      <c r="AO286" s="418"/>
    </row>
    <row r="287" spans="1:41" s="266" customFormat="1" ht="25.5" hidden="1">
      <c r="A287" s="492"/>
      <c r="B287" s="102" t="s">
        <v>347</v>
      </c>
      <c r="C287" s="104"/>
      <c r="D287" s="104"/>
      <c r="E287" s="104"/>
      <c r="F287" s="104"/>
      <c r="G287" s="104"/>
      <c r="H287" s="104"/>
      <c r="I287" s="92"/>
      <c r="J287" s="443"/>
      <c r="K287" s="96"/>
      <c r="L287" s="47"/>
      <c r="M287" s="268"/>
      <c r="N287" s="268"/>
      <c r="O287" s="268"/>
      <c r="P287" s="4"/>
      <c r="Q287" s="268">
        <v>0</v>
      </c>
      <c r="R287" s="268"/>
      <c r="S287" s="268"/>
      <c r="T287" s="268"/>
      <c r="U287" s="268"/>
      <c r="V287" s="268"/>
      <c r="W287" s="268"/>
      <c r="X287" s="268">
        <f>Y287</f>
        <v>0</v>
      </c>
      <c r="Y287" s="268">
        <v>0</v>
      </c>
      <c r="Z287" s="268">
        <f>AA287+AB287+AD287</f>
        <v>0</v>
      </c>
      <c r="AA287" s="268"/>
      <c r="AB287" s="268"/>
      <c r="AC287" s="268"/>
      <c r="AD287" s="268">
        <v>0</v>
      </c>
      <c r="AE287" s="268"/>
      <c r="AF287" s="268"/>
      <c r="AG287" s="268"/>
      <c r="AH287" s="268"/>
      <c r="AI287" s="268"/>
      <c r="AJ287" s="47"/>
      <c r="AK287" s="47"/>
      <c r="AL287" s="47"/>
      <c r="AM287" s="4"/>
      <c r="AN287" s="4"/>
      <c r="AO287" s="418"/>
    </row>
    <row r="288" spans="1:41" s="266" customFormat="1" ht="25.5" hidden="1">
      <c r="A288" s="492"/>
      <c r="B288" s="102" t="s">
        <v>313</v>
      </c>
      <c r="C288" s="104"/>
      <c r="D288" s="104"/>
      <c r="E288" s="104"/>
      <c r="F288" s="104"/>
      <c r="G288" s="104"/>
      <c r="H288" s="104"/>
      <c r="I288" s="92"/>
      <c r="J288" s="443"/>
      <c r="K288" s="96"/>
      <c r="L288" s="47"/>
      <c r="M288" s="268"/>
      <c r="N288" s="268"/>
      <c r="O288" s="268"/>
      <c r="P288" s="4"/>
      <c r="Q288" s="268">
        <f>Y288+U288</f>
        <v>0</v>
      </c>
      <c r="R288" s="268"/>
      <c r="S288" s="268"/>
      <c r="T288" s="268">
        <f>U288</f>
        <v>0</v>
      </c>
      <c r="U288" s="268">
        <v>0</v>
      </c>
      <c r="V288" s="268"/>
      <c r="W288" s="268"/>
      <c r="X288" s="268"/>
      <c r="Y288" s="268">
        <v>0</v>
      </c>
      <c r="Z288" s="268">
        <f>AA288+AB288</f>
        <v>0</v>
      </c>
      <c r="AA288" s="268"/>
      <c r="AB288" s="268">
        <v>0</v>
      </c>
      <c r="AC288" s="268"/>
      <c r="AD288" s="268">
        <v>0</v>
      </c>
      <c r="AE288" s="268"/>
      <c r="AF288" s="268"/>
      <c r="AG288" s="268"/>
      <c r="AH288" s="268"/>
      <c r="AI288" s="268"/>
      <c r="AJ288" s="47">
        <v>0</v>
      </c>
      <c r="AK288" s="47">
        <v>0</v>
      </c>
      <c r="AL288" s="47">
        <v>0</v>
      </c>
      <c r="AM288" s="4">
        <v>0</v>
      </c>
      <c r="AN288" s="4">
        <v>0</v>
      </c>
      <c r="AO288" s="418"/>
    </row>
    <row r="289" spans="1:41" s="285" customFormat="1" ht="15.75" customHeight="1">
      <c r="A289" s="479"/>
      <c r="B289" s="47" t="s">
        <v>15</v>
      </c>
      <c r="C289" s="478"/>
      <c r="D289" s="478"/>
      <c r="E289" s="478"/>
      <c r="F289" s="478"/>
      <c r="G289" s="478"/>
      <c r="H289" s="478"/>
      <c r="I289" s="1157" t="s">
        <v>10</v>
      </c>
      <c r="J289" s="464"/>
      <c r="K289" s="47"/>
      <c r="L289" s="47">
        <v>0</v>
      </c>
      <c r="M289" s="4"/>
      <c r="N289" s="4">
        <v>2500</v>
      </c>
      <c r="O289" s="4">
        <v>2500</v>
      </c>
      <c r="P289" s="4">
        <v>0</v>
      </c>
      <c r="Q289" s="4">
        <v>0</v>
      </c>
      <c r="R289" s="4">
        <v>0</v>
      </c>
      <c r="S289" s="4">
        <v>0</v>
      </c>
      <c r="T289" s="4"/>
      <c r="U289" s="4"/>
      <c r="V289" s="4"/>
      <c r="W289" s="4"/>
      <c r="X289" s="4"/>
      <c r="Y289" s="4"/>
      <c r="Z289" s="4">
        <v>0</v>
      </c>
      <c r="AA289" s="4">
        <v>0</v>
      </c>
      <c r="AB289" s="4"/>
      <c r="AC289" s="4"/>
      <c r="AD289" s="4"/>
      <c r="AE289" s="4">
        <v>0</v>
      </c>
      <c r="AF289" s="4">
        <v>0</v>
      </c>
      <c r="AG289" s="4"/>
      <c r="AH289" s="4"/>
      <c r="AI289" s="4"/>
      <c r="AJ289" s="47">
        <v>0</v>
      </c>
      <c r="AK289" s="47">
        <v>0</v>
      </c>
      <c r="AL289" s="47">
        <v>0</v>
      </c>
      <c r="AM289" s="4">
        <v>0</v>
      </c>
      <c r="AN289" s="4">
        <v>0</v>
      </c>
      <c r="AO289" s="417"/>
    </row>
    <row r="290" spans="1:41" s="285" customFormat="1" ht="15.75">
      <c r="A290" s="479"/>
      <c r="B290" s="1" t="s">
        <v>16</v>
      </c>
      <c r="C290" s="478"/>
      <c r="D290" s="478"/>
      <c r="E290" s="478"/>
      <c r="F290" s="478"/>
      <c r="G290" s="478"/>
      <c r="H290" s="478"/>
      <c r="I290" s="1158"/>
      <c r="J290" s="464"/>
      <c r="K290" s="47"/>
      <c r="L290" s="47">
        <v>33892.57</v>
      </c>
      <c r="M290" s="47">
        <v>31392.57</v>
      </c>
      <c r="N290" s="47">
        <v>31392.57</v>
      </c>
      <c r="O290" s="47">
        <v>31392.57</v>
      </c>
      <c r="P290" s="47">
        <v>0</v>
      </c>
      <c r="Q290" s="4">
        <f>Q291</f>
        <v>0</v>
      </c>
      <c r="R290" s="4">
        <f t="shared" ref="R290:AH290" si="352">R291</f>
        <v>0</v>
      </c>
      <c r="S290" s="4">
        <f t="shared" si="352"/>
        <v>0</v>
      </c>
      <c r="T290" s="4">
        <f t="shared" si="352"/>
        <v>0</v>
      </c>
      <c r="U290" s="4">
        <f t="shared" si="352"/>
        <v>0</v>
      </c>
      <c r="V290" s="4">
        <f t="shared" si="352"/>
        <v>0</v>
      </c>
      <c r="W290" s="4">
        <f t="shared" si="352"/>
        <v>0</v>
      </c>
      <c r="X290" s="4">
        <f t="shared" si="352"/>
        <v>0</v>
      </c>
      <c r="Y290" s="4">
        <f t="shared" si="352"/>
        <v>0</v>
      </c>
      <c r="Z290" s="4">
        <f t="shared" si="352"/>
        <v>0</v>
      </c>
      <c r="AA290" s="4">
        <f t="shared" si="352"/>
        <v>0</v>
      </c>
      <c r="AB290" s="4">
        <f t="shared" si="352"/>
        <v>0</v>
      </c>
      <c r="AC290" s="4">
        <f t="shared" si="352"/>
        <v>0</v>
      </c>
      <c r="AD290" s="4">
        <f t="shared" si="352"/>
        <v>0</v>
      </c>
      <c r="AE290" s="4">
        <v>0</v>
      </c>
      <c r="AF290" s="4">
        <f t="shared" si="352"/>
        <v>0</v>
      </c>
      <c r="AG290" s="4">
        <f t="shared" si="352"/>
        <v>0</v>
      </c>
      <c r="AH290" s="4">
        <f t="shared" si="352"/>
        <v>0</v>
      </c>
      <c r="AI290" s="4">
        <v>0</v>
      </c>
      <c r="AJ290" s="47">
        <v>0</v>
      </c>
      <c r="AK290" s="47">
        <v>0</v>
      </c>
      <c r="AL290" s="47">
        <v>0</v>
      </c>
      <c r="AM290" s="4">
        <v>0</v>
      </c>
      <c r="AN290" s="4">
        <v>0</v>
      </c>
      <c r="AO290" s="417"/>
    </row>
    <row r="291" spans="1:41" s="266" customFormat="1" ht="15.75" hidden="1">
      <c r="A291" s="492"/>
      <c r="B291" s="102" t="s">
        <v>318</v>
      </c>
      <c r="C291" s="104"/>
      <c r="D291" s="104"/>
      <c r="E291" s="104"/>
      <c r="F291" s="104"/>
      <c r="G291" s="104"/>
      <c r="H291" s="104"/>
      <c r="I291" s="577"/>
      <c r="J291" s="443"/>
      <c r="K291" s="96"/>
      <c r="L291" s="47"/>
      <c r="M291" s="268"/>
      <c r="N291" s="268"/>
      <c r="O291" s="268"/>
      <c r="P291" s="4"/>
      <c r="Q291" s="268">
        <f>W291+Y291</f>
        <v>0</v>
      </c>
      <c r="R291" s="268"/>
      <c r="S291" s="268"/>
      <c r="T291" s="268"/>
      <c r="U291" s="268"/>
      <c r="V291" s="268">
        <f>W291</f>
        <v>0</v>
      </c>
      <c r="W291" s="268">
        <v>0</v>
      </c>
      <c r="X291" s="268"/>
      <c r="Y291" s="268">
        <v>0</v>
      </c>
      <c r="Z291" s="268">
        <f>AB291+AC291+AD291</f>
        <v>0</v>
      </c>
      <c r="AA291" s="268"/>
      <c r="AB291" s="268">
        <v>0</v>
      </c>
      <c r="AC291" s="268">
        <v>0</v>
      </c>
      <c r="AD291" s="268">
        <v>0</v>
      </c>
      <c r="AE291" s="268"/>
      <c r="AF291" s="268"/>
      <c r="AG291" s="268"/>
      <c r="AH291" s="268"/>
      <c r="AI291" s="268"/>
      <c r="AJ291" s="96"/>
      <c r="AK291" s="96"/>
      <c r="AL291" s="96"/>
      <c r="AM291" s="268"/>
      <c r="AN291" s="268"/>
      <c r="AO291" s="418"/>
    </row>
    <row r="292" spans="1:41" ht="43.5" customHeight="1">
      <c r="A292" s="1022" t="s">
        <v>386</v>
      </c>
      <c r="B292" s="77" t="s">
        <v>35</v>
      </c>
      <c r="C292" s="1027">
        <v>500</v>
      </c>
      <c r="D292" s="1027" t="s">
        <v>43</v>
      </c>
      <c r="E292" s="1027">
        <v>850</v>
      </c>
      <c r="F292" s="1026">
        <v>20400</v>
      </c>
      <c r="G292" s="51"/>
      <c r="H292" s="51"/>
      <c r="I292" s="990" t="s">
        <v>20</v>
      </c>
      <c r="J292" s="1048">
        <v>6942.46</v>
      </c>
      <c r="K292" s="3">
        <v>0</v>
      </c>
      <c r="L292" s="79">
        <f>L293</f>
        <v>6462.97</v>
      </c>
      <c r="M292" s="76">
        <f>M293</f>
        <v>0</v>
      </c>
      <c r="N292" s="76">
        <f>N293</f>
        <v>0</v>
      </c>
      <c r="O292" s="76">
        <f>O293</f>
        <v>6942.46</v>
      </c>
      <c r="P292" s="76">
        <f>P293</f>
        <v>0</v>
      </c>
      <c r="Q292" s="76">
        <v>0</v>
      </c>
      <c r="R292" s="76">
        <v>0</v>
      </c>
      <c r="S292" s="76">
        <v>0</v>
      </c>
      <c r="T292" s="76">
        <v>0</v>
      </c>
      <c r="U292" s="76">
        <v>0</v>
      </c>
      <c r="V292" s="76">
        <v>0</v>
      </c>
      <c r="W292" s="76">
        <v>0</v>
      </c>
      <c r="X292" s="76">
        <v>0</v>
      </c>
      <c r="Y292" s="76">
        <v>0</v>
      </c>
      <c r="Z292" s="76">
        <v>0</v>
      </c>
      <c r="AA292" s="76">
        <v>0</v>
      </c>
      <c r="AB292" s="76">
        <v>0</v>
      </c>
      <c r="AC292" s="76">
        <v>0</v>
      </c>
      <c r="AD292" s="76">
        <v>0</v>
      </c>
      <c r="AE292" s="76">
        <v>0</v>
      </c>
      <c r="AF292" s="76">
        <v>0</v>
      </c>
      <c r="AG292" s="76">
        <v>0</v>
      </c>
      <c r="AH292" s="76">
        <v>0</v>
      </c>
      <c r="AI292" s="76">
        <v>0</v>
      </c>
      <c r="AJ292" s="79">
        <f>P292-Q292</f>
        <v>0</v>
      </c>
      <c r="AK292" s="79">
        <f>AJ292</f>
        <v>0</v>
      </c>
      <c r="AL292" s="79">
        <v>0</v>
      </c>
      <c r="AM292" s="76">
        <v>0</v>
      </c>
      <c r="AN292" s="76">
        <v>0</v>
      </c>
      <c r="AO292" s="416"/>
    </row>
    <row r="293" spans="1:41" ht="15" customHeight="1">
      <c r="A293" s="1025"/>
      <c r="B293" s="1" t="s">
        <v>15</v>
      </c>
      <c r="C293" s="1027"/>
      <c r="D293" s="1027"/>
      <c r="E293" s="1027"/>
      <c r="F293" s="1027"/>
      <c r="G293" s="39">
        <v>2021</v>
      </c>
      <c r="H293" s="39">
        <v>2021</v>
      </c>
      <c r="I293" s="992"/>
      <c r="J293" s="1049"/>
      <c r="K293" s="3"/>
      <c r="L293" s="22">
        <v>6462.97</v>
      </c>
      <c r="M293" s="47">
        <v>0</v>
      </c>
      <c r="N293" s="47">
        <v>0</v>
      </c>
      <c r="O293" s="47">
        <v>6942.46</v>
      </c>
      <c r="P293" s="47">
        <v>0</v>
      </c>
      <c r="Q293" s="47"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v>0</v>
      </c>
      <c r="W293" s="47">
        <v>0</v>
      </c>
      <c r="X293" s="47">
        <v>0</v>
      </c>
      <c r="Y293" s="47">
        <v>0</v>
      </c>
      <c r="Z293" s="47">
        <v>0</v>
      </c>
      <c r="AA293" s="47">
        <v>0</v>
      </c>
      <c r="AB293" s="47">
        <v>0</v>
      </c>
      <c r="AC293" s="47">
        <v>0</v>
      </c>
      <c r="AD293" s="47">
        <v>0</v>
      </c>
      <c r="AE293" s="47">
        <v>0</v>
      </c>
      <c r="AF293" s="47">
        <v>0</v>
      </c>
      <c r="AG293" s="47">
        <v>0</v>
      </c>
      <c r="AH293" s="47">
        <v>0</v>
      </c>
      <c r="AI293" s="47">
        <v>0</v>
      </c>
      <c r="AJ293" s="47">
        <v>0</v>
      </c>
      <c r="AK293" s="47">
        <v>0</v>
      </c>
      <c r="AL293" s="47">
        <v>0</v>
      </c>
      <c r="AM293" s="47">
        <v>0</v>
      </c>
      <c r="AN293" s="47">
        <v>0</v>
      </c>
      <c r="AO293" s="419"/>
    </row>
    <row r="294" spans="1:41" ht="80.25" customHeight="1">
      <c r="A294" s="1022" t="s">
        <v>387</v>
      </c>
      <c r="B294" s="77" t="s">
        <v>191</v>
      </c>
      <c r="C294" s="1026"/>
      <c r="D294" s="1026"/>
      <c r="E294" s="1026"/>
      <c r="F294" s="1026">
        <v>80</v>
      </c>
      <c r="G294" s="51"/>
      <c r="H294" s="51"/>
      <c r="I294" s="990" t="s">
        <v>20</v>
      </c>
      <c r="J294" s="53">
        <f>L294</f>
        <v>47297.84</v>
      </c>
      <c r="K294" s="6"/>
      <c r="L294" s="79">
        <f t="shared" ref="L294:Q294" si="353">L295+L297</f>
        <v>47297.84</v>
      </c>
      <c r="M294" s="79">
        <f t="shared" si="353"/>
        <v>33.479999999999997</v>
      </c>
      <c r="N294" s="79">
        <f t="shared" si="353"/>
        <v>7044.44</v>
      </c>
      <c r="O294" s="79">
        <f t="shared" si="353"/>
        <v>11467.37</v>
      </c>
      <c r="P294" s="79">
        <f t="shared" si="353"/>
        <v>40219.919999999998</v>
      </c>
      <c r="Q294" s="79">
        <f t="shared" si="353"/>
        <v>0</v>
      </c>
      <c r="R294" s="79">
        <f t="shared" ref="R294:AN294" si="354">R295+R297</f>
        <v>0</v>
      </c>
      <c r="S294" s="79">
        <f t="shared" si="354"/>
        <v>0</v>
      </c>
      <c r="T294" s="79">
        <f t="shared" si="354"/>
        <v>0</v>
      </c>
      <c r="U294" s="79">
        <f t="shared" si="354"/>
        <v>0</v>
      </c>
      <c r="V294" s="79">
        <f t="shared" si="354"/>
        <v>0</v>
      </c>
      <c r="W294" s="79">
        <f t="shared" si="354"/>
        <v>0</v>
      </c>
      <c r="X294" s="79">
        <f t="shared" si="354"/>
        <v>0</v>
      </c>
      <c r="Y294" s="79">
        <f t="shared" si="354"/>
        <v>0</v>
      </c>
      <c r="Z294" s="79">
        <f t="shared" si="354"/>
        <v>0</v>
      </c>
      <c r="AA294" s="79">
        <f>AA295+AA297</f>
        <v>0</v>
      </c>
      <c r="AB294" s="79">
        <f>AB295+AB297</f>
        <v>0</v>
      </c>
      <c r="AC294" s="79">
        <f>AC295+AC297</f>
        <v>0</v>
      </c>
      <c r="AD294" s="79">
        <f>AD295+AD297</f>
        <v>0</v>
      </c>
      <c r="AE294" s="79">
        <f t="shared" si="354"/>
        <v>0</v>
      </c>
      <c r="AF294" s="79">
        <f t="shared" si="354"/>
        <v>0</v>
      </c>
      <c r="AG294" s="79">
        <f t="shared" si="354"/>
        <v>0</v>
      </c>
      <c r="AH294" s="79">
        <f>AH295+AH297</f>
        <v>0</v>
      </c>
      <c r="AI294" s="79">
        <f>AI295+AI297</f>
        <v>0</v>
      </c>
      <c r="AJ294" s="79">
        <f>P294-Q294</f>
        <v>40219.919999999998</v>
      </c>
      <c r="AK294" s="79">
        <f>AJ294</f>
        <v>40219.919999999998</v>
      </c>
      <c r="AL294" s="76">
        <v>0</v>
      </c>
      <c r="AM294" s="79">
        <f t="shared" si="354"/>
        <v>0</v>
      </c>
      <c r="AN294" s="79">
        <f t="shared" si="354"/>
        <v>0</v>
      </c>
      <c r="AO294" s="404" t="s">
        <v>244</v>
      </c>
    </row>
    <row r="295" spans="1:41" ht="17.25" customHeight="1">
      <c r="A295" s="1023"/>
      <c r="B295" s="1" t="s">
        <v>15</v>
      </c>
      <c r="C295" s="1027"/>
      <c r="D295" s="1027"/>
      <c r="E295" s="1027"/>
      <c r="F295" s="1027"/>
      <c r="G295" s="39">
        <v>2019</v>
      </c>
      <c r="H295" s="39">
        <v>2019</v>
      </c>
      <c r="I295" s="991"/>
      <c r="J295" s="53">
        <f>L295</f>
        <v>7077.92</v>
      </c>
      <c r="K295" s="6"/>
      <c r="L295" s="22">
        <v>7077.92</v>
      </c>
      <c r="M295" s="47">
        <v>33.479999999999997</v>
      </c>
      <c r="N295" s="47">
        <v>7044.44</v>
      </c>
      <c r="O295" s="47">
        <v>0</v>
      </c>
      <c r="P295" s="47">
        <v>0</v>
      </c>
      <c r="Q295" s="47">
        <f>SUM(Q296)</f>
        <v>0</v>
      </c>
      <c r="R295" s="47">
        <f t="shared" ref="R295:AC295" si="355">SUM(R296)</f>
        <v>0</v>
      </c>
      <c r="S295" s="47">
        <f t="shared" si="355"/>
        <v>0</v>
      </c>
      <c r="T295" s="47">
        <f t="shared" si="355"/>
        <v>0</v>
      </c>
      <c r="U295" s="47">
        <f t="shared" si="355"/>
        <v>0</v>
      </c>
      <c r="V295" s="47">
        <f t="shared" si="355"/>
        <v>0</v>
      </c>
      <c r="W295" s="47">
        <f t="shared" si="355"/>
        <v>0</v>
      </c>
      <c r="X295" s="47">
        <f t="shared" si="355"/>
        <v>0</v>
      </c>
      <c r="Y295" s="47">
        <f t="shared" si="355"/>
        <v>0</v>
      </c>
      <c r="Z295" s="47">
        <f t="shared" si="355"/>
        <v>0</v>
      </c>
      <c r="AA295" s="47">
        <f t="shared" si="355"/>
        <v>0</v>
      </c>
      <c r="AB295" s="47">
        <f t="shared" si="355"/>
        <v>0</v>
      </c>
      <c r="AC295" s="47">
        <f t="shared" si="355"/>
        <v>0</v>
      </c>
      <c r="AD295" s="47">
        <v>0</v>
      </c>
      <c r="AE295" s="47">
        <f>AE296</f>
        <v>0</v>
      </c>
      <c r="AF295" s="47">
        <f>AF296</f>
        <v>0</v>
      </c>
      <c r="AG295" s="47">
        <f>AG296</f>
        <v>0</v>
      </c>
      <c r="AH295" s="47">
        <f>AH296</f>
        <v>0</v>
      </c>
      <c r="AI295" s="47">
        <f>AI296</f>
        <v>0</v>
      </c>
      <c r="AJ295" s="47">
        <v>0</v>
      </c>
      <c r="AK295" s="47">
        <v>0</v>
      </c>
      <c r="AL295" s="47">
        <v>0</v>
      </c>
      <c r="AM295" s="47">
        <v>0</v>
      </c>
      <c r="AN295" s="47">
        <v>0</v>
      </c>
      <c r="AO295" s="419"/>
    </row>
    <row r="296" spans="1:41" s="97" customFormat="1" ht="25.5" hidden="1" customHeight="1">
      <c r="A296" s="1023"/>
      <c r="B296" s="102" t="s">
        <v>267</v>
      </c>
      <c r="C296" s="103"/>
      <c r="D296" s="103"/>
      <c r="E296" s="103"/>
      <c r="F296" s="103"/>
      <c r="G296" s="104"/>
      <c r="H296" s="104"/>
      <c r="I296" s="991"/>
      <c r="J296" s="105"/>
      <c r="K296" s="106"/>
      <c r="L296" s="22"/>
      <c r="M296" s="96"/>
      <c r="N296" s="96"/>
      <c r="O296" s="96"/>
      <c r="P296" s="47">
        <f>R296</f>
        <v>0</v>
      </c>
      <c r="Q296" s="96">
        <f>S296+U296</f>
        <v>0</v>
      </c>
      <c r="R296" s="96">
        <v>0</v>
      </c>
      <c r="S296" s="96">
        <v>0</v>
      </c>
      <c r="T296" s="96">
        <f>U296</f>
        <v>0</v>
      </c>
      <c r="U296" s="96">
        <v>0</v>
      </c>
      <c r="V296" s="96"/>
      <c r="W296" s="96"/>
      <c r="X296" s="96"/>
      <c r="Y296" s="96"/>
      <c r="Z296" s="96">
        <f>AC296</f>
        <v>0</v>
      </c>
      <c r="AA296" s="96">
        <v>0</v>
      </c>
      <c r="AB296" s="96"/>
      <c r="AC296" s="96">
        <v>0</v>
      </c>
      <c r="AD296" s="96"/>
      <c r="AE296" s="96">
        <f>SUM(AF296:AF296)</f>
        <v>0</v>
      </c>
      <c r="AF296" s="96"/>
      <c r="AG296" s="96"/>
      <c r="AH296" s="96"/>
      <c r="AI296" s="96"/>
      <c r="AJ296" s="96"/>
      <c r="AK296" s="96"/>
      <c r="AL296" s="96"/>
      <c r="AM296" s="96"/>
      <c r="AN296" s="96"/>
      <c r="AO296" s="421"/>
    </row>
    <row r="297" spans="1:41" ht="17.25" customHeight="1">
      <c r="A297" s="1025"/>
      <c r="B297" s="1" t="s">
        <v>16</v>
      </c>
      <c r="C297" s="8"/>
      <c r="D297" s="8"/>
      <c r="E297" s="8"/>
      <c r="F297" s="8"/>
      <c r="G297" s="39">
        <v>2020</v>
      </c>
      <c r="H297" s="39">
        <v>2021</v>
      </c>
      <c r="I297" s="992"/>
      <c r="J297" s="53">
        <f>L297</f>
        <v>40219.919999999998</v>
      </c>
      <c r="K297" s="6"/>
      <c r="L297" s="22">
        <v>40219.919999999998</v>
      </c>
      <c r="M297" s="47">
        <v>0</v>
      </c>
      <c r="N297" s="47">
        <v>0</v>
      </c>
      <c r="O297" s="47">
        <v>11467.37</v>
      </c>
      <c r="P297" s="47">
        <v>40219.919999999998</v>
      </c>
      <c r="Q297" s="47">
        <v>0</v>
      </c>
      <c r="R297" s="47">
        <v>0</v>
      </c>
      <c r="S297" s="47">
        <v>0</v>
      </c>
      <c r="T297" s="47">
        <v>0</v>
      </c>
      <c r="U297" s="47">
        <v>0</v>
      </c>
      <c r="V297" s="47">
        <v>0</v>
      </c>
      <c r="W297" s="47">
        <v>0</v>
      </c>
      <c r="X297" s="47">
        <v>0</v>
      </c>
      <c r="Y297" s="47">
        <v>0</v>
      </c>
      <c r="Z297" s="47">
        <v>0</v>
      </c>
      <c r="AA297" s="47">
        <v>0</v>
      </c>
      <c r="AB297" s="47">
        <v>0</v>
      </c>
      <c r="AC297" s="47">
        <v>0</v>
      </c>
      <c r="AD297" s="47">
        <v>0</v>
      </c>
      <c r="AE297" s="47">
        <v>0</v>
      </c>
      <c r="AF297" s="47">
        <v>0</v>
      </c>
      <c r="AG297" s="47">
        <v>0</v>
      </c>
      <c r="AH297" s="47">
        <v>0</v>
      </c>
      <c r="AI297" s="47">
        <v>0</v>
      </c>
      <c r="AJ297" s="47">
        <v>0</v>
      </c>
      <c r="AK297" s="47">
        <v>0</v>
      </c>
      <c r="AL297" s="47">
        <v>0</v>
      </c>
      <c r="AM297" s="47">
        <v>0</v>
      </c>
      <c r="AN297" s="47">
        <v>0</v>
      </c>
      <c r="AO297" s="419"/>
    </row>
    <row r="298" spans="1:41" ht="96" customHeight="1">
      <c r="A298" s="1022" t="s">
        <v>388</v>
      </c>
      <c r="B298" s="80" t="s">
        <v>166</v>
      </c>
      <c r="C298" s="1026"/>
      <c r="D298" s="1026"/>
      <c r="E298" s="1026"/>
      <c r="F298" s="1026">
        <v>80</v>
      </c>
      <c r="G298" s="51"/>
      <c r="H298" s="51"/>
      <c r="I298" s="990" t="s">
        <v>20</v>
      </c>
      <c r="J298" s="53">
        <f>L298</f>
        <v>47437.760000000002</v>
      </c>
      <c r="K298" s="6"/>
      <c r="L298" s="79">
        <f t="shared" ref="L298:Q298" si="356">L299+L302</f>
        <v>47437.760000000002</v>
      </c>
      <c r="M298" s="79">
        <f t="shared" si="356"/>
        <v>2761.44</v>
      </c>
      <c r="N298" s="79">
        <f t="shared" si="356"/>
        <v>9629.68</v>
      </c>
      <c r="O298" s="79">
        <f t="shared" si="356"/>
        <v>22469.279999999999</v>
      </c>
      <c r="P298" s="79">
        <f t="shared" si="356"/>
        <v>3907.02</v>
      </c>
      <c r="Q298" s="79">
        <f t="shared" si="356"/>
        <v>0</v>
      </c>
      <c r="R298" s="79">
        <f t="shared" ref="R298:Y298" si="357">R299+R302</f>
        <v>0</v>
      </c>
      <c r="S298" s="79">
        <f t="shared" si="357"/>
        <v>0</v>
      </c>
      <c r="T298" s="79">
        <f t="shared" si="357"/>
        <v>0</v>
      </c>
      <c r="U298" s="79">
        <f t="shared" si="357"/>
        <v>0</v>
      </c>
      <c r="V298" s="79">
        <f t="shared" si="357"/>
        <v>0</v>
      </c>
      <c r="W298" s="79">
        <f t="shared" si="357"/>
        <v>0</v>
      </c>
      <c r="X298" s="79">
        <f t="shared" si="357"/>
        <v>0</v>
      </c>
      <c r="Y298" s="79">
        <f t="shared" si="357"/>
        <v>0</v>
      </c>
      <c r="Z298" s="79">
        <f t="shared" ref="Z298:AI298" si="358">Z299+Z302</f>
        <v>0</v>
      </c>
      <c r="AA298" s="79">
        <f t="shared" si="358"/>
        <v>0</v>
      </c>
      <c r="AB298" s="79">
        <f t="shared" si="358"/>
        <v>0</v>
      </c>
      <c r="AC298" s="79">
        <f t="shared" si="358"/>
        <v>0</v>
      </c>
      <c r="AD298" s="79">
        <f t="shared" si="358"/>
        <v>0</v>
      </c>
      <c r="AE298" s="79">
        <f t="shared" si="358"/>
        <v>0</v>
      </c>
      <c r="AF298" s="79">
        <f t="shared" si="358"/>
        <v>0</v>
      </c>
      <c r="AG298" s="79">
        <f t="shared" si="358"/>
        <v>0</v>
      </c>
      <c r="AH298" s="79">
        <f t="shared" si="358"/>
        <v>0</v>
      </c>
      <c r="AI298" s="79">
        <f t="shared" si="358"/>
        <v>0</v>
      </c>
      <c r="AJ298" s="79">
        <v>0</v>
      </c>
      <c r="AK298" s="79">
        <v>0</v>
      </c>
      <c r="AL298" s="79">
        <f>ROUND((Q298*100%/P298*100),2)</f>
        <v>0</v>
      </c>
      <c r="AM298" s="79">
        <f>AM299+AM302</f>
        <v>0</v>
      </c>
      <c r="AN298" s="79">
        <f>AN299+AN302</f>
        <v>0</v>
      </c>
      <c r="AO298" s="404" t="s">
        <v>425</v>
      </c>
    </row>
    <row r="299" spans="1:41" s="285" customFormat="1" ht="16.5" customHeight="1">
      <c r="A299" s="1023"/>
      <c r="B299" s="42" t="s">
        <v>15</v>
      </c>
      <c r="C299" s="1027"/>
      <c r="D299" s="1027"/>
      <c r="E299" s="1027"/>
      <c r="F299" s="1027"/>
      <c r="G299" s="313"/>
      <c r="H299" s="314"/>
      <c r="I299" s="991"/>
      <c r="J299" s="72"/>
      <c r="K299" s="47"/>
      <c r="L299" s="47">
        <v>2867.43</v>
      </c>
      <c r="M299" s="47">
        <v>2761.44</v>
      </c>
      <c r="N299" s="47">
        <v>105.99</v>
      </c>
      <c r="O299" s="47">
        <v>0</v>
      </c>
      <c r="P299" s="47">
        <v>0</v>
      </c>
      <c r="Q299" s="47">
        <f>SUM(Q300:Q302)</f>
        <v>0</v>
      </c>
      <c r="R299" s="47">
        <f>S299</f>
        <v>0</v>
      </c>
      <c r="S299" s="47">
        <f>SUM(S300:S302)</f>
        <v>0</v>
      </c>
      <c r="T299" s="47">
        <f>SUM(T300:T302)</f>
        <v>0</v>
      </c>
      <c r="U299" s="47">
        <f>SUM(U300:U302)</f>
        <v>0</v>
      </c>
      <c r="V299" s="47">
        <f>SUM(V300:V302)</f>
        <v>0</v>
      </c>
      <c r="W299" s="47">
        <f>SUM(W300:W302)</f>
        <v>0</v>
      </c>
      <c r="X299" s="22">
        <v>0</v>
      </c>
      <c r="Y299" s="47">
        <f t="shared" ref="Y299:AD299" si="359">SUM(Y300:Y302)</f>
        <v>0</v>
      </c>
      <c r="Z299" s="47">
        <f t="shared" si="359"/>
        <v>0</v>
      </c>
      <c r="AA299" s="47">
        <f t="shared" si="359"/>
        <v>0</v>
      </c>
      <c r="AB299" s="47">
        <f t="shared" si="359"/>
        <v>0</v>
      </c>
      <c r="AC299" s="47">
        <f t="shared" si="359"/>
        <v>0</v>
      </c>
      <c r="AD299" s="47">
        <f t="shared" si="359"/>
        <v>0</v>
      </c>
      <c r="AE299" s="47">
        <f>SUM(AE300)</f>
        <v>0</v>
      </c>
      <c r="AF299" s="47">
        <f>SUM(AF300)</f>
        <v>0</v>
      </c>
      <c r="AG299" s="47">
        <f>SUM(AG300)</f>
        <v>0</v>
      </c>
      <c r="AH299" s="47">
        <f>SUM(AH300)</f>
        <v>0</v>
      </c>
      <c r="AI299" s="47">
        <f>SUM(AI300)</f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397"/>
    </row>
    <row r="300" spans="1:41" s="266" customFormat="1" ht="16.5" hidden="1" customHeight="1">
      <c r="A300" s="1023"/>
      <c r="B300" s="252" t="s">
        <v>228</v>
      </c>
      <c r="C300" s="363"/>
      <c r="D300" s="363"/>
      <c r="E300" s="363"/>
      <c r="F300" s="363"/>
      <c r="G300" s="363"/>
      <c r="H300" s="364"/>
      <c r="I300" s="991"/>
      <c r="J300" s="258"/>
      <c r="K300" s="96"/>
      <c r="L300" s="47"/>
      <c r="M300" s="96"/>
      <c r="N300" s="96"/>
      <c r="O300" s="96"/>
      <c r="P300" s="47"/>
      <c r="Q300" s="96">
        <f>S300+U300</f>
        <v>0</v>
      </c>
      <c r="R300" s="96">
        <v>0</v>
      </c>
      <c r="S300" s="96">
        <v>0</v>
      </c>
      <c r="T300" s="96">
        <f>U300</f>
        <v>0</v>
      </c>
      <c r="U300" s="96">
        <v>0</v>
      </c>
      <c r="V300" s="96"/>
      <c r="W300" s="96"/>
      <c r="X300" s="96">
        <v>0</v>
      </c>
      <c r="Y300" s="96">
        <v>0</v>
      </c>
      <c r="Z300" s="96">
        <v>0</v>
      </c>
      <c r="AA300" s="96">
        <v>0</v>
      </c>
      <c r="AB300" s="96"/>
      <c r="AC300" s="96"/>
      <c r="AD300" s="96">
        <v>0</v>
      </c>
      <c r="AE300" s="96">
        <f>SUM(AF300:AF300)</f>
        <v>0</v>
      </c>
      <c r="AF300" s="96"/>
      <c r="AG300" s="96"/>
      <c r="AH300" s="96"/>
      <c r="AI300" s="96"/>
      <c r="AJ300" s="96">
        <v>0</v>
      </c>
      <c r="AK300" s="96">
        <v>0</v>
      </c>
      <c r="AL300" s="96">
        <v>0</v>
      </c>
      <c r="AM300" s="96">
        <v>0</v>
      </c>
      <c r="AN300" s="96">
        <v>0</v>
      </c>
      <c r="AO300" s="405"/>
    </row>
    <row r="301" spans="1:41" s="266" customFormat="1" ht="16.5" hidden="1" customHeight="1">
      <c r="A301" s="1023"/>
      <c r="B301" s="252" t="s">
        <v>267</v>
      </c>
      <c r="C301" s="363"/>
      <c r="D301" s="363"/>
      <c r="E301" s="363"/>
      <c r="F301" s="363"/>
      <c r="G301" s="363"/>
      <c r="H301" s="364"/>
      <c r="I301" s="991"/>
      <c r="J301" s="258"/>
      <c r="K301" s="96"/>
      <c r="L301" s="47"/>
      <c r="M301" s="96"/>
      <c r="N301" s="96"/>
      <c r="O301" s="96"/>
      <c r="P301" s="47">
        <f>R301+T301</f>
        <v>0</v>
      </c>
      <c r="Q301" s="96">
        <f>S301+U301</f>
        <v>0</v>
      </c>
      <c r="R301" s="96">
        <v>0</v>
      </c>
      <c r="S301" s="96">
        <v>0</v>
      </c>
      <c r="T301" s="96">
        <f>U301</f>
        <v>0</v>
      </c>
      <c r="U301" s="96">
        <v>0</v>
      </c>
      <c r="V301" s="96"/>
      <c r="W301" s="96"/>
      <c r="X301" s="96"/>
      <c r="Y301" s="96"/>
      <c r="Z301" s="96">
        <f>SUM(AA301:AC301)</f>
        <v>0</v>
      </c>
      <c r="AA301" s="96"/>
      <c r="AB301" s="96">
        <v>0</v>
      </c>
      <c r="AC301" s="96">
        <v>0</v>
      </c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  <c r="AO301" s="405"/>
    </row>
    <row r="302" spans="1:41" ht="17.25" customHeight="1">
      <c r="A302" s="1025"/>
      <c r="B302" s="1" t="s">
        <v>16</v>
      </c>
      <c r="C302" s="274"/>
      <c r="D302" s="274"/>
      <c r="E302" s="274"/>
      <c r="F302" s="274"/>
      <c r="G302" s="277">
        <v>2020</v>
      </c>
      <c r="H302" s="277">
        <v>2021</v>
      </c>
      <c r="I302" s="992"/>
      <c r="J302" s="53">
        <f>L302</f>
        <v>44570.33</v>
      </c>
      <c r="K302" s="6"/>
      <c r="L302" s="47">
        <v>44570.33</v>
      </c>
      <c r="M302" s="47">
        <v>0</v>
      </c>
      <c r="N302" s="47">
        <v>9523.69</v>
      </c>
      <c r="O302" s="47">
        <v>22469.279999999999</v>
      </c>
      <c r="P302" s="47">
        <v>3907.02</v>
      </c>
      <c r="Q302" s="47">
        <v>0</v>
      </c>
      <c r="R302" s="47">
        <v>0</v>
      </c>
      <c r="S302" s="47">
        <v>0</v>
      </c>
      <c r="T302" s="47">
        <v>0</v>
      </c>
      <c r="U302" s="47">
        <v>0</v>
      </c>
      <c r="V302" s="47">
        <v>0</v>
      </c>
      <c r="W302" s="47">
        <v>0</v>
      </c>
      <c r="X302" s="47">
        <v>0</v>
      </c>
      <c r="Y302" s="47">
        <v>0</v>
      </c>
      <c r="Z302" s="47">
        <v>0</v>
      </c>
      <c r="AA302" s="47">
        <v>0</v>
      </c>
      <c r="AB302" s="47">
        <v>0</v>
      </c>
      <c r="AC302" s="47">
        <v>0</v>
      </c>
      <c r="AD302" s="47">
        <v>0</v>
      </c>
      <c r="AE302" s="47">
        <v>0</v>
      </c>
      <c r="AF302" s="47">
        <v>0</v>
      </c>
      <c r="AG302" s="47">
        <v>0</v>
      </c>
      <c r="AH302" s="47">
        <v>0</v>
      </c>
      <c r="AI302" s="47">
        <v>0</v>
      </c>
      <c r="AJ302" s="47">
        <v>0</v>
      </c>
      <c r="AK302" s="47">
        <v>0</v>
      </c>
      <c r="AL302" s="47">
        <v>0</v>
      </c>
      <c r="AM302" s="47">
        <v>0</v>
      </c>
      <c r="AN302" s="47">
        <v>0</v>
      </c>
      <c r="AO302" s="419"/>
    </row>
    <row r="303" spans="1:41" ht="78.75" customHeight="1">
      <c r="A303" s="1022" t="s">
        <v>389</v>
      </c>
      <c r="B303" s="80" t="s">
        <v>163</v>
      </c>
      <c r="C303" s="1026"/>
      <c r="D303" s="1026"/>
      <c r="E303" s="1026"/>
      <c r="F303" s="1026">
        <v>81</v>
      </c>
      <c r="G303" s="51"/>
      <c r="H303" s="51"/>
      <c r="I303" s="990" t="s">
        <v>20</v>
      </c>
      <c r="J303" s="53">
        <f>L303</f>
        <v>1937.03</v>
      </c>
      <c r="K303" s="6"/>
      <c r="L303" s="79">
        <f t="shared" ref="L303:Q303" si="360">L304+L309</f>
        <v>1937.03</v>
      </c>
      <c r="M303" s="79">
        <f t="shared" si="360"/>
        <v>297.18</v>
      </c>
      <c r="N303" s="79">
        <f t="shared" si="360"/>
        <v>1639.85</v>
      </c>
      <c r="O303" s="79">
        <f t="shared" si="360"/>
        <v>0</v>
      </c>
      <c r="P303" s="79">
        <f t="shared" si="360"/>
        <v>0</v>
      </c>
      <c r="Q303" s="79">
        <f t="shared" si="360"/>
        <v>0</v>
      </c>
      <c r="R303" s="79">
        <f t="shared" ref="R303:Z303" si="361">R304+R309</f>
        <v>0</v>
      </c>
      <c r="S303" s="79">
        <f t="shared" si="361"/>
        <v>0</v>
      </c>
      <c r="T303" s="79">
        <f t="shared" si="361"/>
        <v>0</v>
      </c>
      <c r="U303" s="79">
        <f t="shared" si="361"/>
        <v>0</v>
      </c>
      <c r="V303" s="79">
        <f t="shared" si="361"/>
        <v>0</v>
      </c>
      <c r="W303" s="79">
        <f t="shared" si="361"/>
        <v>0</v>
      </c>
      <c r="X303" s="79">
        <f t="shared" si="361"/>
        <v>0</v>
      </c>
      <c r="Y303" s="79">
        <f t="shared" si="361"/>
        <v>0</v>
      </c>
      <c r="Z303" s="79">
        <f t="shared" si="361"/>
        <v>0</v>
      </c>
      <c r="AA303" s="79">
        <f t="shared" ref="AA303:AI303" si="362">AA304+AA309</f>
        <v>0</v>
      </c>
      <c r="AB303" s="79">
        <f t="shared" si="362"/>
        <v>0</v>
      </c>
      <c r="AC303" s="79">
        <f t="shared" si="362"/>
        <v>0</v>
      </c>
      <c r="AD303" s="79">
        <f t="shared" si="362"/>
        <v>0</v>
      </c>
      <c r="AE303" s="79">
        <f t="shared" si="362"/>
        <v>0</v>
      </c>
      <c r="AF303" s="79">
        <f t="shared" si="362"/>
        <v>0</v>
      </c>
      <c r="AG303" s="79">
        <f t="shared" si="362"/>
        <v>0</v>
      </c>
      <c r="AH303" s="79">
        <f t="shared" si="362"/>
        <v>0</v>
      </c>
      <c r="AI303" s="79">
        <f t="shared" si="362"/>
        <v>0</v>
      </c>
      <c r="AJ303" s="79">
        <f>P303-Q303</f>
        <v>0</v>
      </c>
      <c r="AK303" s="79">
        <f>AJ303</f>
        <v>0</v>
      </c>
      <c r="AL303" s="79">
        <v>0</v>
      </c>
      <c r="AM303" s="79">
        <f>AM304+AM309</f>
        <v>0</v>
      </c>
      <c r="AN303" s="79">
        <f>AN304+AN309</f>
        <v>0</v>
      </c>
      <c r="AO303" s="404" t="s">
        <v>425</v>
      </c>
    </row>
    <row r="304" spans="1:41" ht="17.25" customHeight="1">
      <c r="A304" s="1023"/>
      <c r="B304" s="1" t="s">
        <v>15</v>
      </c>
      <c r="C304" s="1027"/>
      <c r="D304" s="1027"/>
      <c r="E304" s="1027"/>
      <c r="F304" s="1027"/>
      <c r="G304" s="277">
        <v>2021</v>
      </c>
      <c r="H304" s="277">
        <v>2023</v>
      </c>
      <c r="I304" s="991"/>
      <c r="J304" s="53">
        <f>L304</f>
        <v>297.18</v>
      </c>
      <c r="K304" s="6"/>
      <c r="L304" s="22">
        <v>297.18</v>
      </c>
      <c r="M304" s="22">
        <v>297.18</v>
      </c>
      <c r="N304" s="22">
        <v>0</v>
      </c>
      <c r="O304" s="22">
        <v>0</v>
      </c>
      <c r="P304" s="22">
        <v>0</v>
      </c>
      <c r="Q304" s="47">
        <f>SUM(Q306:Q308)</f>
        <v>0</v>
      </c>
      <c r="R304" s="47">
        <f t="shared" ref="R304:AD304" si="363">SUM(R306:R308)</f>
        <v>0</v>
      </c>
      <c r="S304" s="47">
        <f t="shared" si="363"/>
        <v>0</v>
      </c>
      <c r="T304" s="47">
        <f t="shared" si="363"/>
        <v>0</v>
      </c>
      <c r="U304" s="47">
        <f t="shared" si="363"/>
        <v>0</v>
      </c>
      <c r="V304" s="47">
        <f t="shared" si="363"/>
        <v>0</v>
      </c>
      <c r="W304" s="47">
        <f t="shared" si="363"/>
        <v>0</v>
      </c>
      <c r="X304" s="22">
        <v>0</v>
      </c>
      <c r="Y304" s="47">
        <f t="shared" si="363"/>
        <v>0</v>
      </c>
      <c r="Z304" s="47">
        <f t="shared" si="363"/>
        <v>0</v>
      </c>
      <c r="AA304" s="47">
        <f t="shared" si="363"/>
        <v>0</v>
      </c>
      <c r="AB304" s="47">
        <f t="shared" si="363"/>
        <v>0</v>
      </c>
      <c r="AC304" s="47">
        <f t="shared" si="363"/>
        <v>0</v>
      </c>
      <c r="AD304" s="47">
        <f t="shared" si="363"/>
        <v>0</v>
      </c>
      <c r="AE304" s="47">
        <f>AE308</f>
        <v>0</v>
      </c>
      <c r="AF304" s="47">
        <f>AF308</f>
        <v>0</v>
      </c>
      <c r="AG304" s="47">
        <f>AG308</f>
        <v>0</v>
      </c>
      <c r="AH304" s="47">
        <f>AH308</f>
        <v>0</v>
      </c>
      <c r="AI304" s="47">
        <f>AI308</f>
        <v>0</v>
      </c>
      <c r="AJ304" s="47">
        <v>0</v>
      </c>
      <c r="AK304" s="47">
        <v>0</v>
      </c>
      <c r="AL304" s="47">
        <v>0</v>
      </c>
      <c r="AM304" s="47">
        <v>0</v>
      </c>
      <c r="AN304" s="47">
        <v>0</v>
      </c>
      <c r="AO304" s="419"/>
    </row>
    <row r="305" spans="1:78" s="97" customFormat="1" ht="17.25" hidden="1" customHeight="1">
      <c r="A305" s="1023"/>
      <c r="B305" s="102" t="s">
        <v>93</v>
      </c>
      <c r="C305" s="103"/>
      <c r="D305" s="103"/>
      <c r="E305" s="103"/>
      <c r="F305" s="103"/>
      <c r="G305" s="104"/>
      <c r="H305" s="104"/>
      <c r="I305" s="991"/>
      <c r="J305" s="105"/>
      <c r="K305" s="106"/>
      <c r="L305" s="22"/>
      <c r="M305" s="96"/>
      <c r="N305" s="96"/>
      <c r="O305" s="96"/>
      <c r="P305" s="47">
        <f>R305</f>
        <v>0</v>
      </c>
      <c r="Q305" s="96">
        <f>S305</f>
        <v>0</v>
      </c>
      <c r="R305" s="96">
        <f>S305</f>
        <v>0</v>
      </c>
      <c r="S305" s="96">
        <v>0</v>
      </c>
      <c r="T305" s="96"/>
      <c r="U305" s="96"/>
      <c r="V305" s="96"/>
      <c r="W305" s="96"/>
      <c r="X305" s="96">
        <v>0</v>
      </c>
      <c r="Y305" s="96">
        <v>0</v>
      </c>
      <c r="Z305" s="96">
        <v>0</v>
      </c>
      <c r="AA305" s="96">
        <v>0</v>
      </c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  <c r="AO305" s="421"/>
    </row>
    <row r="306" spans="1:78" s="266" customFormat="1" ht="17.25" hidden="1" customHeight="1">
      <c r="A306" s="1023"/>
      <c r="B306" s="252" t="s">
        <v>225</v>
      </c>
      <c r="C306" s="363"/>
      <c r="D306" s="363"/>
      <c r="E306" s="363"/>
      <c r="F306" s="363"/>
      <c r="G306" s="363"/>
      <c r="H306" s="364"/>
      <c r="I306" s="991"/>
      <c r="J306" s="258"/>
      <c r="K306" s="96"/>
      <c r="L306" s="47"/>
      <c r="M306" s="96"/>
      <c r="N306" s="96"/>
      <c r="O306" s="96"/>
      <c r="P306" s="47"/>
      <c r="Q306" s="96">
        <f>Y306</f>
        <v>0</v>
      </c>
      <c r="R306" s="96"/>
      <c r="S306" s="96"/>
      <c r="T306" s="96"/>
      <c r="U306" s="96"/>
      <c r="V306" s="96"/>
      <c r="W306" s="96"/>
      <c r="X306" s="96">
        <v>0</v>
      </c>
      <c r="Y306" s="96">
        <v>0</v>
      </c>
      <c r="Z306" s="96">
        <v>0</v>
      </c>
      <c r="AA306" s="96">
        <v>0</v>
      </c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  <c r="AO306" s="405"/>
    </row>
    <row r="307" spans="1:78" s="266" customFormat="1" ht="17.25" hidden="1" customHeight="1">
      <c r="A307" s="1023"/>
      <c r="B307" s="252" t="s">
        <v>226</v>
      </c>
      <c r="C307" s="363"/>
      <c r="D307" s="363"/>
      <c r="E307" s="363"/>
      <c r="F307" s="363"/>
      <c r="G307" s="363"/>
      <c r="H307" s="364"/>
      <c r="I307" s="991"/>
      <c r="J307" s="258"/>
      <c r="K307" s="96"/>
      <c r="L307" s="47"/>
      <c r="M307" s="96"/>
      <c r="N307" s="96"/>
      <c r="O307" s="96"/>
      <c r="P307" s="47"/>
      <c r="Q307" s="96">
        <f>S307</f>
        <v>0</v>
      </c>
      <c r="R307" s="96">
        <f>S307</f>
        <v>0</v>
      </c>
      <c r="S307" s="96">
        <v>0</v>
      </c>
      <c r="T307" s="96"/>
      <c r="U307" s="96"/>
      <c r="V307" s="96"/>
      <c r="W307" s="96"/>
      <c r="X307" s="96">
        <v>0</v>
      </c>
      <c r="Y307" s="96">
        <v>0</v>
      </c>
      <c r="Z307" s="96">
        <f>AA307</f>
        <v>0</v>
      </c>
      <c r="AA307" s="96">
        <v>0</v>
      </c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  <c r="AO307" s="405"/>
    </row>
    <row r="308" spans="1:78" s="266" customFormat="1" ht="17.25" hidden="1" customHeight="1">
      <c r="A308" s="1023"/>
      <c r="B308" s="252" t="s">
        <v>227</v>
      </c>
      <c r="C308" s="363"/>
      <c r="D308" s="363"/>
      <c r="E308" s="363"/>
      <c r="F308" s="363"/>
      <c r="G308" s="363"/>
      <c r="H308" s="364"/>
      <c r="I308" s="991"/>
      <c r="J308" s="258"/>
      <c r="K308" s="96"/>
      <c r="L308" s="47"/>
      <c r="M308" s="96"/>
      <c r="N308" s="96"/>
      <c r="O308" s="96"/>
      <c r="P308" s="47"/>
      <c r="Q308" s="96">
        <f>Y308</f>
        <v>0</v>
      </c>
      <c r="R308" s="96"/>
      <c r="S308" s="96"/>
      <c r="T308" s="96"/>
      <c r="U308" s="96"/>
      <c r="V308" s="96"/>
      <c r="W308" s="96"/>
      <c r="X308" s="96">
        <v>0</v>
      </c>
      <c r="Y308" s="96">
        <v>0</v>
      </c>
      <c r="Z308" s="96">
        <v>0</v>
      </c>
      <c r="AA308" s="96">
        <v>0</v>
      </c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  <c r="AO308" s="405"/>
    </row>
    <row r="309" spans="1:78" ht="15.75" customHeight="1">
      <c r="A309" s="1025"/>
      <c r="B309" s="1" t="s">
        <v>32</v>
      </c>
      <c r="C309" s="274"/>
      <c r="D309" s="274"/>
      <c r="E309" s="274"/>
      <c r="F309" s="274"/>
      <c r="G309" s="277">
        <v>2022</v>
      </c>
      <c r="H309" s="277">
        <v>2025</v>
      </c>
      <c r="I309" s="992"/>
      <c r="J309" s="53">
        <f>L309</f>
        <v>1639.85</v>
      </c>
      <c r="K309" s="6"/>
      <c r="L309" s="22">
        <v>1639.85</v>
      </c>
      <c r="M309" s="47">
        <v>0</v>
      </c>
      <c r="N309" s="47">
        <v>1639.85</v>
      </c>
      <c r="O309" s="47">
        <v>0</v>
      </c>
      <c r="P309" s="47">
        <v>0</v>
      </c>
      <c r="Q309" s="47">
        <v>0</v>
      </c>
      <c r="R309" s="47">
        <v>0</v>
      </c>
      <c r="S309" s="47">
        <v>0</v>
      </c>
      <c r="T309" s="47">
        <v>0</v>
      </c>
      <c r="U309" s="47">
        <v>0</v>
      </c>
      <c r="V309" s="47">
        <v>0</v>
      </c>
      <c r="W309" s="47">
        <v>0</v>
      </c>
      <c r="X309" s="47">
        <v>0</v>
      </c>
      <c r="Y309" s="47">
        <v>0</v>
      </c>
      <c r="Z309" s="47">
        <v>0</v>
      </c>
      <c r="AA309" s="47">
        <v>0</v>
      </c>
      <c r="AB309" s="47">
        <v>0</v>
      </c>
      <c r="AC309" s="47">
        <v>0</v>
      </c>
      <c r="AD309" s="47">
        <v>0</v>
      </c>
      <c r="AE309" s="47">
        <v>0</v>
      </c>
      <c r="AF309" s="47">
        <v>0</v>
      </c>
      <c r="AG309" s="47">
        <v>0</v>
      </c>
      <c r="AH309" s="47">
        <v>0</v>
      </c>
      <c r="AI309" s="47">
        <v>0</v>
      </c>
      <c r="AJ309" s="47">
        <v>0</v>
      </c>
      <c r="AK309" s="47">
        <v>0</v>
      </c>
      <c r="AL309" s="47">
        <v>0</v>
      </c>
      <c r="AM309" s="47">
        <v>0</v>
      </c>
      <c r="AN309" s="47">
        <v>0</v>
      </c>
      <c r="AO309" s="419"/>
    </row>
    <row r="310" spans="1:78" ht="30.75" customHeight="1">
      <c r="A310" s="1022" t="s">
        <v>390</v>
      </c>
      <c r="B310" s="77" t="s">
        <v>196</v>
      </c>
      <c r="C310" s="274"/>
      <c r="D310" s="274"/>
      <c r="E310" s="274"/>
      <c r="F310" s="274">
        <v>82</v>
      </c>
      <c r="G310" s="51"/>
      <c r="H310" s="51"/>
      <c r="I310" s="990" t="s">
        <v>20</v>
      </c>
      <c r="J310" s="53">
        <f>L310</f>
        <v>62784.66</v>
      </c>
      <c r="K310" s="6"/>
      <c r="L310" s="79">
        <f>L313+L311</f>
        <v>62784.66</v>
      </c>
      <c r="M310" s="79">
        <f t="shared" ref="M310:AN310" si="364">M313+M311</f>
        <v>0</v>
      </c>
      <c r="N310" s="79">
        <f t="shared" si="364"/>
        <v>0</v>
      </c>
      <c r="O310" s="79">
        <f t="shared" si="364"/>
        <v>5371.98</v>
      </c>
      <c r="P310" s="79">
        <f t="shared" si="364"/>
        <v>0</v>
      </c>
      <c r="Q310" s="79">
        <f t="shared" si="364"/>
        <v>1205.0050000000001</v>
      </c>
      <c r="R310" s="79">
        <f t="shared" si="364"/>
        <v>0</v>
      </c>
      <c r="S310" s="79">
        <f t="shared" si="364"/>
        <v>1205.0050000000001</v>
      </c>
      <c r="T310" s="79">
        <f t="shared" si="364"/>
        <v>0</v>
      </c>
      <c r="U310" s="79">
        <f t="shared" si="364"/>
        <v>0</v>
      </c>
      <c r="V310" s="79">
        <f t="shared" si="364"/>
        <v>0</v>
      </c>
      <c r="W310" s="79">
        <f t="shared" si="364"/>
        <v>0</v>
      </c>
      <c r="X310" s="79">
        <f t="shared" si="364"/>
        <v>0</v>
      </c>
      <c r="Y310" s="79">
        <f t="shared" si="364"/>
        <v>0</v>
      </c>
      <c r="Z310" s="79">
        <f t="shared" si="364"/>
        <v>1870</v>
      </c>
      <c r="AA310" s="79">
        <f t="shared" si="364"/>
        <v>1870</v>
      </c>
      <c r="AB310" s="79">
        <f t="shared" si="364"/>
        <v>0</v>
      </c>
      <c r="AC310" s="79">
        <f t="shared" si="364"/>
        <v>0</v>
      </c>
      <c r="AD310" s="79">
        <f t="shared" si="364"/>
        <v>0</v>
      </c>
      <c r="AE310" s="79">
        <f t="shared" si="364"/>
        <v>0</v>
      </c>
      <c r="AF310" s="79">
        <f t="shared" si="364"/>
        <v>0</v>
      </c>
      <c r="AG310" s="79">
        <f t="shared" si="364"/>
        <v>0</v>
      </c>
      <c r="AH310" s="79">
        <f t="shared" si="364"/>
        <v>0</v>
      </c>
      <c r="AI310" s="79">
        <f t="shared" si="364"/>
        <v>0</v>
      </c>
      <c r="AJ310" s="79">
        <f>P310-Q310</f>
        <v>-1205.0050000000001</v>
      </c>
      <c r="AK310" s="79">
        <f t="shared" si="364"/>
        <v>0</v>
      </c>
      <c r="AL310" s="79">
        <f t="shared" si="364"/>
        <v>0</v>
      </c>
      <c r="AM310" s="79">
        <f t="shared" si="364"/>
        <v>0</v>
      </c>
      <c r="AN310" s="79">
        <f t="shared" si="364"/>
        <v>0</v>
      </c>
      <c r="AO310" s="420" t="s">
        <v>437</v>
      </c>
    </row>
    <row r="311" spans="1:78" ht="15.75" customHeight="1">
      <c r="A311" s="1023"/>
      <c r="B311" s="1" t="s">
        <v>15</v>
      </c>
      <c r="C311" s="710"/>
      <c r="D311" s="710"/>
      <c r="E311" s="710"/>
      <c r="F311" s="710"/>
      <c r="G311" s="713"/>
      <c r="H311" s="713"/>
      <c r="I311" s="991"/>
      <c r="J311" s="53"/>
      <c r="K311" s="6"/>
      <c r="L311" s="22">
        <v>2784.66</v>
      </c>
      <c r="M311" s="47"/>
      <c r="N311" s="47"/>
      <c r="O311" s="47"/>
      <c r="P311" s="47">
        <f>R311</f>
        <v>0</v>
      </c>
      <c r="Q311" s="47">
        <f>Q312</f>
        <v>1205.0050000000001</v>
      </c>
      <c r="R311" s="47">
        <f t="shared" ref="R311:AN311" si="365">R312</f>
        <v>0</v>
      </c>
      <c r="S311" s="47">
        <f t="shared" si="365"/>
        <v>1205.0050000000001</v>
      </c>
      <c r="T311" s="47">
        <f t="shared" si="365"/>
        <v>0</v>
      </c>
      <c r="U311" s="47">
        <f t="shared" si="365"/>
        <v>0</v>
      </c>
      <c r="V311" s="47">
        <f t="shared" si="365"/>
        <v>0</v>
      </c>
      <c r="W311" s="47">
        <f t="shared" si="365"/>
        <v>0</v>
      </c>
      <c r="X311" s="47">
        <f t="shared" si="365"/>
        <v>0</v>
      </c>
      <c r="Y311" s="47">
        <f t="shared" si="365"/>
        <v>0</v>
      </c>
      <c r="Z311" s="47">
        <f t="shared" si="365"/>
        <v>1870</v>
      </c>
      <c r="AA311" s="47">
        <f t="shared" si="365"/>
        <v>1870</v>
      </c>
      <c r="AB311" s="47">
        <f t="shared" si="365"/>
        <v>0</v>
      </c>
      <c r="AC311" s="47">
        <f t="shared" si="365"/>
        <v>0</v>
      </c>
      <c r="AD311" s="47">
        <f t="shared" si="365"/>
        <v>0</v>
      </c>
      <c r="AE311" s="47">
        <f t="shared" si="365"/>
        <v>0</v>
      </c>
      <c r="AF311" s="47">
        <f t="shared" si="365"/>
        <v>0</v>
      </c>
      <c r="AG311" s="47">
        <f t="shared" si="365"/>
        <v>0</v>
      </c>
      <c r="AH311" s="47">
        <f t="shared" si="365"/>
        <v>0</v>
      </c>
      <c r="AI311" s="47">
        <f t="shared" si="365"/>
        <v>0</v>
      </c>
      <c r="AJ311" s="47">
        <f t="shared" si="365"/>
        <v>0</v>
      </c>
      <c r="AK311" s="47">
        <f t="shared" si="365"/>
        <v>0</v>
      </c>
      <c r="AL311" s="47">
        <f t="shared" si="365"/>
        <v>0</v>
      </c>
      <c r="AM311" s="47">
        <f t="shared" si="365"/>
        <v>0</v>
      </c>
      <c r="AN311" s="47">
        <f t="shared" si="365"/>
        <v>0</v>
      </c>
      <c r="AO311" s="419"/>
    </row>
    <row r="312" spans="1:78" s="97" customFormat="1" ht="44.25" hidden="1" customHeight="1">
      <c r="A312" s="1023"/>
      <c r="B312" s="102" t="s">
        <v>323</v>
      </c>
      <c r="C312" s="103"/>
      <c r="D312" s="103"/>
      <c r="E312" s="103"/>
      <c r="F312" s="103"/>
      <c r="G312" s="104"/>
      <c r="H312" s="104"/>
      <c r="I312" s="991"/>
      <c r="J312" s="105"/>
      <c r="K312" s="106"/>
      <c r="L312" s="165"/>
      <c r="M312" s="96"/>
      <c r="N312" s="96"/>
      <c r="O312" s="96"/>
      <c r="P312" s="96"/>
      <c r="Q312" s="96">
        <f>S312</f>
        <v>1205.0050000000001</v>
      </c>
      <c r="R312" s="96"/>
      <c r="S312" s="96">
        <v>1205.0050000000001</v>
      </c>
      <c r="T312" s="96"/>
      <c r="U312" s="96"/>
      <c r="V312" s="96"/>
      <c r="W312" s="96"/>
      <c r="X312" s="96"/>
      <c r="Y312" s="96"/>
      <c r="Z312" s="96">
        <f>AA312</f>
        <v>1870</v>
      </c>
      <c r="AA312" s="96">
        <v>1870</v>
      </c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421"/>
    </row>
    <row r="313" spans="1:78" ht="19.5" customHeight="1">
      <c r="A313" s="1025"/>
      <c r="B313" s="1" t="s">
        <v>213</v>
      </c>
      <c r="C313" s="274"/>
      <c r="D313" s="274"/>
      <c r="E313" s="274"/>
      <c r="F313" s="274"/>
      <c r="G313" s="277">
        <v>2024</v>
      </c>
      <c r="H313" s="277">
        <v>2029</v>
      </c>
      <c r="I313" s="992"/>
      <c r="J313" s="53">
        <f>L313</f>
        <v>60000</v>
      </c>
      <c r="K313" s="6"/>
      <c r="L313" s="22">
        <v>60000</v>
      </c>
      <c r="M313" s="47">
        <v>0</v>
      </c>
      <c r="N313" s="47">
        <v>0</v>
      </c>
      <c r="O313" s="47">
        <v>5371.98</v>
      </c>
      <c r="P313" s="47">
        <v>0</v>
      </c>
      <c r="Q313" s="47">
        <v>0</v>
      </c>
      <c r="R313" s="47">
        <v>0</v>
      </c>
      <c r="S313" s="47">
        <v>0</v>
      </c>
      <c r="T313" s="47">
        <v>0</v>
      </c>
      <c r="U313" s="47">
        <v>0</v>
      </c>
      <c r="V313" s="47">
        <v>0</v>
      </c>
      <c r="W313" s="47">
        <v>0</v>
      </c>
      <c r="X313" s="47">
        <v>0</v>
      </c>
      <c r="Y313" s="47">
        <v>0</v>
      </c>
      <c r="Z313" s="47">
        <v>0</v>
      </c>
      <c r="AA313" s="47">
        <v>0</v>
      </c>
      <c r="AB313" s="47">
        <v>0</v>
      </c>
      <c r="AC313" s="47">
        <v>0</v>
      </c>
      <c r="AD313" s="47">
        <v>0</v>
      </c>
      <c r="AE313" s="47">
        <v>0</v>
      </c>
      <c r="AF313" s="47">
        <v>0</v>
      </c>
      <c r="AG313" s="47">
        <v>0</v>
      </c>
      <c r="AH313" s="47">
        <v>0</v>
      </c>
      <c r="AI313" s="47">
        <v>0</v>
      </c>
      <c r="AJ313" s="47">
        <v>0</v>
      </c>
      <c r="AK313" s="47">
        <v>0</v>
      </c>
      <c r="AL313" s="47">
        <v>0</v>
      </c>
      <c r="AM313" s="47">
        <v>0</v>
      </c>
      <c r="AN313" s="47">
        <v>0</v>
      </c>
      <c r="AO313" s="419"/>
    </row>
    <row r="314" spans="1:78" ht="46.5" customHeight="1">
      <c r="A314" s="1022" t="s">
        <v>391</v>
      </c>
      <c r="B314" s="77" t="s">
        <v>197</v>
      </c>
      <c r="C314" s="449"/>
      <c r="D314" s="449"/>
      <c r="E314" s="449"/>
      <c r="F314" s="449">
        <v>83</v>
      </c>
      <c r="G314" s="51"/>
      <c r="H314" s="51"/>
      <c r="I314" s="474"/>
      <c r="J314" s="53">
        <f>L314</f>
        <v>264154.26</v>
      </c>
      <c r="K314" s="6"/>
      <c r="L314" s="79">
        <f t="shared" ref="L314:P314" si="366">L315+L319</f>
        <v>264154.26</v>
      </c>
      <c r="M314" s="79">
        <f t="shared" si="366"/>
        <v>263850.07</v>
      </c>
      <c r="N314" s="79">
        <f t="shared" si="366"/>
        <v>263850.07</v>
      </c>
      <c r="O314" s="79">
        <f t="shared" si="366"/>
        <v>263850.07</v>
      </c>
      <c r="P314" s="79">
        <f t="shared" si="366"/>
        <v>3.4</v>
      </c>
      <c r="Q314" s="79">
        <f>Q315+Q319</f>
        <v>21716.313999999998</v>
      </c>
      <c r="R314" s="79">
        <f t="shared" ref="R314:W314" si="367">R315+R319</f>
        <v>10.39</v>
      </c>
      <c r="S314" s="79">
        <f t="shared" si="367"/>
        <v>21716.313999999998</v>
      </c>
      <c r="T314" s="79">
        <f t="shared" si="367"/>
        <v>0</v>
      </c>
      <c r="U314" s="79">
        <f t="shared" si="367"/>
        <v>0</v>
      </c>
      <c r="V314" s="79">
        <f t="shared" si="367"/>
        <v>0</v>
      </c>
      <c r="W314" s="79">
        <f t="shared" si="367"/>
        <v>0</v>
      </c>
      <c r="X314" s="79">
        <f>X315+X319</f>
        <v>0</v>
      </c>
      <c r="Y314" s="79">
        <f>Y315+Y319</f>
        <v>0</v>
      </c>
      <c r="Z314" s="79">
        <f t="shared" ref="Z314:AI314" si="368">Z315+Z319</f>
        <v>21705.923999999999</v>
      </c>
      <c r="AA314" s="79">
        <f t="shared" si="368"/>
        <v>21705.923999999999</v>
      </c>
      <c r="AB314" s="79">
        <f t="shared" si="368"/>
        <v>0</v>
      </c>
      <c r="AC314" s="79">
        <f t="shared" si="368"/>
        <v>0</v>
      </c>
      <c r="AD314" s="79">
        <f t="shared" si="368"/>
        <v>0</v>
      </c>
      <c r="AE314" s="79">
        <f t="shared" si="368"/>
        <v>0</v>
      </c>
      <c r="AF314" s="79">
        <f t="shared" si="368"/>
        <v>0</v>
      </c>
      <c r="AG314" s="79">
        <f t="shared" si="368"/>
        <v>0</v>
      </c>
      <c r="AH314" s="79">
        <f t="shared" si="368"/>
        <v>0</v>
      </c>
      <c r="AI314" s="79">
        <f t="shared" si="368"/>
        <v>0</v>
      </c>
      <c r="AJ314" s="79">
        <f>P314-Q314</f>
        <v>-21712.913999999997</v>
      </c>
      <c r="AK314" s="79">
        <f t="shared" ref="AK314:AN314" si="369">AK315</f>
        <v>0</v>
      </c>
      <c r="AL314" s="79">
        <v>7.79</v>
      </c>
      <c r="AM314" s="79">
        <f t="shared" si="369"/>
        <v>0</v>
      </c>
      <c r="AN314" s="79">
        <f t="shared" si="369"/>
        <v>0</v>
      </c>
      <c r="AO314" s="420" t="s">
        <v>426</v>
      </c>
    </row>
    <row r="315" spans="1:78" ht="37.5" customHeight="1">
      <c r="A315" s="1023"/>
      <c r="B315" s="1" t="s">
        <v>213</v>
      </c>
      <c r="C315" s="449"/>
      <c r="D315" s="449"/>
      <c r="E315" s="449"/>
      <c r="F315" s="449"/>
      <c r="G315" s="450">
        <v>2026</v>
      </c>
      <c r="H315" s="450">
        <v>2033</v>
      </c>
      <c r="I315" s="478" t="s">
        <v>20</v>
      </c>
      <c r="J315" s="53">
        <f>L315</f>
        <v>304.19</v>
      </c>
      <c r="K315" s="6"/>
      <c r="L315" s="22">
        <v>304.19</v>
      </c>
      <c r="M315" s="47">
        <v>0</v>
      </c>
      <c r="N315" s="47">
        <v>0</v>
      </c>
      <c r="O315" s="47">
        <v>0</v>
      </c>
      <c r="P315" s="47">
        <v>3.4</v>
      </c>
      <c r="Q315" s="47">
        <f>SUM(Q316:Q318)</f>
        <v>10.39</v>
      </c>
      <c r="R315" s="47">
        <f>SUM(R316:R317)</f>
        <v>10.39</v>
      </c>
      <c r="S315" s="47">
        <f>SUM(S316:S317)</f>
        <v>10.39</v>
      </c>
      <c r="T315" s="47">
        <f t="shared" ref="T315:X315" si="370">SUM(T316:T318)</f>
        <v>0</v>
      </c>
      <c r="U315" s="47">
        <f t="shared" si="370"/>
        <v>0</v>
      </c>
      <c r="V315" s="47">
        <f t="shared" si="370"/>
        <v>0</v>
      </c>
      <c r="W315" s="47">
        <f t="shared" si="370"/>
        <v>0</v>
      </c>
      <c r="X315" s="47">
        <f t="shared" si="370"/>
        <v>0</v>
      </c>
      <c r="Y315" s="47">
        <f>SUM(Y316:Y318)</f>
        <v>0</v>
      </c>
      <c r="Z315" s="47">
        <f t="shared" ref="Z315:AC315" si="371">SUM(Z316:Z318)</f>
        <v>0</v>
      </c>
      <c r="AA315" s="47">
        <f t="shared" si="371"/>
        <v>0</v>
      </c>
      <c r="AB315" s="47">
        <f t="shared" si="371"/>
        <v>0</v>
      </c>
      <c r="AC315" s="47">
        <f t="shared" si="371"/>
        <v>0</v>
      </c>
      <c r="AD315" s="47">
        <f>SUM(AD316:AD318)</f>
        <v>0</v>
      </c>
      <c r="AE315" s="47">
        <v>0</v>
      </c>
      <c r="AF315" s="47">
        <v>0</v>
      </c>
      <c r="AG315" s="47">
        <v>0</v>
      </c>
      <c r="AH315" s="47">
        <v>0</v>
      </c>
      <c r="AI315" s="47">
        <v>0</v>
      </c>
      <c r="AJ315" s="47">
        <v>0</v>
      </c>
      <c r="AK315" s="47">
        <v>0</v>
      </c>
      <c r="AL315" s="47">
        <v>0</v>
      </c>
      <c r="AM315" s="47">
        <v>0</v>
      </c>
      <c r="AN315" s="47">
        <v>0</v>
      </c>
      <c r="AO315" s="419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</row>
    <row r="316" spans="1:78" s="97" customFormat="1" ht="28.5" hidden="1" customHeight="1">
      <c r="A316" s="1024"/>
      <c r="B316" s="92" t="s">
        <v>442</v>
      </c>
      <c r="C316" s="441"/>
      <c r="D316" s="441"/>
      <c r="E316" s="441"/>
      <c r="F316" s="441"/>
      <c r="G316" s="262"/>
      <c r="H316" s="262"/>
      <c r="I316" s="368"/>
      <c r="J316" s="442"/>
      <c r="K316" s="443"/>
      <c r="L316" s="867"/>
      <c r="M316" s="268"/>
      <c r="N316" s="268"/>
      <c r="O316" s="268"/>
      <c r="P316" s="4">
        <f>R316</f>
        <v>10.39</v>
      </c>
      <c r="Q316" s="268">
        <f>S316+Y316</f>
        <v>10.39</v>
      </c>
      <c r="R316" s="268">
        <f>S316</f>
        <v>10.39</v>
      </c>
      <c r="S316" s="268">
        <v>10.39</v>
      </c>
      <c r="T316" s="268"/>
      <c r="U316" s="268"/>
      <c r="V316" s="268"/>
      <c r="W316" s="268"/>
      <c r="X316" s="165">
        <v>0</v>
      </c>
      <c r="Y316" s="268">
        <v>0</v>
      </c>
      <c r="Z316" s="165">
        <f>AA316+AD316</f>
        <v>0</v>
      </c>
      <c r="AA316" s="268">
        <v>0</v>
      </c>
      <c r="AB316" s="268"/>
      <c r="AC316" s="268"/>
      <c r="AD316" s="268">
        <v>0</v>
      </c>
      <c r="AE316" s="268"/>
      <c r="AF316" s="268"/>
      <c r="AG316" s="268"/>
      <c r="AH316" s="268"/>
      <c r="AI316" s="268"/>
      <c r="AJ316" s="268"/>
      <c r="AK316" s="268"/>
      <c r="AL316" s="268"/>
      <c r="AM316" s="268"/>
      <c r="AN316" s="268"/>
      <c r="AO316" s="418"/>
      <c r="AP316" s="154"/>
      <c r="AQ316" s="154"/>
      <c r="AR316" s="154"/>
      <c r="AS316" s="154"/>
      <c r="AT316" s="154"/>
      <c r="AU316" s="154"/>
      <c r="AV316" s="154"/>
      <c r="AW316" s="154"/>
      <c r="AX316" s="154"/>
      <c r="AY316" s="154"/>
      <c r="AZ316" s="154"/>
      <c r="BA316" s="154"/>
      <c r="BB316" s="154"/>
      <c r="BC316" s="154"/>
      <c r="BD316" s="154"/>
      <c r="BE316" s="154"/>
      <c r="BF316" s="154"/>
      <c r="BG316" s="154"/>
      <c r="BH316" s="154"/>
      <c r="BI316" s="154"/>
      <c r="BJ316" s="154"/>
      <c r="BK316" s="154"/>
      <c r="BL316" s="154"/>
      <c r="BM316" s="154"/>
      <c r="BN316" s="154"/>
      <c r="BO316" s="154"/>
      <c r="BP316" s="154"/>
      <c r="BQ316" s="154"/>
      <c r="BR316" s="154"/>
      <c r="BS316" s="154"/>
      <c r="BT316" s="154"/>
      <c r="BU316" s="154"/>
      <c r="BV316" s="154"/>
      <c r="BW316" s="154"/>
      <c r="BX316" s="154"/>
      <c r="BY316" s="154"/>
      <c r="BZ316" s="154"/>
    </row>
    <row r="317" spans="1:78" s="548" customFormat="1" ht="25.5" hidden="1">
      <c r="A317" s="1024"/>
      <c r="B317" s="102" t="s">
        <v>314</v>
      </c>
      <c r="C317" s="103"/>
      <c r="D317" s="103"/>
      <c r="E317" s="103"/>
      <c r="F317" s="103"/>
      <c r="G317" s="104"/>
      <c r="H317" s="104"/>
      <c r="I317" s="444" t="s">
        <v>350</v>
      </c>
      <c r="J317" s="105"/>
      <c r="K317" s="106"/>
      <c r="L317" s="22"/>
      <c r="M317" s="165"/>
      <c r="N317" s="165"/>
      <c r="O317" s="165"/>
      <c r="P317" s="22"/>
      <c r="Q317" s="165">
        <f>S317+U317</f>
        <v>0</v>
      </c>
      <c r="R317" s="165"/>
      <c r="S317" s="165">
        <v>0</v>
      </c>
      <c r="T317" s="165"/>
      <c r="U317" s="165">
        <v>0</v>
      </c>
      <c r="V317" s="165"/>
      <c r="W317" s="165"/>
      <c r="X317" s="165"/>
      <c r="Y317" s="165"/>
      <c r="Z317" s="165">
        <f>AA317+AB317</f>
        <v>0</v>
      </c>
      <c r="AA317" s="165">
        <v>0</v>
      </c>
      <c r="AB317" s="165">
        <v>0</v>
      </c>
      <c r="AC317" s="165"/>
      <c r="AD317" s="165"/>
      <c r="AE317" s="165"/>
      <c r="AF317" s="165"/>
      <c r="AG317" s="165"/>
      <c r="AH317" s="165"/>
      <c r="AI317" s="165"/>
      <c r="AJ317" s="165"/>
      <c r="AK317" s="165"/>
      <c r="AL317" s="165"/>
      <c r="AM317" s="165"/>
      <c r="AN317" s="165"/>
      <c r="AO317" s="421"/>
      <c r="AP317" s="555"/>
      <c r="AQ317" s="154"/>
      <c r="AR317" s="154"/>
      <c r="AS317" s="154"/>
      <c r="AT317" s="154"/>
      <c r="AU317" s="154"/>
      <c r="AV317" s="154"/>
      <c r="AW317" s="154"/>
      <c r="AX317" s="154"/>
      <c r="AY317" s="154"/>
      <c r="AZ317" s="154"/>
      <c r="BA317" s="154"/>
      <c r="BB317" s="154"/>
      <c r="BC317" s="154"/>
      <c r="BD317" s="154"/>
      <c r="BE317" s="154"/>
      <c r="BF317" s="154"/>
      <c r="BG317" s="154"/>
      <c r="BH317" s="154"/>
      <c r="BI317" s="154"/>
      <c r="BJ317" s="154"/>
      <c r="BK317" s="154"/>
      <c r="BL317" s="154"/>
      <c r="BM317" s="154"/>
      <c r="BN317" s="154"/>
      <c r="BO317" s="154"/>
      <c r="BP317" s="154"/>
      <c r="BQ317" s="154"/>
      <c r="BR317" s="154"/>
      <c r="BS317" s="154"/>
      <c r="BT317" s="154"/>
      <c r="BU317" s="154"/>
      <c r="BV317" s="154"/>
      <c r="BW317" s="154"/>
      <c r="BX317" s="154"/>
      <c r="BY317" s="154"/>
      <c r="BZ317" s="556"/>
    </row>
    <row r="318" spans="1:78" s="51" customFormat="1" ht="25.5" hidden="1" customHeight="1">
      <c r="A318" s="1024"/>
      <c r="B318" s="102" t="s">
        <v>265</v>
      </c>
      <c r="C318" s="103"/>
      <c r="D318" s="103"/>
      <c r="E318" s="103"/>
      <c r="F318" s="103"/>
      <c r="G318" s="104"/>
      <c r="H318" s="104"/>
      <c r="I318" s="119"/>
      <c r="J318" s="105"/>
      <c r="K318" s="106"/>
      <c r="L318" s="22"/>
      <c r="M318" s="165"/>
      <c r="N318" s="165"/>
      <c r="O318" s="165"/>
      <c r="P318" s="22">
        <f>R318+T318</f>
        <v>0</v>
      </c>
      <c r="Q318" s="165">
        <f>S318+U318+W318+Y318</f>
        <v>0</v>
      </c>
      <c r="R318" s="165"/>
      <c r="S318" s="165"/>
      <c r="T318" s="165">
        <v>0</v>
      </c>
      <c r="U318" s="165">
        <v>0</v>
      </c>
      <c r="V318" s="165">
        <f>W318</f>
        <v>0</v>
      </c>
      <c r="W318" s="165">
        <v>0</v>
      </c>
      <c r="X318" s="165"/>
      <c r="Y318" s="165">
        <v>0</v>
      </c>
      <c r="Z318" s="165">
        <f>SUM(AA318:AD318)</f>
        <v>0</v>
      </c>
      <c r="AA318" s="165"/>
      <c r="AB318" s="165">
        <v>0</v>
      </c>
      <c r="AC318" s="165">
        <v>0</v>
      </c>
      <c r="AD318" s="165"/>
      <c r="AE318" s="165"/>
      <c r="AF318" s="165"/>
      <c r="AG318" s="165"/>
      <c r="AH318" s="165"/>
      <c r="AI318" s="165"/>
      <c r="AJ318" s="165"/>
      <c r="AK318" s="165"/>
      <c r="AL318" s="165"/>
      <c r="AM318" s="165"/>
      <c r="AN318" s="165"/>
      <c r="AO318" s="421"/>
      <c r="AP318" s="553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554"/>
    </row>
    <row r="319" spans="1:78" s="51" customFormat="1" ht="25.5">
      <c r="A319" s="1024"/>
      <c r="B319" s="1"/>
      <c r="C319" s="475"/>
      <c r="D319" s="475"/>
      <c r="E319" s="475"/>
      <c r="F319" s="475"/>
      <c r="G319" s="478"/>
      <c r="H319" s="478"/>
      <c r="I319" s="23" t="s">
        <v>10</v>
      </c>
      <c r="J319" s="53"/>
      <c r="K319" s="6"/>
      <c r="L319" s="22">
        <v>263850.07</v>
      </c>
      <c r="M319" s="22">
        <v>263850.07</v>
      </c>
      <c r="N319" s="22">
        <v>263850.07</v>
      </c>
      <c r="O319" s="22">
        <v>263850.07</v>
      </c>
      <c r="P319" s="47">
        <v>0</v>
      </c>
      <c r="Q319" s="47">
        <f>SUM(Q320:Q322)</f>
        <v>21705.923999999999</v>
      </c>
      <c r="R319" s="47">
        <f t="shared" ref="R319:AI319" si="372">SUM(R320:R322)</f>
        <v>0</v>
      </c>
      <c r="S319" s="47">
        <f t="shared" si="372"/>
        <v>21705.923999999999</v>
      </c>
      <c r="T319" s="47">
        <f t="shared" si="372"/>
        <v>0</v>
      </c>
      <c r="U319" s="47">
        <f t="shared" si="372"/>
        <v>0</v>
      </c>
      <c r="V319" s="47">
        <f t="shared" si="372"/>
        <v>0</v>
      </c>
      <c r="W319" s="47">
        <f t="shared" si="372"/>
        <v>0</v>
      </c>
      <c r="X319" s="47">
        <f t="shared" si="372"/>
        <v>0</v>
      </c>
      <c r="Y319" s="47">
        <f>SUM(Y320:Y322)</f>
        <v>0</v>
      </c>
      <c r="Z319" s="47">
        <f>SUM(Z320:Z322)</f>
        <v>21705.923999999999</v>
      </c>
      <c r="AA319" s="47">
        <f t="shared" si="372"/>
        <v>21705.923999999999</v>
      </c>
      <c r="AB319" s="47">
        <f t="shared" si="372"/>
        <v>0</v>
      </c>
      <c r="AC319" s="47">
        <f t="shared" si="372"/>
        <v>0</v>
      </c>
      <c r="AD319" s="47">
        <f t="shared" si="372"/>
        <v>0</v>
      </c>
      <c r="AE319" s="47">
        <f t="shared" si="372"/>
        <v>0</v>
      </c>
      <c r="AF319" s="47">
        <f t="shared" si="372"/>
        <v>0</v>
      </c>
      <c r="AG319" s="47">
        <f t="shared" si="372"/>
        <v>0</v>
      </c>
      <c r="AH319" s="47">
        <f t="shared" si="372"/>
        <v>0</v>
      </c>
      <c r="AI319" s="47">
        <f t="shared" si="372"/>
        <v>0</v>
      </c>
      <c r="AJ319" s="22">
        <f>AJ320</f>
        <v>0</v>
      </c>
      <c r="AK319" s="22">
        <v>0</v>
      </c>
      <c r="AL319" s="22">
        <v>0</v>
      </c>
      <c r="AM319" s="22">
        <v>0</v>
      </c>
      <c r="AN319" s="22">
        <v>0</v>
      </c>
      <c r="AO319" s="419"/>
      <c r="AP319" s="553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554"/>
    </row>
    <row r="320" spans="1:78" s="548" customFormat="1">
      <c r="A320" s="1024"/>
      <c r="B320" s="102" t="s">
        <v>305</v>
      </c>
      <c r="C320" s="103"/>
      <c r="D320" s="103"/>
      <c r="E320" s="103"/>
      <c r="F320" s="103"/>
      <c r="G320" s="104"/>
      <c r="H320" s="104"/>
      <c r="I320" s="444"/>
      <c r="J320" s="105"/>
      <c r="K320" s="106"/>
      <c r="L320" s="22"/>
      <c r="M320" s="165"/>
      <c r="N320" s="165"/>
      <c r="O320" s="165"/>
      <c r="P320" s="22"/>
      <c r="Q320" s="165">
        <f>S320+U320+W320+Y320</f>
        <v>21662.598999999998</v>
      </c>
      <c r="R320" s="165"/>
      <c r="S320" s="165">
        <v>21662.598999999998</v>
      </c>
      <c r="T320" s="165"/>
      <c r="U320" s="165">
        <v>0</v>
      </c>
      <c r="V320" s="165"/>
      <c r="W320" s="165">
        <v>0</v>
      </c>
      <c r="X320" s="165"/>
      <c r="Y320" s="165">
        <v>0</v>
      </c>
      <c r="Z320" s="165">
        <f>AA320+AB320+AC320+AD320</f>
        <v>21662.598999999998</v>
      </c>
      <c r="AA320" s="165">
        <v>21662.598999999998</v>
      </c>
      <c r="AB320" s="165">
        <v>0</v>
      </c>
      <c r="AC320" s="165">
        <v>0</v>
      </c>
      <c r="AD320" s="165">
        <v>0</v>
      </c>
      <c r="AE320" s="165"/>
      <c r="AF320" s="165"/>
      <c r="AG320" s="165"/>
      <c r="AH320" s="165"/>
      <c r="AI320" s="165"/>
      <c r="AJ320" s="165"/>
      <c r="AK320" s="165"/>
      <c r="AL320" s="165"/>
      <c r="AM320" s="165"/>
      <c r="AN320" s="165"/>
      <c r="AO320" s="421"/>
      <c r="AP320" s="555"/>
      <c r="AQ320" s="154"/>
      <c r="AR320" s="154"/>
      <c r="AS320" s="154"/>
      <c r="AT320" s="154"/>
      <c r="AU320" s="154"/>
      <c r="AV320" s="154"/>
      <c r="AW320" s="154"/>
      <c r="AX320" s="154"/>
      <c r="AY320" s="154"/>
      <c r="AZ320" s="154"/>
      <c r="BA320" s="154"/>
      <c r="BB320" s="154"/>
      <c r="BC320" s="154"/>
      <c r="BD320" s="154"/>
      <c r="BE320" s="154"/>
      <c r="BF320" s="154"/>
      <c r="BG320" s="154"/>
      <c r="BH320" s="154"/>
      <c r="BI320" s="154"/>
      <c r="BJ320" s="154"/>
      <c r="BK320" s="154"/>
      <c r="BL320" s="154"/>
      <c r="BM320" s="154"/>
      <c r="BN320" s="154"/>
      <c r="BO320" s="154"/>
      <c r="BP320" s="154"/>
      <c r="BQ320" s="154"/>
      <c r="BR320" s="154"/>
      <c r="BS320" s="154"/>
      <c r="BT320" s="154"/>
      <c r="BU320" s="154"/>
      <c r="BV320" s="154"/>
      <c r="BW320" s="154"/>
      <c r="BX320" s="154"/>
      <c r="BY320" s="154"/>
      <c r="BZ320" s="556"/>
    </row>
    <row r="321" spans="1:78" s="548" customFormat="1">
      <c r="A321" s="1024"/>
      <c r="B321" s="102" t="s">
        <v>306</v>
      </c>
      <c r="C321" s="103"/>
      <c r="D321" s="103"/>
      <c r="E321" s="103"/>
      <c r="F321" s="103"/>
      <c r="G321" s="104"/>
      <c r="H321" s="104"/>
      <c r="I321" s="444"/>
      <c r="J321" s="105"/>
      <c r="K321" s="106"/>
      <c r="L321" s="22"/>
      <c r="M321" s="165"/>
      <c r="N321" s="165"/>
      <c r="O321" s="165"/>
      <c r="P321" s="22"/>
      <c r="Q321" s="165">
        <f>S321+U321+W321+Y321</f>
        <v>43.325000000000003</v>
      </c>
      <c r="R321" s="165"/>
      <c r="S321" s="165">
        <v>43.325000000000003</v>
      </c>
      <c r="T321" s="165"/>
      <c r="U321" s="165">
        <v>0</v>
      </c>
      <c r="V321" s="165"/>
      <c r="W321" s="165">
        <v>0</v>
      </c>
      <c r="X321" s="165"/>
      <c r="Y321" s="165">
        <v>0</v>
      </c>
      <c r="Z321" s="165">
        <f>AA321+AB321+AC321+AD321</f>
        <v>43.325000000000003</v>
      </c>
      <c r="AA321" s="165">
        <v>43.325000000000003</v>
      </c>
      <c r="AB321" s="165">
        <v>0</v>
      </c>
      <c r="AC321" s="165">
        <v>0</v>
      </c>
      <c r="AD321" s="165">
        <v>0</v>
      </c>
      <c r="AE321" s="165"/>
      <c r="AF321" s="165"/>
      <c r="AG321" s="165"/>
      <c r="AH321" s="165"/>
      <c r="AI321" s="165"/>
      <c r="AJ321" s="165"/>
      <c r="AK321" s="165"/>
      <c r="AL321" s="165"/>
      <c r="AM321" s="165"/>
      <c r="AN321" s="165"/>
      <c r="AO321" s="421"/>
      <c r="AP321" s="555"/>
      <c r="AQ321" s="154"/>
      <c r="AR321" s="154"/>
      <c r="AS321" s="154"/>
      <c r="AT321" s="154"/>
      <c r="AU321" s="154"/>
      <c r="AV321" s="154"/>
      <c r="AW321" s="154"/>
      <c r="AX321" s="154"/>
      <c r="AY321" s="154"/>
      <c r="AZ321" s="154"/>
      <c r="BA321" s="154"/>
      <c r="BB321" s="154"/>
      <c r="BC321" s="154"/>
      <c r="BD321" s="154"/>
      <c r="BE321" s="154"/>
      <c r="BF321" s="154"/>
      <c r="BG321" s="154"/>
      <c r="BH321" s="154"/>
      <c r="BI321" s="154"/>
      <c r="BJ321" s="154"/>
      <c r="BK321" s="154"/>
      <c r="BL321" s="154"/>
      <c r="BM321" s="154"/>
      <c r="BN321" s="154"/>
      <c r="BO321" s="154"/>
      <c r="BP321" s="154"/>
      <c r="BQ321" s="154"/>
      <c r="BR321" s="154"/>
      <c r="BS321" s="154"/>
      <c r="BT321" s="154"/>
      <c r="BU321" s="154"/>
      <c r="BV321" s="154"/>
      <c r="BW321" s="154"/>
      <c r="BX321" s="154"/>
      <c r="BY321" s="154"/>
      <c r="BZ321" s="556"/>
    </row>
    <row r="322" spans="1:78" s="548" customFormat="1">
      <c r="A322" s="1024"/>
      <c r="B322" s="102" t="s">
        <v>404</v>
      </c>
      <c r="C322" s="103"/>
      <c r="D322" s="103"/>
      <c r="E322" s="103"/>
      <c r="F322" s="103"/>
      <c r="G322" s="104"/>
      <c r="H322" s="104"/>
      <c r="I322" s="444"/>
      <c r="J322" s="105"/>
      <c r="K322" s="106"/>
      <c r="L322" s="22"/>
      <c r="M322" s="165"/>
      <c r="N322" s="165"/>
      <c r="O322" s="165"/>
      <c r="P322" s="22"/>
      <c r="Q322" s="165">
        <f>S322+U322+Y322</f>
        <v>0</v>
      </c>
      <c r="R322" s="165"/>
      <c r="S322" s="165"/>
      <c r="T322" s="165"/>
      <c r="U322" s="165">
        <v>0</v>
      </c>
      <c r="V322" s="165"/>
      <c r="W322" s="165"/>
      <c r="X322" s="165"/>
      <c r="Y322" s="165">
        <v>0</v>
      </c>
      <c r="Z322" s="165"/>
      <c r="AA322" s="165"/>
      <c r="AB322" s="165"/>
      <c r="AC322" s="165"/>
      <c r="AD322" s="165"/>
      <c r="AE322" s="165"/>
      <c r="AF322" s="165"/>
      <c r="AG322" s="165"/>
      <c r="AH322" s="165"/>
      <c r="AI322" s="165"/>
      <c r="AJ322" s="165"/>
      <c r="AK322" s="165"/>
      <c r="AL322" s="165"/>
      <c r="AM322" s="165"/>
      <c r="AN322" s="165"/>
      <c r="AO322" s="421"/>
      <c r="AP322" s="555"/>
      <c r="AQ322" s="154"/>
      <c r="AR322" s="154"/>
      <c r="AS322" s="154"/>
      <c r="AT322" s="154"/>
      <c r="AU322" s="154"/>
      <c r="AV322" s="154"/>
      <c r="AW322" s="154"/>
      <c r="AX322" s="154"/>
      <c r="AY322" s="154"/>
      <c r="AZ322" s="154"/>
      <c r="BA322" s="154"/>
      <c r="BB322" s="154"/>
      <c r="BC322" s="154"/>
      <c r="BD322" s="154"/>
      <c r="BE322" s="154"/>
      <c r="BF322" s="154"/>
      <c r="BG322" s="154"/>
      <c r="BH322" s="154"/>
      <c r="BI322" s="154"/>
      <c r="BJ322" s="154"/>
      <c r="BK322" s="154"/>
      <c r="BL322" s="154"/>
      <c r="BM322" s="154"/>
      <c r="BN322" s="154"/>
      <c r="BO322" s="154"/>
      <c r="BP322" s="154"/>
      <c r="BQ322" s="154"/>
      <c r="BR322" s="154"/>
      <c r="BS322" s="154"/>
      <c r="BT322" s="154"/>
      <c r="BU322" s="154"/>
      <c r="BV322" s="154"/>
      <c r="BW322" s="154"/>
      <c r="BX322" s="154"/>
      <c r="BY322" s="154"/>
      <c r="BZ322" s="556"/>
    </row>
    <row r="323" spans="1:78" ht="54" customHeight="1">
      <c r="A323" s="996" t="s">
        <v>143</v>
      </c>
      <c r="B323" s="999" t="s">
        <v>395</v>
      </c>
      <c r="C323" s="1000"/>
      <c r="D323" s="1000"/>
      <c r="E323" s="1000"/>
      <c r="F323" s="1000"/>
      <c r="G323" s="1000"/>
      <c r="H323" s="1001"/>
      <c r="I323" s="15" t="s">
        <v>19</v>
      </c>
      <c r="J323" s="715">
        <v>0</v>
      </c>
      <c r="K323" s="715">
        <v>0</v>
      </c>
      <c r="L323" s="16">
        <f>M323+N323+O323</f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  <c r="V323" s="22">
        <v>0</v>
      </c>
      <c r="W323" s="22">
        <v>0</v>
      </c>
      <c r="X323" s="22">
        <v>0</v>
      </c>
      <c r="Y323" s="22">
        <v>0</v>
      </c>
      <c r="Z323" s="22">
        <v>0</v>
      </c>
      <c r="AA323" s="22">
        <v>0</v>
      </c>
      <c r="AB323" s="22">
        <v>0</v>
      </c>
      <c r="AC323" s="22">
        <v>0</v>
      </c>
      <c r="AD323" s="22">
        <v>0</v>
      </c>
      <c r="AE323" s="22">
        <v>0</v>
      </c>
      <c r="AF323" s="22">
        <v>0</v>
      </c>
      <c r="AG323" s="22">
        <v>0</v>
      </c>
      <c r="AH323" s="22">
        <v>0</v>
      </c>
      <c r="AI323" s="22">
        <v>0</v>
      </c>
      <c r="AJ323" s="22">
        <v>0</v>
      </c>
      <c r="AK323" s="22">
        <v>0</v>
      </c>
      <c r="AL323" s="22">
        <v>0</v>
      </c>
      <c r="AM323" s="22">
        <v>0</v>
      </c>
      <c r="AN323" s="22">
        <v>0</v>
      </c>
      <c r="AO323" s="398"/>
    </row>
    <row r="324" spans="1:78" ht="39.75" customHeight="1">
      <c r="A324" s="997"/>
      <c r="B324" s="1002"/>
      <c r="C324" s="1003"/>
      <c r="D324" s="1003"/>
      <c r="E324" s="1003"/>
      <c r="F324" s="1003"/>
      <c r="G324" s="1003"/>
      <c r="H324" s="1004"/>
      <c r="I324" s="15" t="s">
        <v>20</v>
      </c>
      <c r="J324" s="715">
        <f>K324+L324</f>
        <v>20718.38</v>
      </c>
      <c r="K324" s="715">
        <f>K327+K361+K364+K373</f>
        <v>0</v>
      </c>
      <c r="L324" s="16">
        <f>L327+L331</f>
        <v>20718.38</v>
      </c>
      <c r="M324" s="22">
        <f t="shared" ref="M324:AA324" si="373">M327</f>
        <v>0</v>
      </c>
      <c r="N324" s="22">
        <f t="shared" si="373"/>
        <v>2081.9299999999998</v>
      </c>
      <c r="O324" s="22">
        <f t="shared" si="373"/>
        <v>4372.5</v>
      </c>
      <c r="P324" s="22">
        <f>P327+P331</f>
        <v>5204.71</v>
      </c>
      <c r="Q324" s="22">
        <f t="shared" si="373"/>
        <v>0</v>
      </c>
      <c r="R324" s="22">
        <f t="shared" si="373"/>
        <v>0</v>
      </c>
      <c r="S324" s="22">
        <f t="shared" si="373"/>
        <v>0</v>
      </c>
      <c r="T324" s="22">
        <f t="shared" si="373"/>
        <v>0</v>
      </c>
      <c r="U324" s="22">
        <f t="shared" si="373"/>
        <v>0</v>
      </c>
      <c r="V324" s="22">
        <f t="shared" si="373"/>
        <v>0</v>
      </c>
      <c r="W324" s="22">
        <f t="shared" si="373"/>
        <v>0</v>
      </c>
      <c r="X324" s="22">
        <f t="shared" si="373"/>
        <v>0</v>
      </c>
      <c r="Y324" s="22">
        <f t="shared" si="373"/>
        <v>0</v>
      </c>
      <c r="Z324" s="22">
        <f t="shared" si="373"/>
        <v>0</v>
      </c>
      <c r="AA324" s="22">
        <f t="shared" si="373"/>
        <v>0</v>
      </c>
      <c r="AB324" s="22">
        <f>AB327</f>
        <v>0</v>
      </c>
      <c r="AC324" s="22">
        <f>AC327</f>
        <v>0</v>
      </c>
      <c r="AD324" s="22">
        <f>AD327</f>
        <v>0</v>
      </c>
      <c r="AE324" s="22">
        <f t="shared" ref="AE324:AN324" si="374">AE327+AE361+AE364+AE373+AE375</f>
        <v>0</v>
      </c>
      <c r="AF324" s="22">
        <f t="shared" si="374"/>
        <v>0</v>
      </c>
      <c r="AG324" s="22">
        <f t="shared" si="374"/>
        <v>0</v>
      </c>
      <c r="AH324" s="22">
        <f t="shared" si="374"/>
        <v>0</v>
      </c>
      <c r="AI324" s="22">
        <f t="shared" si="374"/>
        <v>0</v>
      </c>
      <c r="AJ324" s="22">
        <f t="shared" si="374"/>
        <v>2400.44</v>
      </c>
      <c r="AK324" s="22">
        <f t="shared" si="374"/>
        <v>2400.44</v>
      </c>
      <c r="AL324" s="22">
        <f t="shared" si="374"/>
        <v>0</v>
      </c>
      <c r="AM324" s="22">
        <f t="shared" si="374"/>
        <v>0</v>
      </c>
      <c r="AN324" s="22">
        <f t="shared" si="374"/>
        <v>0</v>
      </c>
      <c r="AO324" s="398"/>
    </row>
    <row r="325" spans="1:78" ht="26.25" customHeight="1">
      <c r="A325" s="997"/>
      <c r="B325" s="1002"/>
      <c r="C325" s="1003"/>
      <c r="D325" s="1003"/>
      <c r="E325" s="1003"/>
      <c r="F325" s="1003"/>
      <c r="G325" s="1003"/>
      <c r="H325" s="1004"/>
      <c r="I325" s="15" t="s">
        <v>10</v>
      </c>
      <c r="J325" s="715">
        <v>0</v>
      </c>
      <c r="K325" s="715">
        <v>0</v>
      </c>
      <c r="L325" s="16">
        <f>M325+N325+O325</f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0</v>
      </c>
      <c r="Y325" s="22">
        <v>0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0</v>
      </c>
      <c r="AH325" s="22">
        <v>0</v>
      </c>
      <c r="AI325" s="22">
        <v>0</v>
      </c>
      <c r="AJ325" s="22">
        <v>0</v>
      </c>
      <c r="AK325" s="22">
        <v>0</v>
      </c>
      <c r="AL325" s="22">
        <v>0</v>
      </c>
      <c r="AM325" s="22">
        <v>0</v>
      </c>
      <c r="AN325" s="22">
        <v>0</v>
      </c>
      <c r="AO325" s="398"/>
    </row>
    <row r="326" spans="1:78" ht="25.5">
      <c r="A326" s="998"/>
      <c r="B326" s="1005"/>
      <c r="C326" s="1006"/>
      <c r="D326" s="1006"/>
      <c r="E326" s="1006"/>
      <c r="F326" s="1006"/>
      <c r="G326" s="1006"/>
      <c r="H326" s="1007"/>
      <c r="I326" s="15" t="s">
        <v>9</v>
      </c>
      <c r="J326" s="715">
        <v>0</v>
      </c>
      <c r="K326" s="715">
        <v>0</v>
      </c>
      <c r="L326" s="16">
        <f>M326+N326+O326</f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  <c r="V326" s="22">
        <v>0</v>
      </c>
      <c r="W326" s="22">
        <v>0</v>
      </c>
      <c r="X326" s="22">
        <v>0</v>
      </c>
      <c r="Y326" s="22">
        <v>0</v>
      </c>
      <c r="Z326" s="22">
        <v>0</v>
      </c>
      <c r="AA326" s="22">
        <v>0</v>
      </c>
      <c r="AB326" s="22">
        <v>0</v>
      </c>
      <c r="AC326" s="22">
        <v>0</v>
      </c>
      <c r="AD326" s="22">
        <v>0</v>
      </c>
      <c r="AE326" s="22">
        <v>0</v>
      </c>
      <c r="AF326" s="22">
        <v>0</v>
      </c>
      <c r="AG326" s="22">
        <v>0</v>
      </c>
      <c r="AH326" s="22">
        <v>0</v>
      </c>
      <c r="AI326" s="22">
        <v>0</v>
      </c>
      <c r="AJ326" s="22">
        <v>0</v>
      </c>
      <c r="AK326" s="22">
        <v>0</v>
      </c>
      <c r="AL326" s="22">
        <v>0</v>
      </c>
      <c r="AM326" s="22">
        <v>0</v>
      </c>
      <c r="AN326" s="22">
        <v>0</v>
      </c>
      <c r="AO326" s="398"/>
    </row>
    <row r="327" spans="1:78" ht="69" customHeight="1">
      <c r="A327" s="1008" t="s">
        <v>392</v>
      </c>
      <c r="B327" s="84" t="s">
        <v>396</v>
      </c>
      <c r="C327" s="1011"/>
      <c r="D327" s="1014"/>
      <c r="E327" s="1014"/>
      <c r="F327" s="1017">
        <v>150000</v>
      </c>
      <c r="G327" s="990">
        <v>2019</v>
      </c>
      <c r="H327" s="990">
        <v>2019</v>
      </c>
      <c r="I327" s="990" t="s">
        <v>20</v>
      </c>
      <c r="J327" s="993">
        <v>4914.5600000000004</v>
      </c>
      <c r="K327" s="3"/>
      <c r="L327" s="79">
        <f t="shared" ref="L327:AB327" si="375">L330+L328</f>
        <v>6862.74</v>
      </c>
      <c r="M327" s="79">
        <f t="shared" si="375"/>
        <v>0</v>
      </c>
      <c r="N327" s="79">
        <f t="shared" si="375"/>
        <v>2081.9299999999998</v>
      </c>
      <c r="O327" s="79">
        <f t="shared" si="375"/>
        <v>4372.5</v>
      </c>
      <c r="P327" s="79">
        <f t="shared" si="375"/>
        <v>2400.44</v>
      </c>
      <c r="Q327" s="79">
        <f t="shared" si="375"/>
        <v>0</v>
      </c>
      <c r="R327" s="79">
        <f t="shared" si="375"/>
        <v>0</v>
      </c>
      <c r="S327" s="79">
        <f t="shared" si="375"/>
        <v>0</v>
      </c>
      <c r="T327" s="79">
        <f t="shared" si="375"/>
        <v>0</v>
      </c>
      <c r="U327" s="79">
        <f t="shared" si="375"/>
        <v>0</v>
      </c>
      <c r="V327" s="79">
        <f t="shared" si="375"/>
        <v>0</v>
      </c>
      <c r="W327" s="79">
        <f t="shared" si="375"/>
        <v>0</v>
      </c>
      <c r="X327" s="79">
        <f t="shared" si="375"/>
        <v>0</v>
      </c>
      <c r="Y327" s="79">
        <f t="shared" si="375"/>
        <v>0</v>
      </c>
      <c r="Z327" s="79">
        <f t="shared" si="375"/>
        <v>0</v>
      </c>
      <c r="AA327" s="79">
        <f t="shared" si="375"/>
        <v>0</v>
      </c>
      <c r="AB327" s="79">
        <f t="shared" si="375"/>
        <v>0</v>
      </c>
      <c r="AC327" s="79">
        <f>AC330+AC328</f>
        <v>0</v>
      </c>
      <c r="AD327" s="79">
        <f>AD330+AD328</f>
        <v>0</v>
      </c>
      <c r="AE327" s="79">
        <f t="shared" ref="AE327:AH327" si="376">AE330+AE328</f>
        <v>0</v>
      </c>
      <c r="AF327" s="79">
        <f t="shared" si="376"/>
        <v>0</v>
      </c>
      <c r="AG327" s="79">
        <f t="shared" si="376"/>
        <v>0</v>
      </c>
      <c r="AH327" s="79">
        <f t="shared" si="376"/>
        <v>0</v>
      </c>
      <c r="AI327" s="79">
        <f>AI330+AI328</f>
        <v>0</v>
      </c>
      <c r="AJ327" s="79">
        <f>P327-Q327</f>
        <v>2400.44</v>
      </c>
      <c r="AK327" s="79">
        <f>AJ327</f>
        <v>2400.44</v>
      </c>
      <c r="AL327" s="76">
        <f>ROUND((Q327*100%/P327*100),2)</f>
        <v>0</v>
      </c>
      <c r="AM327" s="79">
        <f>AM330</f>
        <v>0</v>
      </c>
      <c r="AN327" s="79">
        <f>AN330</f>
        <v>0</v>
      </c>
      <c r="AO327" s="404"/>
    </row>
    <row r="328" spans="1:78" s="285" customFormat="1" ht="19.5" customHeight="1">
      <c r="A328" s="1009"/>
      <c r="B328" s="1" t="s">
        <v>15</v>
      </c>
      <c r="C328" s="1012"/>
      <c r="D328" s="1015"/>
      <c r="E328" s="1015"/>
      <c r="F328" s="1018"/>
      <c r="G328" s="991"/>
      <c r="H328" s="991"/>
      <c r="I328" s="991"/>
      <c r="J328" s="994"/>
      <c r="K328" s="47"/>
      <c r="L328" s="47">
        <v>2400.44</v>
      </c>
      <c r="M328" s="4">
        <v>0</v>
      </c>
      <c r="N328" s="4">
        <v>2081.9299999999998</v>
      </c>
      <c r="O328" s="4">
        <f t="shared" ref="O328:AN328" si="377">O329</f>
        <v>0</v>
      </c>
      <c r="P328" s="4">
        <v>2400.44</v>
      </c>
      <c r="Q328" s="4">
        <f t="shared" si="377"/>
        <v>0</v>
      </c>
      <c r="R328" s="4">
        <f t="shared" si="377"/>
        <v>0</v>
      </c>
      <c r="S328" s="4">
        <f t="shared" si="377"/>
        <v>0</v>
      </c>
      <c r="T328" s="4">
        <f t="shared" si="377"/>
        <v>0</v>
      </c>
      <c r="U328" s="4">
        <f t="shared" si="377"/>
        <v>0</v>
      </c>
      <c r="V328" s="4">
        <f t="shared" si="377"/>
        <v>0</v>
      </c>
      <c r="W328" s="4">
        <f t="shared" si="377"/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  <c r="AJ328" s="4">
        <v>0</v>
      </c>
      <c r="AK328" s="4">
        <f t="shared" si="377"/>
        <v>0</v>
      </c>
      <c r="AL328" s="4">
        <f t="shared" si="377"/>
        <v>0</v>
      </c>
      <c r="AM328" s="4">
        <f t="shared" si="377"/>
        <v>0</v>
      </c>
      <c r="AN328" s="4">
        <f t="shared" si="377"/>
        <v>0</v>
      </c>
      <c r="AO328" s="855"/>
    </row>
    <row r="329" spans="1:78" s="266" customFormat="1" hidden="1">
      <c r="A329" s="1009"/>
      <c r="B329" s="92" t="s">
        <v>250</v>
      </c>
      <c r="C329" s="1012"/>
      <c r="D329" s="1015"/>
      <c r="E329" s="1015"/>
      <c r="F329" s="1018"/>
      <c r="G329" s="991"/>
      <c r="H329" s="991"/>
      <c r="I329" s="991"/>
      <c r="J329" s="994"/>
      <c r="K329" s="95"/>
      <c r="L329" s="47">
        <f>SUM(M329:O329)</f>
        <v>0</v>
      </c>
      <c r="M329" s="268">
        <v>0</v>
      </c>
      <c r="N329" s="263"/>
      <c r="O329" s="263"/>
      <c r="P329" s="50">
        <f>R329+T329</f>
        <v>0</v>
      </c>
      <c r="Q329" s="263">
        <f>Y329</f>
        <v>0</v>
      </c>
      <c r="R329" s="263">
        <f>S329</f>
        <v>0</v>
      </c>
      <c r="S329" s="263">
        <v>0</v>
      </c>
      <c r="T329" s="263">
        <v>0</v>
      </c>
      <c r="U329" s="263">
        <v>0</v>
      </c>
      <c r="V329" s="263">
        <v>0</v>
      </c>
      <c r="W329" s="263">
        <v>0</v>
      </c>
      <c r="X329" s="263">
        <f>Y329</f>
        <v>0</v>
      </c>
      <c r="Y329" s="263">
        <v>0</v>
      </c>
      <c r="Z329" s="263">
        <f>AD329</f>
        <v>0</v>
      </c>
      <c r="AA329" s="263">
        <v>0</v>
      </c>
      <c r="AB329" s="263">
        <v>0</v>
      </c>
      <c r="AC329" s="263"/>
      <c r="AD329" s="263">
        <v>0</v>
      </c>
      <c r="AE329" s="263"/>
      <c r="AF329" s="263"/>
      <c r="AG329" s="263"/>
      <c r="AH329" s="263"/>
      <c r="AI329" s="263"/>
      <c r="AJ329" s="263"/>
      <c r="AK329" s="263"/>
      <c r="AL329" s="263"/>
      <c r="AM329" s="263"/>
      <c r="AN329" s="263"/>
      <c r="AO329" s="413"/>
    </row>
    <row r="330" spans="1:78" ht="18" customHeight="1">
      <c r="A330" s="1010"/>
      <c r="B330" s="577" t="s">
        <v>16</v>
      </c>
      <c r="C330" s="1020"/>
      <c r="D330" s="1020"/>
      <c r="E330" s="1015"/>
      <c r="F330" s="1021"/>
      <c r="G330" s="991"/>
      <c r="H330" s="991"/>
      <c r="I330" s="991"/>
      <c r="J330" s="995"/>
      <c r="K330" s="47">
        <v>0</v>
      </c>
      <c r="L330" s="47">
        <v>4462.3</v>
      </c>
      <c r="M330" s="4">
        <v>0</v>
      </c>
      <c r="N330" s="4">
        <v>0</v>
      </c>
      <c r="O330" s="4">
        <v>4372.5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  <c r="AJ330" s="4">
        <v>0</v>
      </c>
      <c r="AK330" s="4">
        <v>0</v>
      </c>
      <c r="AL330" s="4">
        <v>0</v>
      </c>
      <c r="AM330" s="4">
        <v>0</v>
      </c>
      <c r="AN330" s="4">
        <v>0</v>
      </c>
      <c r="AO330" s="855"/>
    </row>
    <row r="331" spans="1:78" ht="54.75" customHeight="1">
      <c r="A331" s="1008" t="s">
        <v>393</v>
      </c>
      <c r="B331" s="84" t="s">
        <v>397</v>
      </c>
      <c r="C331" s="1011"/>
      <c r="D331" s="1014"/>
      <c r="E331" s="1014"/>
      <c r="F331" s="1017">
        <v>150000</v>
      </c>
      <c r="G331" s="990">
        <v>2019</v>
      </c>
      <c r="H331" s="990">
        <v>2019</v>
      </c>
      <c r="I331" s="990" t="s">
        <v>20</v>
      </c>
      <c r="J331" s="993">
        <v>4914.5600000000004</v>
      </c>
      <c r="K331" s="3"/>
      <c r="L331" s="79">
        <f t="shared" ref="L331:AB331" si="378">L334+L332</f>
        <v>13855.640000000001</v>
      </c>
      <c r="M331" s="79">
        <f t="shared" si="378"/>
        <v>0</v>
      </c>
      <c r="N331" s="79">
        <f t="shared" si="378"/>
        <v>2081.9299999999998</v>
      </c>
      <c r="O331" s="79">
        <f t="shared" si="378"/>
        <v>4372.5</v>
      </c>
      <c r="P331" s="79">
        <f t="shared" si="378"/>
        <v>2804.27</v>
      </c>
      <c r="Q331" s="79">
        <f t="shared" si="378"/>
        <v>0</v>
      </c>
      <c r="R331" s="79">
        <f t="shared" si="378"/>
        <v>0</v>
      </c>
      <c r="S331" s="79">
        <f t="shared" si="378"/>
        <v>0</v>
      </c>
      <c r="T331" s="79">
        <f t="shared" si="378"/>
        <v>0</v>
      </c>
      <c r="U331" s="79">
        <f t="shared" si="378"/>
        <v>0</v>
      </c>
      <c r="V331" s="79">
        <f t="shared" si="378"/>
        <v>0</v>
      </c>
      <c r="W331" s="79">
        <f t="shared" si="378"/>
        <v>0</v>
      </c>
      <c r="X331" s="79">
        <f t="shared" si="378"/>
        <v>0</v>
      </c>
      <c r="Y331" s="79">
        <f t="shared" si="378"/>
        <v>0</v>
      </c>
      <c r="Z331" s="79">
        <f t="shared" si="378"/>
        <v>0</v>
      </c>
      <c r="AA331" s="79">
        <f t="shared" si="378"/>
        <v>0</v>
      </c>
      <c r="AB331" s="79">
        <f t="shared" si="378"/>
        <v>0</v>
      </c>
      <c r="AC331" s="79">
        <f>AC334+AC332</f>
        <v>0</v>
      </c>
      <c r="AD331" s="79">
        <f>AD334+AD332</f>
        <v>0</v>
      </c>
      <c r="AE331" s="79">
        <f t="shared" ref="AE331:AH331" si="379">AE334+AE332</f>
        <v>0</v>
      </c>
      <c r="AF331" s="79">
        <f t="shared" si="379"/>
        <v>0</v>
      </c>
      <c r="AG331" s="79">
        <f t="shared" si="379"/>
        <v>0</v>
      </c>
      <c r="AH331" s="79">
        <f t="shared" si="379"/>
        <v>0</v>
      </c>
      <c r="AI331" s="79">
        <f>AI334+AI332</f>
        <v>0</v>
      </c>
      <c r="AJ331" s="79">
        <f>P331-Q331</f>
        <v>2804.27</v>
      </c>
      <c r="AK331" s="79">
        <f>AJ331</f>
        <v>2804.27</v>
      </c>
      <c r="AL331" s="76">
        <f>ROUND((Q331*100%/P331*100),2)</f>
        <v>0</v>
      </c>
      <c r="AM331" s="79">
        <f>AM334</f>
        <v>0</v>
      </c>
      <c r="AN331" s="79">
        <f>AN334</f>
        <v>0</v>
      </c>
      <c r="AO331" s="404"/>
    </row>
    <row r="332" spans="1:78" s="285" customFormat="1" ht="19.5" customHeight="1">
      <c r="A332" s="1009"/>
      <c r="B332" s="1" t="s">
        <v>15</v>
      </c>
      <c r="C332" s="1012"/>
      <c r="D332" s="1015"/>
      <c r="E332" s="1015"/>
      <c r="F332" s="1018"/>
      <c r="G332" s="991"/>
      <c r="H332" s="991"/>
      <c r="I332" s="991"/>
      <c r="J332" s="994"/>
      <c r="K332" s="47"/>
      <c r="L332" s="47">
        <v>2804.27</v>
      </c>
      <c r="M332" s="4">
        <v>0</v>
      </c>
      <c r="N332" s="4">
        <v>2081.9299999999998</v>
      </c>
      <c r="O332" s="4">
        <f t="shared" ref="O332:AN332" si="380">O333</f>
        <v>0</v>
      </c>
      <c r="P332" s="4">
        <v>2804.27</v>
      </c>
      <c r="Q332" s="4">
        <f t="shared" si="380"/>
        <v>0</v>
      </c>
      <c r="R332" s="4">
        <f t="shared" si="380"/>
        <v>0</v>
      </c>
      <c r="S332" s="4">
        <f t="shared" si="380"/>
        <v>0</v>
      </c>
      <c r="T332" s="4">
        <f t="shared" si="380"/>
        <v>0</v>
      </c>
      <c r="U332" s="4">
        <f t="shared" si="380"/>
        <v>0</v>
      </c>
      <c r="V332" s="4">
        <f t="shared" si="380"/>
        <v>0</v>
      </c>
      <c r="W332" s="4">
        <f t="shared" si="380"/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  <c r="AJ332" s="4">
        <v>0</v>
      </c>
      <c r="AK332" s="4">
        <f t="shared" si="380"/>
        <v>0</v>
      </c>
      <c r="AL332" s="4">
        <f t="shared" si="380"/>
        <v>0</v>
      </c>
      <c r="AM332" s="4">
        <f t="shared" si="380"/>
        <v>0</v>
      </c>
      <c r="AN332" s="4">
        <f t="shared" si="380"/>
        <v>0</v>
      </c>
      <c r="AO332" s="855"/>
    </row>
    <row r="333" spans="1:78" s="266" customFormat="1" hidden="1">
      <c r="A333" s="1009"/>
      <c r="B333" s="92" t="s">
        <v>250</v>
      </c>
      <c r="C333" s="1012"/>
      <c r="D333" s="1015"/>
      <c r="E333" s="1015"/>
      <c r="F333" s="1018"/>
      <c r="G333" s="991"/>
      <c r="H333" s="991"/>
      <c r="I333" s="991"/>
      <c r="J333" s="994"/>
      <c r="K333" s="95"/>
      <c r="L333" s="47">
        <f>SUM(M333:O333)</f>
        <v>0</v>
      </c>
      <c r="M333" s="268">
        <v>0</v>
      </c>
      <c r="N333" s="263"/>
      <c r="O333" s="263"/>
      <c r="P333" s="50">
        <f>R333+T333</f>
        <v>0</v>
      </c>
      <c r="Q333" s="263">
        <f>Y333</f>
        <v>0</v>
      </c>
      <c r="R333" s="263">
        <f>S333</f>
        <v>0</v>
      </c>
      <c r="S333" s="263">
        <v>0</v>
      </c>
      <c r="T333" s="263">
        <v>0</v>
      </c>
      <c r="U333" s="263">
        <v>0</v>
      </c>
      <c r="V333" s="263">
        <v>0</v>
      </c>
      <c r="W333" s="263">
        <v>0</v>
      </c>
      <c r="X333" s="263">
        <f>Y333</f>
        <v>0</v>
      </c>
      <c r="Y333" s="263">
        <v>0</v>
      </c>
      <c r="Z333" s="263">
        <f>AD333</f>
        <v>0</v>
      </c>
      <c r="AA333" s="263">
        <v>0</v>
      </c>
      <c r="AB333" s="263">
        <v>0</v>
      </c>
      <c r="AC333" s="263"/>
      <c r="AD333" s="263">
        <v>0</v>
      </c>
      <c r="AE333" s="263"/>
      <c r="AF333" s="263"/>
      <c r="AG333" s="263"/>
      <c r="AH333" s="263"/>
      <c r="AI333" s="263"/>
      <c r="AJ333" s="263"/>
      <c r="AK333" s="263"/>
      <c r="AL333" s="263"/>
      <c r="AM333" s="263"/>
      <c r="AN333" s="263"/>
      <c r="AO333" s="413"/>
    </row>
    <row r="334" spans="1:78" ht="18" customHeight="1">
      <c r="A334" s="1010"/>
      <c r="B334" s="577" t="s">
        <v>16</v>
      </c>
      <c r="C334" s="1020"/>
      <c r="D334" s="1020"/>
      <c r="E334" s="1015"/>
      <c r="F334" s="1021"/>
      <c r="G334" s="991"/>
      <c r="H334" s="991"/>
      <c r="I334" s="991"/>
      <c r="J334" s="995"/>
      <c r="K334" s="47">
        <v>0</v>
      </c>
      <c r="L334" s="47">
        <v>11051.37</v>
      </c>
      <c r="M334" s="4">
        <v>0</v>
      </c>
      <c r="N334" s="4">
        <v>0</v>
      </c>
      <c r="O334" s="4">
        <v>4372.5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0</v>
      </c>
      <c r="AF334" s="4">
        <v>0</v>
      </c>
      <c r="AG334" s="4">
        <v>0</v>
      </c>
      <c r="AH334" s="4">
        <v>0</v>
      </c>
      <c r="AI334" s="4">
        <v>0</v>
      </c>
      <c r="AJ334" s="4">
        <v>0</v>
      </c>
      <c r="AK334" s="4">
        <v>0</v>
      </c>
      <c r="AL334" s="4">
        <v>0</v>
      </c>
      <c r="AM334" s="4">
        <v>0</v>
      </c>
      <c r="AN334" s="4">
        <v>0</v>
      </c>
      <c r="AO334" s="855"/>
    </row>
    <row r="335" spans="1:78" ht="54" customHeight="1">
      <c r="A335" s="996" t="s">
        <v>145</v>
      </c>
      <c r="B335" s="999" t="s">
        <v>398</v>
      </c>
      <c r="C335" s="1000"/>
      <c r="D335" s="1000"/>
      <c r="E335" s="1000"/>
      <c r="F335" s="1000"/>
      <c r="G335" s="1000"/>
      <c r="H335" s="1001"/>
      <c r="I335" s="15" t="s">
        <v>19</v>
      </c>
      <c r="J335" s="715">
        <v>0</v>
      </c>
      <c r="K335" s="715">
        <v>0</v>
      </c>
      <c r="L335" s="16">
        <f>M335+N335+O335</f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Z335" s="22">
        <v>0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22">
        <v>0</v>
      </c>
      <c r="AG335" s="22">
        <v>0</v>
      </c>
      <c r="AH335" s="22">
        <v>0</v>
      </c>
      <c r="AI335" s="22">
        <v>0</v>
      </c>
      <c r="AJ335" s="22">
        <v>0</v>
      </c>
      <c r="AK335" s="22">
        <v>0</v>
      </c>
      <c r="AL335" s="22">
        <v>0</v>
      </c>
      <c r="AM335" s="22">
        <v>0</v>
      </c>
      <c r="AN335" s="22">
        <v>0</v>
      </c>
      <c r="AO335" s="398"/>
    </row>
    <row r="336" spans="1:78" ht="39.75" customHeight="1">
      <c r="A336" s="997"/>
      <c r="B336" s="1002"/>
      <c r="C336" s="1003"/>
      <c r="D336" s="1003"/>
      <c r="E336" s="1003"/>
      <c r="F336" s="1003"/>
      <c r="G336" s="1003"/>
      <c r="H336" s="1004"/>
      <c r="I336" s="15" t="s">
        <v>20</v>
      </c>
      <c r="J336" s="715">
        <f>K336+L336</f>
        <v>1281.26</v>
      </c>
      <c r="K336" s="715">
        <f>K339+K373+K376+K385</f>
        <v>0</v>
      </c>
      <c r="L336" s="16">
        <f>L339+L343</f>
        <v>1281.26</v>
      </c>
      <c r="M336" s="22">
        <f t="shared" ref="M336:AA336" si="381">M339</f>
        <v>0</v>
      </c>
      <c r="N336" s="22">
        <f t="shared" si="381"/>
        <v>2081.9299999999998</v>
      </c>
      <c r="O336" s="22">
        <f t="shared" si="381"/>
        <v>4372.5</v>
      </c>
      <c r="P336" s="22">
        <f t="shared" si="381"/>
        <v>377.92</v>
      </c>
      <c r="Q336" s="22">
        <f t="shared" si="381"/>
        <v>0</v>
      </c>
      <c r="R336" s="22">
        <f t="shared" si="381"/>
        <v>0</v>
      </c>
      <c r="S336" s="22">
        <f t="shared" si="381"/>
        <v>0</v>
      </c>
      <c r="T336" s="22">
        <f t="shared" si="381"/>
        <v>0</v>
      </c>
      <c r="U336" s="22">
        <f t="shared" si="381"/>
        <v>0</v>
      </c>
      <c r="V336" s="22">
        <f t="shared" si="381"/>
        <v>0</v>
      </c>
      <c r="W336" s="22">
        <f t="shared" si="381"/>
        <v>0</v>
      </c>
      <c r="X336" s="22">
        <f t="shared" si="381"/>
        <v>0</v>
      </c>
      <c r="Y336" s="22">
        <f t="shared" si="381"/>
        <v>0</v>
      </c>
      <c r="Z336" s="22">
        <f t="shared" si="381"/>
        <v>0</v>
      </c>
      <c r="AA336" s="22">
        <f t="shared" si="381"/>
        <v>0</v>
      </c>
      <c r="AB336" s="22">
        <f>AB339</f>
        <v>0</v>
      </c>
      <c r="AC336" s="22">
        <f>AC339</f>
        <v>0</v>
      </c>
      <c r="AD336" s="22">
        <f>AD339</f>
        <v>0</v>
      </c>
      <c r="AE336" s="22">
        <f t="shared" ref="AE336:AN336" si="382">AE339+AE373+AE376+AE385+AE387</f>
        <v>0</v>
      </c>
      <c r="AF336" s="22">
        <f t="shared" si="382"/>
        <v>0</v>
      </c>
      <c r="AG336" s="22">
        <f t="shared" si="382"/>
        <v>0</v>
      </c>
      <c r="AH336" s="22">
        <f t="shared" si="382"/>
        <v>0</v>
      </c>
      <c r="AI336" s="22">
        <f t="shared" si="382"/>
        <v>0</v>
      </c>
      <c r="AJ336" s="22">
        <f t="shared" si="382"/>
        <v>377.92</v>
      </c>
      <c r="AK336" s="22">
        <f t="shared" si="382"/>
        <v>377.92</v>
      </c>
      <c r="AL336" s="22">
        <f t="shared" si="382"/>
        <v>0</v>
      </c>
      <c r="AM336" s="22">
        <f t="shared" si="382"/>
        <v>0</v>
      </c>
      <c r="AN336" s="22">
        <f t="shared" si="382"/>
        <v>0</v>
      </c>
      <c r="AO336" s="398"/>
    </row>
    <row r="337" spans="1:41" ht="26.25" customHeight="1">
      <c r="A337" s="997"/>
      <c r="B337" s="1002"/>
      <c r="C337" s="1003"/>
      <c r="D337" s="1003"/>
      <c r="E337" s="1003"/>
      <c r="F337" s="1003"/>
      <c r="G337" s="1003"/>
      <c r="H337" s="1004"/>
      <c r="I337" s="15" t="s">
        <v>10</v>
      </c>
      <c r="J337" s="715">
        <v>0</v>
      </c>
      <c r="K337" s="715">
        <v>0</v>
      </c>
      <c r="L337" s="16">
        <f>M337+N337+O337</f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0</v>
      </c>
      <c r="AH337" s="22">
        <v>0</v>
      </c>
      <c r="AI337" s="22">
        <v>0</v>
      </c>
      <c r="AJ337" s="22">
        <v>0</v>
      </c>
      <c r="AK337" s="22">
        <v>0</v>
      </c>
      <c r="AL337" s="22">
        <v>0</v>
      </c>
      <c r="AM337" s="22">
        <v>0</v>
      </c>
      <c r="AN337" s="22">
        <v>0</v>
      </c>
      <c r="AO337" s="398"/>
    </row>
    <row r="338" spans="1:41" ht="25.5">
      <c r="A338" s="998"/>
      <c r="B338" s="1005"/>
      <c r="C338" s="1006"/>
      <c r="D338" s="1006"/>
      <c r="E338" s="1006"/>
      <c r="F338" s="1006"/>
      <c r="G338" s="1006"/>
      <c r="H338" s="1007"/>
      <c r="I338" s="15" t="s">
        <v>9</v>
      </c>
      <c r="J338" s="715">
        <v>0</v>
      </c>
      <c r="K338" s="715">
        <v>0</v>
      </c>
      <c r="L338" s="16">
        <f>M338+N338+O338</f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  <c r="V338" s="22">
        <v>0</v>
      </c>
      <c r="W338" s="22">
        <v>0</v>
      </c>
      <c r="X338" s="22">
        <v>0</v>
      </c>
      <c r="Y338" s="22">
        <v>0</v>
      </c>
      <c r="Z338" s="22">
        <v>0</v>
      </c>
      <c r="AA338" s="22">
        <v>0</v>
      </c>
      <c r="AB338" s="22">
        <v>0</v>
      </c>
      <c r="AC338" s="22">
        <v>0</v>
      </c>
      <c r="AD338" s="22">
        <v>0</v>
      </c>
      <c r="AE338" s="22">
        <v>0</v>
      </c>
      <c r="AF338" s="22">
        <v>0</v>
      </c>
      <c r="AG338" s="22">
        <v>0</v>
      </c>
      <c r="AH338" s="22">
        <v>0</v>
      </c>
      <c r="AI338" s="22">
        <v>0</v>
      </c>
      <c r="AJ338" s="22">
        <v>0</v>
      </c>
      <c r="AK338" s="22">
        <v>0</v>
      </c>
      <c r="AL338" s="22">
        <v>0</v>
      </c>
      <c r="AM338" s="22">
        <v>0</v>
      </c>
      <c r="AN338" s="22">
        <v>0</v>
      </c>
      <c r="AO338" s="398"/>
    </row>
    <row r="339" spans="1:41" ht="43.5" customHeight="1">
      <c r="A339" s="1008" t="s">
        <v>394</v>
      </c>
      <c r="B339" s="84" t="s">
        <v>399</v>
      </c>
      <c r="C339" s="1011"/>
      <c r="D339" s="1014"/>
      <c r="E339" s="1014"/>
      <c r="F339" s="1017">
        <v>150000</v>
      </c>
      <c r="G339" s="990">
        <v>2019</v>
      </c>
      <c r="H339" s="990">
        <v>2019</v>
      </c>
      <c r="I339" s="990" t="s">
        <v>20</v>
      </c>
      <c r="J339" s="993">
        <v>4914.5600000000004</v>
      </c>
      <c r="K339" s="3"/>
      <c r="L339" s="79">
        <f t="shared" ref="L339:AB339" si="383">L342+L340</f>
        <v>1281.26</v>
      </c>
      <c r="M339" s="79">
        <f t="shared" si="383"/>
        <v>0</v>
      </c>
      <c r="N339" s="79">
        <f t="shared" si="383"/>
        <v>2081.9299999999998</v>
      </c>
      <c r="O339" s="79">
        <f t="shared" si="383"/>
        <v>4372.5</v>
      </c>
      <c r="P339" s="79">
        <f t="shared" si="383"/>
        <v>377.92</v>
      </c>
      <c r="Q339" s="79">
        <f t="shared" si="383"/>
        <v>0</v>
      </c>
      <c r="R339" s="79">
        <f t="shared" si="383"/>
        <v>0</v>
      </c>
      <c r="S339" s="79">
        <f t="shared" si="383"/>
        <v>0</v>
      </c>
      <c r="T339" s="79">
        <f t="shared" si="383"/>
        <v>0</v>
      </c>
      <c r="U339" s="79">
        <f t="shared" si="383"/>
        <v>0</v>
      </c>
      <c r="V339" s="79">
        <f t="shared" si="383"/>
        <v>0</v>
      </c>
      <c r="W339" s="79">
        <f t="shared" si="383"/>
        <v>0</v>
      </c>
      <c r="X339" s="79">
        <f t="shared" si="383"/>
        <v>0</v>
      </c>
      <c r="Y339" s="79">
        <f t="shared" si="383"/>
        <v>0</v>
      </c>
      <c r="Z339" s="79">
        <f t="shared" si="383"/>
        <v>0</v>
      </c>
      <c r="AA339" s="79">
        <f t="shared" si="383"/>
        <v>0</v>
      </c>
      <c r="AB339" s="79">
        <f t="shared" si="383"/>
        <v>0</v>
      </c>
      <c r="AC339" s="79">
        <f>AC342+AC340</f>
        <v>0</v>
      </c>
      <c r="AD339" s="79">
        <f>AD342+AD340</f>
        <v>0</v>
      </c>
      <c r="AE339" s="79">
        <f t="shared" ref="AE339:AH339" si="384">AE342+AE340</f>
        <v>0</v>
      </c>
      <c r="AF339" s="79">
        <f t="shared" si="384"/>
        <v>0</v>
      </c>
      <c r="AG339" s="79">
        <f t="shared" si="384"/>
        <v>0</v>
      </c>
      <c r="AH339" s="79">
        <f t="shared" si="384"/>
        <v>0</v>
      </c>
      <c r="AI339" s="79">
        <f>AI342+AI340</f>
        <v>0</v>
      </c>
      <c r="AJ339" s="79">
        <f>P339-Q339</f>
        <v>377.92</v>
      </c>
      <c r="AK339" s="79">
        <f>AJ339</f>
        <v>377.92</v>
      </c>
      <c r="AL339" s="76">
        <f>ROUND((Q339*100%/P339*100),2)</f>
        <v>0</v>
      </c>
      <c r="AM339" s="79">
        <f>AM342</f>
        <v>0</v>
      </c>
      <c r="AN339" s="79">
        <f>AN342</f>
        <v>0</v>
      </c>
      <c r="AO339" s="404"/>
    </row>
    <row r="340" spans="1:41" s="285" customFormat="1" ht="19.5" customHeight="1">
      <c r="A340" s="1009"/>
      <c r="B340" s="1" t="s">
        <v>15</v>
      </c>
      <c r="C340" s="1012"/>
      <c r="D340" s="1015"/>
      <c r="E340" s="1015"/>
      <c r="F340" s="1018"/>
      <c r="G340" s="991"/>
      <c r="H340" s="991"/>
      <c r="I340" s="991"/>
      <c r="J340" s="994"/>
      <c r="K340" s="47"/>
      <c r="L340" s="47">
        <v>377.92</v>
      </c>
      <c r="M340" s="4">
        <v>0</v>
      </c>
      <c r="N340" s="4">
        <v>2081.9299999999998</v>
      </c>
      <c r="O340" s="4">
        <f t="shared" ref="O340:AN340" si="385">O341</f>
        <v>0</v>
      </c>
      <c r="P340" s="4">
        <v>377.92</v>
      </c>
      <c r="Q340" s="4">
        <f t="shared" si="385"/>
        <v>0</v>
      </c>
      <c r="R340" s="4">
        <f t="shared" si="385"/>
        <v>0</v>
      </c>
      <c r="S340" s="4">
        <f t="shared" si="385"/>
        <v>0</v>
      </c>
      <c r="T340" s="4">
        <f t="shared" si="385"/>
        <v>0</v>
      </c>
      <c r="U340" s="4">
        <f t="shared" si="385"/>
        <v>0</v>
      </c>
      <c r="V340" s="4">
        <f t="shared" si="385"/>
        <v>0</v>
      </c>
      <c r="W340" s="4">
        <f t="shared" si="385"/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f t="shared" si="385"/>
        <v>0</v>
      </c>
      <c r="AL340" s="4">
        <f t="shared" si="385"/>
        <v>0</v>
      </c>
      <c r="AM340" s="4">
        <f t="shared" si="385"/>
        <v>0</v>
      </c>
      <c r="AN340" s="4">
        <f t="shared" si="385"/>
        <v>0</v>
      </c>
      <c r="AO340" s="855"/>
    </row>
    <row r="341" spans="1:41" s="266" customFormat="1" hidden="1">
      <c r="A341" s="1009"/>
      <c r="B341" s="92" t="s">
        <v>250</v>
      </c>
      <c r="C341" s="1012"/>
      <c r="D341" s="1015"/>
      <c r="E341" s="1015"/>
      <c r="F341" s="1018"/>
      <c r="G341" s="991"/>
      <c r="H341" s="991"/>
      <c r="I341" s="991"/>
      <c r="J341" s="994"/>
      <c r="K341" s="95"/>
      <c r="L341" s="47">
        <f>SUM(M341:O341)</f>
        <v>0</v>
      </c>
      <c r="M341" s="268">
        <v>0</v>
      </c>
      <c r="N341" s="263"/>
      <c r="O341" s="263"/>
      <c r="P341" s="50">
        <f>R341+T341</f>
        <v>0</v>
      </c>
      <c r="Q341" s="263">
        <f>Y341</f>
        <v>0</v>
      </c>
      <c r="R341" s="263">
        <f>S341</f>
        <v>0</v>
      </c>
      <c r="S341" s="263">
        <v>0</v>
      </c>
      <c r="T341" s="263">
        <v>0</v>
      </c>
      <c r="U341" s="263">
        <v>0</v>
      </c>
      <c r="V341" s="263">
        <v>0</v>
      </c>
      <c r="W341" s="263">
        <v>0</v>
      </c>
      <c r="X341" s="263">
        <f>Y341</f>
        <v>0</v>
      </c>
      <c r="Y341" s="263">
        <v>0</v>
      </c>
      <c r="Z341" s="263">
        <f>AD341</f>
        <v>0</v>
      </c>
      <c r="AA341" s="263">
        <v>0</v>
      </c>
      <c r="AB341" s="263">
        <v>0</v>
      </c>
      <c r="AC341" s="263"/>
      <c r="AD341" s="263">
        <v>0</v>
      </c>
      <c r="AE341" s="263"/>
      <c r="AF341" s="263"/>
      <c r="AG341" s="263"/>
      <c r="AH341" s="263"/>
      <c r="AI341" s="263"/>
      <c r="AJ341" s="263"/>
      <c r="AK341" s="263"/>
      <c r="AL341" s="263"/>
      <c r="AM341" s="263"/>
      <c r="AN341" s="263"/>
      <c r="AO341" s="413"/>
    </row>
    <row r="342" spans="1:41" ht="18" customHeight="1">
      <c r="A342" s="1010"/>
      <c r="B342" s="717" t="s">
        <v>16</v>
      </c>
      <c r="C342" s="1013"/>
      <c r="D342" s="1013"/>
      <c r="E342" s="1016"/>
      <c r="F342" s="1019"/>
      <c r="G342" s="992"/>
      <c r="H342" s="992"/>
      <c r="I342" s="992"/>
      <c r="J342" s="995"/>
      <c r="K342" s="47">
        <v>0</v>
      </c>
      <c r="L342" s="47">
        <v>903.34</v>
      </c>
      <c r="M342" s="47">
        <v>0</v>
      </c>
      <c r="N342" s="47">
        <v>0</v>
      </c>
      <c r="O342" s="47">
        <v>4372.5</v>
      </c>
      <c r="P342" s="47">
        <v>0</v>
      </c>
      <c r="Q342" s="47">
        <v>0</v>
      </c>
      <c r="R342" s="47">
        <v>0</v>
      </c>
      <c r="S342" s="47">
        <v>0</v>
      </c>
      <c r="T342" s="47">
        <v>0</v>
      </c>
      <c r="U342" s="47">
        <v>0</v>
      </c>
      <c r="V342" s="47">
        <v>0</v>
      </c>
      <c r="W342" s="47">
        <v>0</v>
      </c>
      <c r="X342" s="47">
        <v>0</v>
      </c>
      <c r="Y342" s="47">
        <v>0</v>
      </c>
      <c r="Z342" s="47">
        <v>0</v>
      </c>
      <c r="AA342" s="47">
        <v>0</v>
      </c>
      <c r="AB342" s="47">
        <v>0</v>
      </c>
      <c r="AC342" s="47">
        <v>0</v>
      </c>
      <c r="AD342" s="47">
        <v>0</v>
      </c>
      <c r="AE342" s="47">
        <v>0</v>
      </c>
      <c r="AF342" s="47">
        <v>0</v>
      </c>
      <c r="AG342" s="47">
        <v>0</v>
      </c>
      <c r="AH342" s="47">
        <v>0</v>
      </c>
      <c r="AI342" s="47">
        <v>0</v>
      </c>
      <c r="AJ342" s="47">
        <v>0</v>
      </c>
      <c r="AK342" s="47">
        <v>0</v>
      </c>
      <c r="AL342" s="47">
        <v>0</v>
      </c>
      <c r="AM342" s="47">
        <v>0</v>
      </c>
      <c r="AN342" s="47">
        <v>0</v>
      </c>
      <c r="AO342" s="397"/>
    </row>
    <row r="343" spans="1:41" ht="15.75"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29"/>
      <c r="M343" s="108"/>
      <c r="N343" s="108"/>
      <c r="O343" s="108"/>
      <c r="P343" s="129"/>
      <c r="Q343" s="108"/>
      <c r="R343" s="129"/>
      <c r="S343" s="129"/>
      <c r="T343" s="108"/>
      <c r="U343" s="108"/>
      <c r="V343" s="108"/>
      <c r="W343" s="108"/>
    </row>
    <row r="344" spans="1:41" ht="15.75"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29"/>
      <c r="M344" s="108"/>
      <c r="N344" s="108"/>
      <c r="O344" s="108"/>
      <c r="P344" s="129"/>
      <c r="Q344" s="108"/>
      <c r="R344" s="129"/>
      <c r="S344" s="129"/>
      <c r="T344" s="108"/>
      <c r="U344" s="108"/>
      <c r="V344" s="108"/>
      <c r="W344" s="108"/>
    </row>
    <row r="345" spans="1:41" ht="15.75">
      <c r="B345" s="108" t="s">
        <v>96</v>
      </c>
      <c r="C345" s="108"/>
      <c r="D345" s="108"/>
      <c r="E345" s="108"/>
      <c r="F345" s="108"/>
      <c r="G345" s="108"/>
      <c r="H345" s="108"/>
      <c r="I345" s="108"/>
      <c r="J345" s="108"/>
      <c r="K345" s="108"/>
      <c r="L345" s="129"/>
      <c r="M345" s="108"/>
      <c r="N345" s="108"/>
      <c r="O345" s="108"/>
      <c r="Q345" s="129" t="s">
        <v>97</v>
      </c>
      <c r="R345" s="129"/>
      <c r="S345" s="129"/>
      <c r="T345" s="108"/>
      <c r="U345" s="108"/>
      <c r="V345" s="108"/>
      <c r="W345" s="108"/>
    </row>
    <row r="346" spans="1:41" ht="15.75"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29"/>
      <c r="M346" s="108"/>
      <c r="N346" s="108"/>
      <c r="O346" s="108"/>
      <c r="P346" s="129"/>
      <c r="Q346" s="108"/>
      <c r="R346" s="129"/>
      <c r="S346" s="129"/>
      <c r="T346" s="108"/>
      <c r="U346" s="108"/>
      <c r="V346" s="108"/>
      <c r="W346" s="108"/>
    </row>
    <row r="347" spans="1:41" ht="15.75">
      <c r="B347" s="108" t="s">
        <v>331</v>
      </c>
      <c r="C347" s="108"/>
      <c r="D347" s="108"/>
      <c r="E347" s="108"/>
      <c r="F347" s="108"/>
      <c r="G347" s="108"/>
      <c r="H347" s="108"/>
      <c r="I347" s="108"/>
      <c r="J347" s="108"/>
      <c r="K347" s="108"/>
      <c r="L347" s="129"/>
      <c r="M347" s="108"/>
      <c r="N347" s="108"/>
      <c r="O347" s="108"/>
      <c r="Q347" s="129"/>
      <c r="R347" s="129"/>
      <c r="S347" s="129"/>
      <c r="T347" s="108"/>
      <c r="U347" s="108"/>
      <c r="V347" s="108"/>
      <c r="W347" s="108"/>
    </row>
    <row r="348" spans="1:41" ht="15.75">
      <c r="B348" s="108" t="s">
        <v>332</v>
      </c>
      <c r="C348" s="108"/>
      <c r="D348" s="108"/>
      <c r="E348" s="108"/>
      <c r="F348" s="108"/>
      <c r="G348" s="108"/>
      <c r="H348" s="108"/>
      <c r="I348" s="108"/>
      <c r="J348" s="108"/>
      <c r="K348" s="108"/>
      <c r="L348" s="129"/>
      <c r="M348" s="108"/>
      <c r="N348" s="108"/>
      <c r="O348" s="108"/>
      <c r="Q348" s="129" t="s">
        <v>95</v>
      </c>
      <c r="R348" s="129"/>
      <c r="S348" s="129"/>
      <c r="T348" s="108"/>
      <c r="U348" s="108"/>
      <c r="V348" s="108"/>
      <c r="W348" s="108"/>
    </row>
    <row r="349" spans="1:41" ht="15.75"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29"/>
      <c r="M349" s="108"/>
      <c r="N349" s="108"/>
      <c r="O349" s="108"/>
      <c r="P349" s="129"/>
      <c r="Q349" s="108"/>
      <c r="R349" s="129"/>
      <c r="S349" s="129"/>
      <c r="T349" s="108"/>
      <c r="U349" s="108"/>
      <c r="V349" s="108"/>
      <c r="W349" s="108"/>
    </row>
    <row r="351" spans="1:41" ht="15.75">
      <c r="B351" s="108" t="s">
        <v>100</v>
      </c>
      <c r="C351" s="108"/>
      <c r="D351" s="108"/>
      <c r="E351" s="108"/>
      <c r="F351" s="108"/>
      <c r="G351" s="108"/>
      <c r="H351" s="108"/>
      <c r="I351" s="108"/>
      <c r="J351" s="108"/>
      <c r="K351" s="108"/>
      <c r="L351" s="129"/>
      <c r="M351" s="108"/>
      <c r="N351" s="108"/>
      <c r="O351" s="108"/>
      <c r="Q351" s="129" t="s">
        <v>101</v>
      </c>
      <c r="R351" s="129"/>
      <c r="S351" s="129"/>
      <c r="T351" s="108"/>
      <c r="U351" s="108"/>
      <c r="V351" s="108"/>
      <c r="W351" s="108"/>
    </row>
    <row r="352" spans="1:41" ht="15.75"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29"/>
      <c r="M352" s="108"/>
      <c r="N352" s="108"/>
      <c r="O352" s="108"/>
      <c r="P352" s="129"/>
      <c r="Q352" s="108"/>
      <c r="R352" s="129"/>
      <c r="S352" s="129"/>
      <c r="T352" s="108"/>
      <c r="U352" s="108"/>
      <c r="V352" s="108"/>
      <c r="W352" s="108"/>
    </row>
    <row r="353" spans="2:41" ht="15.75"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29"/>
      <c r="M353" s="108"/>
      <c r="N353" s="108"/>
      <c r="O353" s="108"/>
      <c r="Q353" s="129"/>
      <c r="R353" s="129"/>
      <c r="S353" s="129"/>
      <c r="T353" s="108"/>
      <c r="U353" s="108"/>
      <c r="V353" s="108"/>
      <c r="W353" s="108"/>
    </row>
    <row r="354" spans="2:41" ht="15.75">
      <c r="B354" s="108" t="s">
        <v>98</v>
      </c>
      <c r="C354" s="108"/>
      <c r="D354" s="108"/>
      <c r="E354" s="108"/>
      <c r="F354" s="108"/>
      <c r="G354" s="108"/>
      <c r="H354" s="108"/>
      <c r="I354" s="108"/>
      <c r="J354" s="108"/>
      <c r="K354" s="108"/>
      <c r="L354" s="129"/>
      <c r="M354" s="108"/>
      <c r="N354" s="108"/>
      <c r="O354" s="108"/>
      <c r="Q354" s="129" t="s">
        <v>99</v>
      </c>
      <c r="R354" s="129"/>
      <c r="S354" s="129"/>
      <c r="T354" s="108" t="s">
        <v>97</v>
      </c>
      <c r="U354" s="108"/>
      <c r="V354" s="108"/>
      <c r="W354" s="108"/>
      <c r="AA354" s="108"/>
      <c r="AN354" s="108"/>
      <c r="AO354" s="108"/>
    </row>
    <row r="355" spans="2:41" ht="15.75"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29"/>
      <c r="M355" s="108"/>
      <c r="N355" s="108"/>
      <c r="O355" s="108"/>
      <c r="P355" s="129"/>
      <c r="Q355" s="108"/>
      <c r="R355" s="129"/>
      <c r="S355" s="129"/>
      <c r="T355" s="108"/>
      <c r="U355" s="108"/>
      <c r="V355" s="108"/>
      <c r="W355" s="108"/>
      <c r="AA355" s="108"/>
      <c r="AB355" s="196" t="s">
        <v>98</v>
      </c>
      <c r="AC355" s="108" t="s">
        <v>98</v>
      </c>
      <c r="AD355" s="108"/>
      <c r="AF355" s="108"/>
      <c r="AG355" s="108"/>
      <c r="AH355" s="108"/>
      <c r="AI355" s="108"/>
      <c r="AJ355" s="108"/>
      <c r="AK355" s="108"/>
      <c r="AL355" s="108"/>
      <c r="AM355" s="108"/>
      <c r="AN355" s="108"/>
      <c r="AO355" s="108"/>
    </row>
    <row r="356" spans="2:41" ht="15.75">
      <c r="S356" s="108"/>
      <c r="T356" s="108"/>
      <c r="AA356" s="108"/>
      <c r="AB356" s="196"/>
      <c r="AC356" s="108"/>
      <c r="AD356" s="108"/>
      <c r="AF356" s="108"/>
      <c r="AG356" s="108"/>
      <c r="AH356" s="108"/>
      <c r="AI356" s="108"/>
      <c r="AJ356" s="108"/>
      <c r="AK356" s="108"/>
      <c r="AL356" s="108"/>
      <c r="AM356" s="108"/>
      <c r="AN356" s="108"/>
      <c r="AO356" s="108"/>
    </row>
    <row r="357" spans="2:41" ht="15.75">
      <c r="S357" s="108"/>
      <c r="T357" s="108" t="s">
        <v>95</v>
      </c>
      <c r="W357" s="108"/>
      <c r="AA357" s="108"/>
      <c r="AB357" s="196" t="s">
        <v>100</v>
      </c>
      <c r="AC357" s="108" t="s">
        <v>100</v>
      </c>
      <c r="AD357" s="108"/>
      <c r="AF357" s="108"/>
      <c r="AG357" s="108"/>
      <c r="AH357" s="108"/>
      <c r="AI357" s="108"/>
      <c r="AJ357" s="108"/>
      <c r="AK357" s="108"/>
      <c r="AL357" s="108"/>
      <c r="AM357" s="108"/>
    </row>
    <row r="358" spans="2:41" ht="15.75">
      <c r="W358" s="108"/>
      <c r="AI358" s="108"/>
    </row>
    <row r="359" spans="2:41" ht="15.75">
      <c r="AI359" s="108"/>
    </row>
    <row r="360" spans="2:41" s="129" customFormat="1" ht="15.75" hidden="1">
      <c r="B360" s="129" t="s">
        <v>242</v>
      </c>
      <c r="T360" s="129" t="s">
        <v>151</v>
      </c>
      <c r="X360" s="484"/>
      <c r="Y360" s="484"/>
      <c r="AA360" s="129" t="s">
        <v>151</v>
      </c>
      <c r="AO360" s="202"/>
    </row>
    <row r="362" spans="2:41" s="196" customFormat="1" ht="15.75">
      <c r="Q362" s="108"/>
      <c r="S362" s="108"/>
      <c r="X362" s="393"/>
      <c r="Y362" s="393"/>
      <c r="AO362" s="422"/>
    </row>
    <row r="363" spans="2:41" s="196" customFormat="1" ht="15.75">
      <c r="Q363" s="108"/>
      <c r="S363" s="108"/>
      <c r="T363" s="108"/>
      <c r="U363" s="108"/>
      <c r="X363" s="393"/>
      <c r="Y363" s="393"/>
      <c r="AO363" s="422"/>
    </row>
    <row r="364" spans="2:41" s="196" customFormat="1" ht="15.75">
      <c r="Q364" s="108"/>
      <c r="S364" s="108"/>
      <c r="T364" s="108"/>
      <c r="U364" s="108"/>
      <c r="X364" s="393"/>
      <c r="Y364" s="393"/>
      <c r="AO364" s="422"/>
    </row>
    <row r="365" spans="2:41" s="196" customFormat="1" ht="15.75">
      <c r="C365" s="108"/>
      <c r="D365" s="108"/>
      <c r="E365" s="108"/>
      <c r="F365" s="108"/>
      <c r="G365" s="108"/>
      <c r="H365" s="108"/>
      <c r="I365" s="108"/>
      <c r="J365" s="108"/>
      <c r="K365" s="108"/>
      <c r="L365" s="129"/>
      <c r="M365" s="108"/>
      <c r="N365" s="108"/>
      <c r="O365" s="108"/>
      <c r="P365" s="129"/>
      <c r="Q365" s="108"/>
      <c r="S365" s="108"/>
      <c r="T365" s="108"/>
      <c r="U365" s="108"/>
      <c r="X365" s="393"/>
      <c r="Y365" s="393"/>
      <c r="AO365" s="422"/>
    </row>
    <row r="366" spans="2:41" ht="15.75">
      <c r="T366" s="108"/>
      <c r="U366" s="108"/>
    </row>
  </sheetData>
  <mergeCells count="285">
    <mergeCell ref="J161:J163"/>
    <mergeCell ref="A280:A281"/>
    <mergeCell ref="I280:I281"/>
    <mergeCell ref="A227:A228"/>
    <mergeCell ref="A268:A271"/>
    <mergeCell ref="B268:H271"/>
    <mergeCell ref="I272:I273"/>
    <mergeCell ref="I83:I84"/>
    <mergeCell ref="I86:I87"/>
    <mergeCell ref="I138:I139"/>
    <mergeCell ref="J177:J178"/>
    <mergeCell ref="I180:I183"/>
    <mergeCell ref="I177:I178"/>
    <mergeCell ref="A180:A183"/>
    <mergeCell ref="A218:A221"/>
    <mergeCell ref="H260:H263"/>
    <mergeCell ref="A222:A226"/>
    <mergeCell ref="I227:I228"/>
    <mergeCell ref="H251:H255"/>
    <mergeCell ref="I239:I240"/>
    <mergeCell ref="I243:I244"/>
    <mergeCell ref="I254:I255"/>
    <mergeCell ref="J251:J255"/>
    <mergeCell ref="A212:A214"/>
    <mergeCell ref="I289:I290"/>
    <mergeCell ref="A92:A93"/>
    <mergeCell ref="I92:I93"/>
    <mergeCell ref="I103:I104"/>
    <mergeCell ref="AO6:AO8"/>
    <mergeCell ref="AK7:AK8"/>
    <mergeCell ref="AL7:AL8"/>
    <mergeCell ref="AM7:AN7"/>
    <mergeCell ref="P6:Q7"/>
    <mergeCell ref="R6:S7"/>
    <mergeCell ref="T6:U7"/>
    <mergeCell ref="V6:W7"/>
    <mergeCell ref="X6:Y7"/>
    <mergeCell ref="AJ6:AJ8"/>
    <mergeCell ref="Z6:AD7"/>
    <mergeCell ref="AE6:AI7"/>
    <mergeCell ref="AK6:AN6"/>
    <mergeCell ref="L6:L8"/>
    <mergeCell ref="N7:N8"/>
    <mergeCell ref="O7:O8"/>
    <mergeCell ref="M6:O6"/>
    <mergeCell ref="J6:J8"/>
    <mergeCell ref="K6:K8"/>
    <mergeCell ref="K42:K45"/>
    <mergeCell ref="A275:A279"/>
    <mergeCell ref="A198:A199"/>
    <mergeCell ref="G184:G185"/>
    <mergeCell ref="I109:I110"/>
    <mergeCell ref="I112:I117"/>
    <mergeCell ref="A118:A122"/>
    <mergeCell ref="I118:I122"/>
    <mergeCell ref="A184:A185"/>
    <mergeCell ref="I209:I210"/>
    <mergeCell ref="A209:A211"/>
    <mergeCell ref="I275:I279"/>
    <mergeCell ref="G251:G255"/>
    <mergeCell ref="F184:F185"/>
    <mergeCell ref="I215:I216"/>
    <mergeCell ref="I245:I246"/>
    <mergeCell ref="B247:H250"/>
    <mergeCell ref="C251:C255"/>
    <mergeCell ref="A264:A267"/>
    <mergeCell ref="C264:C267"/>
    <mergeCell ref="D264:D267"/>
    <mergeCell ref="E264:E267"/>
    <mergeCell ref="A215:A217"/>
    <mergeCell ref="D184:D185"/>
    <mergeCell ref="E184:E185"/>
    <mergeCell ref="J152:J156"/>
    <mergeCell ref="A152:A156"/>
    <mergeCell ref="C79:C82"/>
    <mergeCell ref="C260:C263"/>
    <mergeCell ref="D260:D263"/>
    <mergeCell ref="E260:E263"/>
    <mergeCell ref="G177:G178"/>
    <mergeCell ref="A177:A178"/>
    <mergeCell ref="C177:C178"/>
    <mergeCell ref="D177:D178"/>
    <mergeCell ref="I143:I144"/>
    <mergeCell ref="I161:I163"/>
    <mergeCell ref="A109:A110"/>
    <mergeCell ref="I164:I166"/>
    <mergeCell ref="A106:A108"/>
    <mergeCell ref="I233:I234"/>
    <mergeCell ref="F180:F183"/>
    <mergeCell ref="A245:A246"/>
    <mergeCell ref="A247:A250"/>
    <mergeCell ref="A251:A255"/>
    <mergeCell ref="D251:D255"/>
    <mergeCell ref="E251:E255"/>
    <mergeCell ref="F251:F255"/>
    <mergeCell ref="I79:I82"/>
    <mergeCell ref="I130:I134"/>
    <mergeCell ref="A135:A136"/>
    <mergeCell ref="I135:I136"/>
    <mergeCell ref="I123:I124"/>
    <mergeCell ref="I126:I129"/>
    <mergeCell ref="A168:H172"/>
    <mergeCell ref="B148:H151"/>
    <mergeCell ref="A148:A151"/>
    <mergeCell ref="I152:I156"/>
    <mergeCell ref="B173:H176"/>
    <mergeCell ref="F177:F178"/>
    <mergeCell ref="A143:A147"/>
    <mergeCell ref="A157:A160"/>
    <mergeCell ref="B157:H160"/>
    <mergeCell ref="A161:A163"/>
    <mergeCell ref="A164:A166"/>
    <mergeCell ref="H177:H178"/>
    <mergeCell ref="A126:A129"/>
    <mergeCell ref="A130:A134"/>
    <mergeCell ref="J260:J263"/>
    <mergeCell ref="F260:F263"/>
    <mergeCell ref="G260:G263"/>
    <mergeCell ref="I222:I226"/>
    <mergeCell ref="B256:H259"/>
    <mergeCell ref="B218:H221"/>
    <mergeCell ref="I184:I185"/>
    <mergeCell ref="J184:J185"/>
    <mergeCell ref="I260:I263"/>
    <mergeCell ref="J222:J226"/>
    <mergeCell ref="C222:C226"/>
    <mergeCell ref="D222:D226"/>
    <mergeCell ref="E222:E226"/>
    <mergeCell ref="H184:H185"/>
    <mergeCell ref="F222:F226"/>
    <mergeCell ref="I198:I199"/>
    <mergeCell ref="I201:I202"/>
    <mergeCell ref="C184:C185"/>
    <mergeCell ref="I212:I213"/>
    <mergeCell ref="A272:A274"/>
    <mergeCell ref="E177:E178"/>
    <mergeCell ref="A173:A176"/>
    <mergeCell ref="I193:I197"/>
    <mergeCell ref="A201:A208"/>
    <mergeCell ref="J164:J166"/>
    <mergeCell ref="I66:I69"/>
    <mergeCell ref="A6:A8"/>
    <mergeCell ref="B6:B8"/>
    <mergeCell ref="C6:C8"/>
    <mergeCell ref="D6:D8"/>
    <mergeCell ref="E6:F7"/>
    <mergeCell ref="G6:G8"/>
    <mergeCell ref="H6:H8"/>
    <mergeCell ref="A51:A54"/>
    <mergeCell ref="H25:H26"/>
    <mergeCell ref="C25:C26"/>
    <mergeCell ref="D25:D26"/>
    <mergeCell ref="A46:A50"/>
    <mergeCell ref="A71:A75"/>
    <mergeCell ref="A83:A84"/>
    <mergeCell ref="A86:A87"/>
    <mergeCell ref="A138:A142"/>
    <mergeCell ref="I6:I8"/>
    <mergeCell ref="A15:H15"/>
    <mergeCell ref="K55:K59"/>
    <mergeCell ref="E25:E26"/>
    <mergeCell ref="A55:A59"/>
    <mergeCell ref="A39:A41"/>
    <mergeCell ref="A25:A34"/>
    <mergeCell ref="A11:H14"/>
    <mergeCell ref="A16:H20"/>
    <mergeCell ref="A21:A24"/>
    <mergeCell ref="B21:H24"/>
    <mergeCell ref="F25:F26"/>
    <mergeCell ref="A42:A45"/>
    <mergeCell ref="G25:G26"/>
    <mergeCell ref="B51:H54"/>
    <mergeCell ref="K39:K41"/>
    <mergeCell ref="K46:K49"/>
    <mergeCell ref="I46:I49"/>
    <mergeCell ref="I42:I45"/>
    <mergeCell ref="I39:I41"/>
    <mergeCell ref="J55:J59"/>
    <mergeCell ref="J39:J41"/>
    <mergeCell ref="I55:I59"/>
    <mergeCell ref="A256:A259"/>
    <mergeCell ref="D294:D295"/>
    <mergeCell ref="E294:E295"/>
    <mergeCell ref="F294:F295"/>
    <mergeCell ref="K177:K178"/>
    <mergeCell ref="A1:AO1"/>
    <mergeCell ref="I294:I297"/>
    <mergeCell ref="A88:A91"/>
    <mergeCell ref="B88:H91"/>
    <mergeCell ref="I96:I101"/>
    <mergeCell ref="C96:C101"/>
    <mergeCell ref="D96:D101"/>
    <mergeCell ref="E96:E101"/>
    <mergeCell ref="F96:F101"/>
    <mergeCell ref="F63:F65"/>
    <mergeCell ref="I63:I65"/>
    <mergeCell ref="C66:C69"/>
    <mergeCell ref="D66:D69"/>
    <mergeCell ref="E66:E69"/>
    <mergeCell ref="F66:F69"/>
    <mergeCell ref="A292:A293"/>
    <mergeCell ref="A193:A197"/>
    <mergeCell ref="K184:K185"/>
    <mergeCell ref="B10:F10"/>
    <mergeCell ref="F298:F299"/>
    <mergeCell ref="I298:I302"/>
    <mergeCell ref="A303:A309"/>
    <mergeCell ref="C303:C304"/>
    <mergeCell ref="D303:D304"/>
    <mergeCell ref="E303:E304"/>
    <mergeCell ref="F303:F304"/>
    <mergeCell ref="I303:I309"/>
    <mergeCell ref="J292:J293"/>
    <mergeCell ref="C294:C295"/>
    <mergeCell ref="C292:C293"/>
    <mergeCell ref="A294:A297"/>
    <mergeCell ref="I292:I293"/>
    <mergeCell ref="D292:D293"/>
    <mergeCell ref="E292:E293"/>
    <mergeCell ref="F292:F293"/>
    <mergeCell ref="AO26:AO36"/>
    <mergeCell ref="AO40:AO41"/>
    <mergeCell ref="A76:A78"/>
    <mergeCell ref="A63:A65"/>
    <mergeCell ref="A123:A124"/>
    <mergeCell ref="A60:A62"/>
    <mergeCell ref="C63:C65"/>
    <mergeCell ref="I74:I75"/>
    <mergeCell ref="A66:A70"/>
    <mergeCell ref="B60:H62"/>
    <mergeCell ref="D63:D65"/>
    <mergeCell ref="E63:E65"/>
    <mergeCell ref="B76:H78"/>
    <mergeCell ref="D79:D82"/>
    <mergeCell ref="E79:E82"/>
    <mergeCell ref="F79:F82"/>
    <mergeCell ref="A103:A105"/>
    <mergeCell ref="A79:A82"/>
    <mergeCell ref="J79:J82"/>
    <mergeCell ref="I106:I107"/>
    <mergeCell ref="A112:A117"/>
    <mergeCell ref="F264:F267"/>
    <mergeCell ref="G264:G267"/>
    <mergeCell ref="H264:H267"/>
    <mergeCell ref="I264:I267"/>
    <mergeCell ref="J264:J267"/>
    <mergeCell ref="A260:A263"/>
    <mergeCell ref="A323:A326"/>
    <mergeCell ref="B323:H326"/>
    <mergeCell ref="A327:A330"/>
    <mergeCell ref="C327:C330"/>
    <mergeCell ref="D327:D330"/>
    <mergeCell ref="E327:E330"/>
    <mergeCell ref="F327:F330"/>
    <mergeCell ref="G327:G330"/>
    <mergeCell ref="H327:H330"/>
    <mergeCell ref="I327:I330"/>
    <mergeCell ref="J327:J330"/>
    <mergeCell ref="A314:A322"/>
    <mergeCell ref="A310:A313"/>
    <mergeCell ref="I310:I313"/>
    <mergeCell ref="A298:A302"/>
    <mergeCell ref="C298:C299"/>
    <mergeCell ref="D298:D299"/>
    <mergeCell ref="E298:E299"/>
    <mergeCell ref="A331:A334"/>
    <mergeCell ref="C331:C334"/>
    <mergeCell ref="D331:D334"/>
    <mergeCell ref="E331:E334"/>
    <mergeCell ref="F331:F334"/>
    <mergeCell ref="G331:G334"/>
    <mergeCell ref="H331:H334"/>
    <mergeCell ref="I331:I334"/>
    <mergeCell ref="J331:J334"/>
    <mergeCell ref="I339:I342"/>
    <mergeCell ref="J339:J342"/>
    <mergeCell ref="A335:A338"/>
    <mergeCell ref="B335:H338"/>
    <mergeCell ref="A339:A342"/>
    <mergeCell ref="C339:C342"/>
    <mergeCell ref="D339:D342"/>
    <mergeCell ref="E339:E342"/>
    <mergeCell ref="F339:F342"/>
    <mergeCell ref="G339:G342"/>
    <mergeCell ref="H339:H342"/>
  </mergeCells>
  <pageMargins left="0" right="0" top="0.19685039370078741" bottom="0.15748031496062992" header="0.31496062992125984" footer="0.31496062992125984"/>
  <pageSetup paperSize="9" scale="69" fitToHeight="15" orientation="landscape" r:id="rId1"/>
  <rowBreaks count="3" manualBreakCount="3">
    <brk id="54" max="16383" man="1"/>
    <brk id="197" max="16383" man="1"/>
    <brk id="274" max="16383" man="1"/>
  </rowBreaks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242"/>
  <sheetViews>
    <sheetView topLeftCell="T206" zoomScale="110" zoomScaleNormal="110" zoomScaleSheetLayoutView="80" workbookViewId="0">
      <selection activeCell="AE55" sqref="AE55"/>
    </sheetView>
  </sheetViews>
  <sheetFormatPr defaultRowHeight="15"/>
  <cols>
    <col min="1" max="1" width="11.28515625" style="12" hidden="1" customWidth="1"/>
    <col min="2" max="2" width="13" style="12" hidden="1" customWidth="1"/>
    <col min="3" max="3" width="11.28515625" style="12" hidden="1" customWidth="1"/>
    <col min="4" max="4" width="10.5703125" style="12" hidden="1" customWidth="1"/>
    <col min="5" max="5" width="12.42578125" style="12" hidden="1" customWidth="1"/>
    <col min="6" max="6" width="11.42578125" style="12" hidden="1" customWidth="1"/>
    <col min="7" max="7" width="10.42578125" style="12" hidden="1" customWidth="1"/>
    <col min="8" max="8" width="10.5703125" style="97" hidden="1" customWidth="1"/>
    <col min="9" max="9" width="12.5703125" style="97" hidden="1" customWidth="1"/>
    <col min="10" max="10" width="12.42578125" style="12" hidden="1" customWidth="1"/>
    <col min="11" max="11" width="11.85546875" style="12" hidden="1" customWidth="1"/>
    <col min="12" max="12" width="12.5703125" style="12" hidden="1" customWidth="1"/>
    <col min="13" max="13" width="10.85546875" style="12" hidden="1" customWidth="1"/>
    <col min="14" max="14" width="11.42578125" style="12" hidden="1" customWidth="1"/>
    <col min="15" max="15" width="12.42578125" style="12" hidden="1" customWidth="1"/>
    <col min="16" max="18" width="9.28515625" style="12" hidden="1" customWidth="1"/>
    <col min="19" max="19" width="9.28515625" style="305" hidden="1" customWidth="1"/>
    <col min="20" max="20" width="7.140625" style="12" customWidth="1"/>
    <col min="21" max="21" width="42.7109375" style="12" customWidth="1"/>
    <col min="22" max="22" width="10" style="12" hidden="1" customWidth="1"/>
    <col min="23" max="23" width="12" style="12" hidden="1" customWidth="1"/>
    <col min="24" max="24" width="9.42578125" style="12" hidden="1" customWidth="1"/>
    <col min="25" max="25" width="11" style="12" hidden="1" customWidth="1"/>
    <col min="26" max="26" width="10.28515625" style="12" hidden="1" customWidth="1"/>
    <col min="27" max="27" width="10.5703125" style="12" hidden="1" customWidth="1"/>
    <col min="28" max="28" width="13.140625" style="12" customWidth="1"/>
    <col min="29" max="29" width="16.140625" style="12" hidden="1" customWidth="1"/>
    <col min="30" max="30" width="13.140625" style="12" hidden="1" customWidth="1"/>
    <col min="31" max="31" width="13.28515625" style="12" customWidth="1"/>
    <col min="32" max="32" width="11.28515625" style="12" customWidth="1"/>
    <col min="33" max="33" width="11.5703125" style="12" hidden="1" customWidth="1"/>
    <col min="34" max="34" width="13.28515625" style="111" customWidth="1"/>
    <col min="35" max="35" width="11.28515625" style="111" customWidth="1"/>
    <col min="36" max="37" width="9.140625" style="111"/>
    <col min="40" max="40" width="11.85546875" customWidth="1"/>
    <col min="41" max="41" width="12.7109375" customWidth="1"/>
    <col min="42" max="16384" width="9.140625" style="12"/>
  </cols>
  <sheetData>
    <row r="1" spans="1:69" s="26" customFormat="1" ht="45" customHeight="1">
      <c r="T1" s="1052" t="s">
        <v>430</v>
      </c>
      <c r="U1" s="1053"/>
      <c r="V1" s="1053"/>
      <c r="W1" s="1053"/>
      <c r="X1" s="1053"/>
      <c r="Y1" s="1053"/>
      <c r="Z1" s="1053"/>
      <c r="AA1" s="1053"/>
      <c r="AB1" s="1053"/>
      <c r="AC1" s="1053"/>
      <c r="AD1" s="1053"/>
      <c r="AE1" s="1053"/>
      <c r="AF1" s="1053"/>
      <c r="AG1" s="1053"/>
      <c r="AH1" s="1053"/>
      <c r="AI1" s="1053"/>
      <c r="AJ1" s="1053"/>
      <c r="AK1" s="1053"/>
      <c r="AL1" s="1053"/>
      <c r="AM1" s="1053"/>
      <c r="AN1" s="1053"/>
      <c r="AO1" s="1053"/>
      <c r="AP1" s="504"/>
      <c r="AQ1" s="504"/>
      <c r="AR1" s="504"/>
      <c r="AS1" s="504"/>
      <c r="AT1" s="504"/>
      <c r="AU1" s="504"/>
      <c r="AV1" s="504"/>
      <c r="AW1" s="504"/>
      <c r="AX1" s="504"/>
      <c r="AY1" s="531"/>
      <c r="AZ1" s="531"/>
      <c r="BA1" s="531"/>
      <c r="BB1" s="531"/>
      <c r="BC1" s="531"/>
      <c r="BD1" s="531"/>
      <c r="BE1" s="531"/>
      <c r="BF1" s="531"/>
      <c r="BG1" s="531"/>
      <c r="BH1" s="531"/>
      <c r="BI1" s="531"/>
      <c r="BJ1" s="531"/>
      <c r="BK1" s="531"/>
      <c r="BL1" s="531"/>
      <c r="BM1" s="531"/>
      <c r="BN1" s="531"/>
      <c r="BO1" s="531"/>
      <c r="BP1" s="531"/>
      <c r="BQ1" s="531"/>
    </row>
    <row r="2" spans="1:69" s="26" customFormat="1" ht="20.25">
      <c r="A2" s="1211"/>
      <c r="B2" s="1211"/>
      <c r="C2" s="1211"/>
      <c r="D2" s="1211"/>
      <c r="E2" s="1211"/>
      <c r="F2" s="1211"/>
      <c r="G2" s="1211"/>
      <c r="H2" s="1211"/>
      <c r="I2" s="1211"/>
      <c r="J2" s="1211"/>
      <c r="K2" s="1211"/>
      <c r="L2" s="1211"/>
      <c r="M2" s="1211"/>
      <c r="N2" s="1211"/>
      <c r="O2" s="1211"/>
      <c r="P2" s="1211"/>
      <c r="Q2" s="1211"/>
      <c r="R2" s="1211"/>
      <c r="S2" s="1211"/>
      <c r="T2" s="320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H2" s="505"/>
      <c r="AI2" s="505"/>
      <c r="AJ2" s="505"/>
      <c r="AK2" s="505"/>
      <c r="AL2" s="505"/>
      <c r="AM2" s="505"/>
      <c r="AN2" s="505"/>
      <c r="AO2" s="530" t="s">
        <v>241</v>
      </c>
    </row>
    <row r="3" spans="1:69" s="26" customFormat="1" ht="20.25">
      <c r="H3" s="154"/>
      <c r="I3" s="154"/>
      <c r="S3" s="388" t="s">
        <v>91</v>
      </c>
      <c r="T3" s="320"/>
      <c r="U3" s="504"/>
      <c r="V3" s="504"/>
      <c r="W3" s="504"/>
      <c r="X3" s="504"/>
      <c r="Y3" s="504"/>
      <c r="Z3" s="504"/>
      <c r="AA3" s="504"/>
      <c r="AB3" s="504"/>
      <c r="AC3" s="504"/>
      <c r="AD3" s="504"/>
      <c r="AE3" s="504"/>
      <c r="AF3" s="504"/>
      <c r="AH3" s="109"/>
      <c r="AI3" s="110"/>
      <c r="AJ3" s="110"/>
      <c r="AK3" s="111"/>
      <c r="AL3"/>
      <c r="AM3" s="382"/>
      <c r="AN3" s="382"/>
      <c r="AO3" s="530" t="s">
        <v>297</v>
      </c>
    </row>
    <row r="4" spans="1:69" s="26" customFormat="1" ht="20.25">
      <c r="H4" s="154"/>
      <c r="I4" s="154"/>
      <c r="S4" s="388" t="s">
        <v>157</v>
      </c>
      <c r="T4" s="320"/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4"/>
      <c r="AH4" s="109"/>
      <c r="AI4" s="110"/>
      <c r="AJ4" s="110"/>
      <c r="AK4" s="111"/>
      <c r="AL4"/>
      <c r="AM4" s="382"/>
      <c r="AN4" s="382"/>
      <c r="AO4" s="857" t="s">
        <v>427</v>
      </c>
    </row>
    <row r="5" spans="1:69" s="26" customFormat="1" ht="20.25">
      <c r="H5" s="154"/>
      <c r="I5" s="154"/>
      <c r="S5" s="289" t="s">
        <v>92</v>
      </c>
      <c r="T5" s="320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4"/>
      <c r="AH5" s="109"/>
      <c r="AI5" s="110"/>
      <c r="AJ5" s="110"/>
      <c r="AK5" s="111"/>
      <c r="AL5"/>
      <c r="AM5" s="382"/>
      <c r="AN5" s="382"/>
      <c r="AO5" s="391" t="s">
        <v>92</v>
      </c>
    </row>
    <row r="6" spans="1:69" s="26" customFormat="1" ht="20.25">
      <c r="H6" s="154"/>
      <c r="I6" s="154"/>
      <c r="O6" s="89"/>
      <c r="P6" s="89"/>
      <c r="Q6" s="89"/>
      <c r="R6" s="89"/>
      <c r="S6" s="289"/>
      <c r="T6" s="320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H6" s="112"/>
      <c r="AI6" s="113"/>
      <c r="AJ6" s="113"/>
      <c r="AK6" s="114"/>
      <c r="AL6" s="114"/>
      <c r="AM6" s="115"/>
      <c r="AN6" s="115"/>
    </row>
    <row r="7" spans="1:69" ht="73.5" customHeight="1">
      <c r="A7" s="1165"/>
      <c r="B7" s="1168" t="s">
        <v>67</v>
      </c>
      <c r="C7" s="1169"/>
      <c r="D7" s="1172" t="s">
        <v>68</v>
      </c>
      <c r="E7" s="1173"/>
      <c r="F7" s="1172" t="s">
        <v>69</v>
      </c>
      <c r="G7" s="1173"/>
      <c r="H7" s="1212" t="s">
        <v>70</v>
      </c>
      <c r="I7" s="1213"/>
      <c r="J7" s="1216" t="s">
        <v>71</v>
      </c>
      <c r="K7" s="1217"/>
      <c r="L7" s="1164" t="s">
        <v>72</v>
      </c>
      <c r="M7" s="1220"/>
      <c r="N7" s="1176" t="s">
        <v>73</v>
      </c>
      <c r="O7" s="1223" t="s">
        <v>74</v>
      </c>
      <c r="P7" s="1224"/>
      <c r="Q7" s="1224"/>
      <c r="R7" s="1225"/>
      <c r="S7" s="1159" t="s">
        <v>75</v>
      </c>
      <c r="T7" s="1119" t="s">
        <v>3</v>
      </c>
      <c r="U7" s="1119" t="s">
        <v>4</v>
      </c>
      <c r="V7" s="1120" t="s">
        <v>6</v>
      </c>
      <c r="W7" s="1120" t="s">
        <v>14</v>
      </c>
      <c r="X7" s="1123" t="s">
        <v>5</v>
      </c>
      <c r="Y7" s="1124"/>
      <c r="Z7" s="1120" t="s">
        <v>1</v>
      </c>
      <c r="AA7" s="1120" t="s">
        <v>2</v>
      </c>
      <c r="AB7" s="1120" t="s">
        <v>0</v>
      </c>
      <c r="AC7" s="1120" t="s">
        <v>51</v>
      </c>
      <c r="AD7" s="1120" t="s">
        <v>52</v>
      </c>
      <c r="AE7" s="1054" t="s">
        <v>275</v>
      </c>
      <c r="AF7" s="1164" t="s">
        <v>296</v>
      </c>
      <c r="AG7" s="1165"/>
      <c r="AH7" s="1191" t="s">
        <v>102</v>
      </c>
      <c r="AI7" s="1192"/>
      <c r="AJ7" s="1192"/>
      <c r="AK7" s="1193"/>
      <c r="AL7" s="1191" t="s">
        <v>103</v>
      </c>
      <c r="AM7" s="1192"/>
      <c r="AN7" s="1192"/>
      <c r="AO7" s="1193"/>
    </row>
    <row r="8" spans="1:69" ht="28.5" customHeight="1">
      <c r="A8" s="1167"/>
      <c r="B8" s="1170"/>
      <c r="C8" s="1171"/>
      <c r="D8" s="1174"/>
      <c r="E8" s="1175"/>
      <c r="F8" s="1174"/>
      <c r="G8" s="1175"/>
      <c r="H8" s="1214"/>
      <c r="I8" s="1215"/>
      <c r="J8" s="1218"/>
      <c r="K8" s="1219"/>
      <c r="L8" s="1221"/>
      <c r="M8" s="1222"/>
      <c r="N8" s="1177"/>
      <c r="O8" s="1162" t="s">
        <v>76</v>
      </c>
      <c r="P8" s="1162" t="s">
        <v>77</v>
      </c>
      <c r="Q8" s="1163" t="s">
        <v>78</v>
      </c>
      <c r="R8" s="1163"/>
      <c r="S8" s="1160"/>
      <c r="T8" s="1119"/>
      <c r="U8" s="1119"/>
      <c r="V8" s="1121"/>
      <c r="W8" s="1121"/>
      <c r="X8" s="1125"/>
      <c r="Y8" s="1126"/>
      <c r="Z8" s="1121"/>
      <c r="AA8" s="1121"/>
      <c r="AB8" s="1121"/>
      <c r="AC8" s="1121"/>
      <c r="AD8" s="1121"/>
      <c r="AE8" s="1020"/>
      <c r="AF8" s="1166"/>
      <c r="AG8" s="1167"/>
      <c r="AH8" s="1203" t="s">
        <v>104</v>
      </c>
      <c r="AI8" s="1204"/>
      <c r="AJ8" s="1203" t="s">
        <v>82</v>
      </c>
      <c r="AK8" s="1204"/>
      <c r="AL8" s="1191" t="s">
        <v>104</v>
      </c>
      <c r="AM8" s="1193"/>
      <c r="AN8" s="1203" t="s">
        <v>82</v>
      </c>
      <c r="AO8" s="1204"/>
    </row>
    <row r="9" spans="1:69" ht="24" customHeight="1">
      <c r="A9" s="63" t="s">
        <v>80</v>
      </c>
      <c r="B9" s="359" t="s">
        <v>81</v>
      </c>
      <c r="C9" s="359" t="s">
        <v>82</v>
      </c>
      <c r="D9" s="62" t="s">
        <v>81</v>
      </c>
      <c r="E9" s="62" t="s">
        <v>82</v>
      </c>
      <c r="F9" s="62" t="s">
        <v>83</v>
      </c>
      <c r="G9" s="62" t="s">
        <v>82</v>
      </c>
      <c r="H9" s="359" t="s">
        <v>83</v>
      </c>
      <c r="I9" s="383" t="s">
        <v>82</v>
      </c>
      <c r="J9" s="378" t="s">
        <v>154</v>
      </c>
      <c r="K9" s="64" t="s">
        <v>222</v>
      </c>
      <c r="L9" s="378" t="s">
        <v>154</v>
      </c>
      <c r="M9" s="378" t="s">
        <v>222</v>
      </c>
      <c r="N9" s="1178"/>
      <c r="O9" s="1162"/>
      <c r="P9" s="1162"/>
      <c r="Q9" s="379" t="s">
        <v>84</v>
      </c>
      <c r="R9" s="379" t="s">
        <v>85</v>
      </c>
      <c r="S9" s="1161"/>
      <c r="T9" s="1119"/>
      <c r="U9" s="1119"/>
      <c r="V9" s="1122"/>
      <c r="W9" s="1122"/>
      <c r="X9" s="515" t="s">
        <v>64</v>
      </c>
      <c r="Y9" s="515" t="s">
        <v>65</v>
      </c>
      <c r="Z9" s="1122"/>
      <c r="AA9" s="1122"/>
      <c r="AB9" s="1122"/>
      <c r="AC9" s="1122"/>
      <c r="AD9" s="1122"/>
      <c r="AE9" s="1013"/>
      <c r="AF9" s="446" t="s">
        <v>79</v>
      </c>
      <c r="AG9" s="62" t="s">
        <v>80</v>
      </c>
      <c r="AH9" s="116" t="s">
        <v>105</v>
      </c>
      <c r="AI9" s="116" t="s">
        <v>106</v>
      </c>
      <c r="AJ9" s="116" t="s">
        <v>105</v>
      </c>
      <c r="AK9" s="116" t="s">
        <v>106</v>
      </c>
      <c r="AL9" s="116" t="s">
        <v>105</v>
      </c>
      <c r="AM9" s="116" t="s">
        <v>106</v>
      </c>
      <c r="AN9" s="116" t="s">
        <v>105</v>
      </c>
      <c r="AO9" s="116" t="s">
        <v>106</v>
      </c>
    </row>
    <row r="10" spans="1:69" ht="15.75">
      <c r="A10" s="66">
        <v>6</v>
      </c>
      <c r="B10" s="381">
        <v>7</v>
      </c>
      <c r="C10" s="381">
        <v>8</v>
      </c>
      <c r="D10" s="66">
        <v>9</v>
      </c>
      <c r="E10" s="66">
        <v>10</v>
      </c>
      <c r="F10" s="66">
        <v>11</v>
      </c>
      <c r="G10" s="66">
        <v>12</v>
      </c>
      <c r="H10" s="376">
        <v>13</v>
      </c>
      <c r="I10" s="381">
        <v>14</v>
      </c>
      <c r="J10" s="66">
        <v>15</v>
      </c>
      <c r="K10" s="66">
        <v>16</v>
      </c>
      <c r="L10" s="66">
        <v>17</v>
      </c>
      <c r="M10" s="66">
        <v>18</v>
      </c>
      <c r="N10" s="381">
        <v>19</v>
      </c>
      <c r="O10" s="67">
        <v>20</v>
      </c>
      <c r="P10" s="67">
        <v>21</v>
      </c>
      <c r="Q10" s="380">
        <v>22</v>
      </c>
      <c r="R10" s="380">
        <v>23</v>
      </c>
      <c r="S10" s="290">
        <v>24</v>
      </c>
      <c r="T10" s="14">
        <v>1</v>
      </c>
      <c r="U10" s="14">
        <v>2</v>
      </c>
      <c r="V10" s="14">
        <v>3</v>
      </c>
      <c r="W10" s="14">
        <v>4</v>
      </c>
      <c r="X10" s="14">
        <v>5</v>
      </c>
      <c r="Y10" s="14">
        <v>6</v>
      </c>
      <c r="Z10" s="14">
        <v>7</v>
      </c>
      <c r="AA10" s="14">
        <v>8</v>
      </c>
      <c r="AB10" s="14">
        <v>3</v>
      </c>
      <c r="AC10" s="14"/>
      <c r="AD10" s="14"/>
      <c r="AE10" s="14">
        <v>4</v>
      </c>
      <c r="AF10" s="524">
        <v>5</v>
      </c>
      <c r="AG10" s="66">
        <v>6</v>
      </c>
      <c r="AH10" s="117">
        <v>6</v>
      </c>
      <c r="AI10" s="117">
        <v>7</v>
      </c>
      <c r="AJ10" s="117">
        <v>8</v>
      </c>
      <c r="AK10" s="117">
        <v>9</v>
      </c>
      <c r="AL10" s="117">
        <v>10</v>
      </c>
      <c r="AM10" s="117">
        <v>11</v>
      </c>
      <c r="AN10" s="117">
        <v>12</v>
      </c>
      <c r="AO10" s="117">
        <v>13</v>
      </c>
    </row>
    <row r="11" spans="1:69" ht="15.75">
      <c r="A11" s="354" t="e">
        <f>A12+A13+A14+A15</f>
        <v>#REF!</v>
      </c>
      <c r="B11" s="354" t="e">
        <f t="shared" ref="B11:R11" si="0">B12+B13+B14+B15</f>
        <v>#REF!</v>
      </c>
      <c r="C11" s="354" t="e">
        <f t="shared" si="0"/>
        <v>#REF!</v>
      </c>
      <c r="D11" s="354" t="e">
        <f t="shared" si="0"/>
        <v>#REF!</v>
      </c>
      <c r="E11" s="354" t="e">
        <f t="shared" si="0"/>
        <v>#REF!</v>
      </c>
      <c r="F11" s="354" t="e">
        <f t="shared" si="0"/>
        <v>#REF!</v>
      </c>
      <c r="G11" s="354" t="e">
        <f t="shared" si="0"/>
        <v>#REF!</v>
      </c>
      <c r="H11" s="354" t="e">
        <f t="shared" si="0"/>
        <v>#REF!</v>
      </c>
      <c r="I11" s="354" t="e">
        <f t="shared" si="0"/>
        <v>#REF!</v>
      </c>
      <c r="J11" s="354" t="e">
        <f>J12+J13+J14+J15</f>
        <v>#REF!</v>
      </c>
      <c r="K11" s="354" t="e">
        <f>K12+K13+K14+K15</f>
        <v>#REF!</v>
      </c>
      <c r="L11" s="354" t="e">
        <f>L12+L13+L14+L15</f>
        <v>#REF!</v>
      </c>
      <c r="M11" s="354" t="e">
        <f>M12+M13+M14+M15</f>
        <v>#REF!</v>
      </c>
      <c r="N11" s="354" t="e">
        <f>N12+N13+N14+N15</f>
        <v>#REF!</v>
      </c>
      <c r="O11" s="354" t="e">
        <f t="shared" si="0"/>
        <v>#REF!</v>
      </c>
      <c r="P11" s="354" t="e">
        <f>ROUND((A11*100%/#REF!*100),2)</f>
        <v>#REF!</v>
      </c>
      <c r="Q11" s="354" t="e">
        <f t="shared" si="0"/>
        <v>#REF!</v>
      </c>
      <c r="R11" s="354" t="e">
        <f t="shared" si="0"/>
        <v>#REF!</v>
      </c>
      <c r="S11" s="291"/>
      <c r="T11" s="532"/>
      <c r="U11" s="1208" t="s">
        <v>11</v>
      </c>
      <c r="V11" s="1209"/>
      <c r="W11" s="1209"/>
      <c r="X11" s="1209"/>
      <c r="Y11" s="1210"/>
      <c r="Z11" s="533"/>
      <c r="AA11" s="533"/>
      <c r="AB11" s="534"/>
      <c r="AC11" s="354">
        <f t="shared" ref="AC11:AO11" si="1">AC12+AC13+AC14+AC15</f>
        <v>2104313.88</v>
      </c>
      <c r="AD11" s="354">
        <f t="shared" si="1"/>
        <v>979387.0199999999</v>
      </c>
      <c r="AE11" s="354">
        <f t="shared" si="1"/>
        <v>2778922.9899999998</v>
      </c>
      <c r="AF11" s="354">
        <f t="shared" si="1"/>
        <v>273244.23</v>
      </c>
      <c r="AG11" s="354" t="e">
        <f t="shared" si="1"/>
        <v>#REF!</v>
      </c>
      <c r="AH11" s="354">
        <f t="shared" si="1"/>
        <v>0</v>
      </c>
      <c r="AI11" s="354">
        <f t="shared" si="1"/>
        <v>0</v>
      </c>
      <c r="AJ11" s="354">
        <f t="shared" si="1"/>
        <v>0</v>
      </c>
      <c r="AK11" s="354">
        <f t="shared" si="1"/>
        <v>0</v>
      </c>
      <c r="AL11" s="354">
        <f t="shared" si="1"/>
        <v>0</v>
      </c>
      <c r="AM11" s="354">
        <f t="shared" si="1"/>
        <v>0</v>
      </c>
      <c r="AN11" s="354">
        <f t="shared" si="1"/>
        <v>0</v>
      </c>
      <c r="AO11" s="354">
        <f t="shared" si="1"/>
        <v>0</v>
      </c>
    </row>
    <row r="12" spans="1:69" ht="59.25" customHeight="1">
      <c r="A12" s="16">
        <f t="shared" ref="A12:O12" si="2">A18+A98</f>
        <v>123902.23100000003</v>
      </c>
      <c r="B12" s="16">
        <f t="shared" si="2"/>
        <v>75183.449000000008</v>
      </c>
      <c r="C12" s="16">
        <f t="shared" si="2"/>
        <v>75183.449000000008</v>
      </c>
      <c r="D12" s="16">
        <f t="shared" si="2"/>
        <v>18517.998</v>
      </c>
      <c r="E12" s="16">
        <f t="shared" si="2"/>
        <v>18517.998</v>
      </c>
      <c r="F12" s="16">
        <f t="shared" si="2"/>
        <v>786.48</v>
      </c>
      <c r="G12" s="16">
        <f t="shared" si="2"/>
        <v>13330.153</v>
      </c>
      <c r="H12" s="16">
        <f t="shared" si="2"/>
        <v>32198.722999999998</v>
      </c>
      <c r="I12" s="16">
        <f t="shared" si="2"/>
        <v>16870.630999999994</v>
      </c>
      <c r="J12" s="16">
        <f t="shared" si="2"/>
        <v>131836.66800000001</v>
      </c>
      <c r="K12" s="16">
        <f t="shared" si="2"/>
        <v>21313.051000000007</v>
      </c>
      <c r="L12" s="16" t="e">
        <f t="shared" si="2"/>
        <v>#REF!</v>
      </c>
      <c r="M12" s="16">
        <f t="shared" si="2"/>
        <v>0</v>
      </c>
      <c r="N12" s="16" t="e">
        <f t="shared" si="2"/>
        <v>#REF!</v>
      </c>
      <c r="O12" s="16" t="e">
        <f t="shared" si="2"/>
        <v>#REF!</v>
      </c>
      <c r="P12" s="385" t="e">
        <f>ROUND((A12*100%/#REF!*100),2)</f>
        <v>#REF!</v>
      </c>
      <c r="Q12" s="16">
        <f t="shared" ref="Q12:R15" si="3">Q18+Q98</f>
        <v>0</v>
      </c>
      <c r="R12" s="16">
        <f t="shared" si="3"/>
        <v>0</v>
      </c>
      <c r="S12" s="292"/>
      <c r="T12" s="1074"/>
      <c r="U12" s="1075"/>
      <c r="V12" s="1075"/>
      <c r="W12" s="1075"/>
      <c r="X12" s="1075"/>
      <c r="Y12" s="1075"/>
      <c r="Z12" s="1075"/>
      <c r="AA12" s="1076"/>
      <c r="AB12" s="15" t="s">
        <v>19</v>
      </c>
      <c r="AC12" s="16">
        <f t="shared" ref="AC12:AG15" si="4">AC18+AC115</f>
        <v>1130844</v>
      </c>
      <c r="AD12" s="16">
        <f t="shared" si="4"/>
        <v>277183.29999999993</v>
      </c>
      <c r="AE12" s="16">
        <f t="shared" si="4"/>
        <v>911959.7</v>
      </c>
      <c r="AF12" s="16">
        <f t="shared" si="4"/>
        <v>185102.85</v>
      </c>
      <c r="AG12" s="16">
        <f t="shared" si="4"/>
        <v>0</v>
      </c>
      <c r="AH12" s="16">
        <f>AH18+AH98</f>
        <v>0</v>
      </c>
      <c r="AI12" s="16">
        <f>AI18+AI78</f>
        <v>0</v>
      </c>
      <c r="AJ12" s="16">
        <f>AJ18+AJ114</f>
        <v>0</v>
      </c>
      <c r="AK12" s="16">
        <f>AK18+AK114</f>
        <v>0</v>
      </c>
      <c r="AL12" s="16">
        <f t="shared" ref="AJ12:AO13" si="5">AL18+AL98</f>
        <v>0</v>
      </c>
      <c r="AM12" s="16">
        <f t="shared" si="5"/>
        <v>0</v>
      </c>
      <c r="AN12" s="16">
        <f t="shared" si="5"/>
        <v>0</v>
      </c>
      <c r="AO12" s="16">
        <f t="shared" si="5"/>
        <v>0</v>
      </c>
    </row>
    <row r="13" spans="1:69" ht="44.25" customHeight="1">
      <c r="A13" s="16" t="e">
        <f t="shared" ref="A13:O13" si="6">A19+A99</f>
        <v>#REF!</v>
      </c>
      <c r="B13" s="16" t="e">
        <f t="shared" si="6"/>
        <v>#REF!</v>
      </c>
      <c r="C13" s="16" t="e">
        <f t="shared" si="6"/>
        <v>#REF!</v>
      </c>
      <c r="D13" s="16" t="e">
        <f t="shared" si="6"/>
        <v>#REF!</v>
      </c>
      <c r="E13" s="16" t="e">
        <f t="shared" si="6"/>
        <v>#REF!</v>
      </c>
      <c r="F13" s="16" t="e">
        <f t="shared" si="6"/>
        <v>#REF!</v>
      </c>
      <c r="G13" s="16" t="e">
        <f t="shared" si="6"/>
        <v>#REF!</v>
      </c>
      <c r="H13" s="16" t="e">
        <f t="shared" si="6"/>
        <v>#REF!</v>
      </c>
      <c r="I13" s="16" t="e">
        <f t="shared" si="6"/>
        <v>#REF!</v>
      </c>
      <c r="J13" s="16" t="e">
        <f t="shared" si="6"/>
        <v>#REF!</v>
      </c>
      <c r="K13" s="16" t="e">
        <f t="shared" si="6"/>
        <v>#REF!</v>
      </c>
      <c r="L13" s="16" t="e">
        <f t="shared" si="6"/>
        <v>#REF!</v>
      </c>
      <c r="M13" s="16" t="e">
        <f t="shared" si="6"/>
        <v>#REF!</v>
      </c>
      <c r="N13" s="16" t="e">
        <f t="shared" si="6"/>
        <v>#REF!</v>
      </c>
      <c r="O13" s="16" t="e">
        <f t="shared" si="6"/>
        <v>#REF!</v>
      </c>
      <c r="P13" s="385" t="e">
        <f>ROUND((A13*100%/#REF!*100),2)</f>
        <v>#REF!</v>
      </c>
      <c r="Q13" s="16" t="e">
        <f t="shared" si="3"/>
        <v>#REF!</v>
      </c>
      <c r="R13" s="16" t="e">
        <f t="shared" si="3"/>
        <v>#REF!</v>
      </c>
      <c r="S13" s="292"/>
      <c r="T13" s="1077"/>
      <c r="U13" s="1078"/>
      <c r="V13" s="1078"/>
      <c r="W13" s="1078"/>
      <c r="X13" s="1078"/>
      <c r="Y13" s="1078"/>
      <c r="Z13" s="1078"/>
      <c r="AA13" s="1079"/>
      <c r="AB13" s="15" t="s">
        <v>20</v>
      </c>
      <c r="AC13" s="16">
        <f t="shared" si="4"/>
        <v>247848.8</v>
      </c>
      <c r="AD13" s="16">
        <f t="shared" si="4"/>
        <v>0</v>
      </c>
      <c r="AE13" s="16">
        <f t="shared" si="4"/>
        <v>581812.35999999987</v>
      </c>
      <c r="AF13" s="16">
        <f t="shared" si="4"/>
        <v>88141.38</v>
      </c>
      <c r="AG13" s="16" t="e">
        <f t="shared" si="4"/>
        <v>#REF!</v>
      </c>
      <c r="AH13" s="16">
        <f>AH19+AH99</f>
        <v>0</v>
      </c>
      <c r="AI13" s="16">
        <f>AI19+AI99</f>
        <v>0</v>
      </c>
      <c r="AJ13" s="16">
        <f t="shared" si="5"/>
        <v>0</v>
      </c>
      <c r="AK13" s="16">
        <f t="shared" si="5"/>
        <v>0</v>
      </c>
      <c r="AL13" s="16">
        <f t="shared" si="5"/>
        <v>0</v>
      </c>
      <c r="AM13" s="16">
        <f t="shared" si="5"/>
        <v>0</v>
      </c>
      <c r="AN13" s="16">
        <f t="shared" si="5"/>
        <v>0</v>
      </c>
      <c r="AO13" s="16">
        <f t="shared" si="5"/>
        <v>0</v>
      </c>
    </row>
    <row r="14" spans="1:69" ht="25.5" customHeight="1">
      <c r="A14" s="16" t="e">
        <f t="shared" ref="A14:O14" si="7">A20+A100</f>
        <v>#REF!</v>
      </c>
      <c r="B14" s="16" t="e">
        <f t="shared" si="7"/>
        <v>#REF!</v>
      </c>
      <c r="C14" s="16" t="e">
        <f t="shared" si="7"/>
        <v>#REF!</v>
      </c>
      <c r="D14" s="16" t="e">
        <f t="shared" si="7"/>
        <v>#REF!</v>
      </c>
      <c r="E14" s="16" t="e">
        <f t="shared" si="7"/>
        <v>#REF!</v>
      </c>
      <c r="F14" s="16" t="e">
        <f t="shared" si="7"/>
        <v>#REF!</v>
      </c>
      <c r="G14" s="16" t="e">
        <f t="shared" si="7"/>
        <v>#REF!</v>
      </c>
      <c r="H14" s="16" t="e">
        <f t="shared" si="7"/>
        <v>#REF!</v>
      </c>
      <c r="I14" s="16" t="e">
        <f t="shared" si="7"/>
        <v>#REF!</v>
      </c>
      <c r="J14" s="16" t="e">
        <f t="shared" si="7"/>
        <v>#REF!</v>
      </c>
      <c r="K14" s="16" t="e">
        <f t="shared" si="7"/>
        <v>#REF!</v>
      </c>
      <c r="L14" s="16" t="e">
        <f t="shared" si="7"/>
        <v>#REF!</v>
      </c>
      <c r="M14" s="16" t="e">
        <f t="shared" si="7"/>
        <v>#REF!</v>
      </c>
      <c r="N14" s="16" t="e">
        <f t="shared" si="7"/>
        <v>#REF!</v>
      </c>
      <c r="O14" s="16" t="e">
        <f t="shared" si="7"/>
        <v>#REF!</v>
      </c>
      <c r="P14" s="385" t="e">
        <f>ROUND((A14*100%/#REF!*100),2)</f>
        <v>#REF!</v>
      </c>
      <c r="Q14" s="16" t="e">
        <f t="shared" si="3"/>
        <v>#REF!</v>
      </c>
      <c r="R14" s="16" t="e">
        <f t="shared" si="3"/>
        <v>#REF!</v>
      </c>
      <c r="S14" s="292"/>
      <c r="T14" s="1077"/>
      <c r="U14" s="1078"/>
      <c r="V14" s="1078"/>
      <c r="W14" s="1078"/>
      <c r="X14" s="1078"/>
      <c r="Y14" s="1078"/>
      <c r="Z14" s="1078"/>
      <c r="AA14" s="1079"/>
      <c r="AB14" s="15" t="s">
        <v>10</v>
      </c>
      <c r="AC14" s="16">
        <f t="shared" si="4"/>
        <v>23417.360000000001</v>
      </c>
      <c r="AD14" s="16">
        <f t="shared" si="4"/>
        <v>0</v>
      </c>
      <c r="AE14" s="16">
        <f t="shared" si="4"/>
        <v>495533.09</v>
      </c>
      <c r="AF14" s="16">
        <f t="shared" si="4"/>
        <v>0</v>
      </c>
      <c r="AG14" s="16">
        <f t="shared" si="4"/>
        <v>0</v>
      </c>
      <c r="AH14" s="16">
        <f>AI14+AJ14+AK14</f>
        <v>0</v>
      </c>
      <c r="AI14" s="16">
        <f>AI20+AI80</f>
        <v>0</v>
      </c>
      <c r="AJ14" s="16">
        <f>AJ20+AJ80</f>
        <v>0</v>
      </c>
      <c r="AK14" s="16">
        <f>AK20+AK80</f>
        <v>0</v>
      </c>
      <c r="AL14" s="16">
        <f t="shared" ref="AL14:AO15" si="8">AL20+AL100</f>
        <v>0</v>
      </c>
      <c r="AM14" s="16">
        <f t="shared" si="8"/>
        <v>0</v>
      </c>
      <c r="AN14" s="16">
        <f t="shared" si="8"/>
        <v>0</v>
      </c>
      <c r="AO14" s="16">
        <f t="shared" si="8"/>
        <v>0</v>
      </c>
    </row>
    <row r="15" spans="1:69" ht="25.5">
      <c r="A15" s="16">
        <f t="shared" ref="A15:O15" si="9">A21+A101</f>
        <v>340731.15900000004</v>
      </c>
      <c r="B15" s="16">
        <f t="shared" si="9"/>
        <v>0</v>
      </c>
      <c r="C15" s="16">
        <f t="shared" si="9"/>
        <v>0</v>
      </c>
      <c r="D15" s="16">
        <f t="shared" si="9"/>
        <v>0</v>
      </c>
      <c r="E15" s="16">
        <f t="shared" si="9"/>
        <v>233380.04500000001</v>
      </c>
      <c r="F15" s="16">
        <f t="shared" si="9"/>
        <v>0</v>
      </c>
      <c r="G15" s="16">
        <f t="shared" si="9"/>
        <v>59762.495999999999</v>
      </c>
      <c r="H15" s="16">
        <f t="shared" si="9"/>
        <v>0</v>
      </c>
      <c r="I15" s="16">
        <f t="shared" si="9"/>
        <v>47588.618000000002</v>
      </c>
      <c r="J15" s="16">
        <f t="shared" si="9"/>
        <v>210711.94399999999</v>
      </c>
      <c r="K15" s="16">
        <f t="shared" si="9"/>
        <v>77225.87</v>
      </c>
      <c r="L15" s="16">
        <f t="shared" si="9"/>
        <v>133486.07199999999</v>
      </c>
      <c r="M15" s="16">
        <f t="shared" si="9"/>
        <v>0</v>
      </c>
      <c r="N15" s="16">
        <f t="shared" si="9"/>
        <v>0</v>
      </c>
      <c r="O15" s="16">
        <f t="shared" si="9"/>
        <v>0</v>
      </c>
      <c r="P15" s="385" t="e">
        <f>ROUND((A15*100%/#REF!*100),2)</f>
        <v>#REF!</v>
      </c>
      <c r="Q15" s="16">
        <f t="shared" si="3"/>
        <v>0</v>
      </c>
      <c r="R15" s="16">
        <f t="shared" si="3"/>
        <v>0</v>
      </c>
      <c r="S15" s="292"/>
      <c r="T15" s="1080"/>
      <c r="U15" s="1081"/>
      <c r="V15" s="1081"/>
      <c r="W15" s="1081"/>
      <c r="X15" s="1081"/>
      <c r="Y15" s="1081"/>
      <c r="Z15" s="1081"/>
      <c r="AA15" s="1082"/>
      <c r="AB15" s="15" t="s">
        <v>9</v>
      </c>
      <c r="AC15" s="16">
        <f t="shared" si="4"/>
        <v>702203.72</v>
      </c>
      <c r="AD15" s="16">
        <f t="shared" si="4"/>
        <v>702203.72</v>
      </c>
      <c r="AE15" s="16">
        <f t="shared" si="4"/>
        <v>789617.84</v>
      </c>
      <c r="AF15" s="16">
        <f t="shared" si="4"/>
        <v>0</v>
      </c>
      <c r="AG15" s="16">
        <f t="shared" si="4"/>
        <v>0</v>
      </c>
      <c r="AH15" s="16">
        <f>AH21</f>
        <v>0</v>
      </c>
      <c r="AI15" s="16">
        <f>AI21</f>
        <v>0</v>
      </c>
      <c r="AJ15" s="16">
        <f>AJ21</f>
        <v>0</v>
      </c>
      <c r="AK15" s="16">
        <f>AK21</f>
        <v>0</v>
      </c>
      <c r="AL15" s="16">
        <f t="shared" si="8"/>
        <v>0</v>
      </c>
      <c r="AM15" s="16">
        <f t="shared" si="8"/>
        <v>0</v>
      </c>
      <c r="AN15" s="16">
        <f t="shared" si="8"/>
        <v>0</v>
      </c>
      <c r="AO15" s="16">
        <f t="shared" si="8"/>
        <v>0</v>
      </c>
    </row>
    <row r="16" spans="1:69" ht="15.7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293"/>
      <c r="T16" s="1069" t="s">
        <v>12</v>
      </c>
      <c r="U16" s="1070"/>
      <c r="V16" s="1070"/>
      <c r="W16" s="1070"/>
      <c r="X16" s="1070"/>
      <c r="Y16" s="1070"/>
      <c r="Z16" s="1070"/>
      <c r="AA16" s="1071"/>
      <c r="AB16" s="17"/>
      <c r="AC16" s="17"/>
      <c r="AD16" s="17"/>
      <c r="AE16" s="18"/>
      <c r="AF16" s="17"/>
      <c r="AG16" s="17"/>
      <c r="AH16" s="118"/>
      <c r="AI16" s="118"/>
      <c r="AJ16" s="118"/>
      <c r="AK16" s="118"/>
      <c r="AL16" s="118"/>
      <c r="AM16" s="118"/>
      <c r="AN16" s="118"/>
      <c r="AO16" s="118"/>
    </row>
    <row r="17" spans="1:41" ht="15.75">
      <c r="A17" s="47" t="e">
        <f t="shared" ref="A17:R17" si="10">A18+A19+A20+A21</f>
        <v>#REF!</v>
      </c>
      <c r="B17" s="47" t="e">
        <f t="shared" si="10"/>
        <v>#REF!</v>
      </c>
      <c r="C17" s="47" t="e">
        <f t="shared" si="10"/>
        <v>#REF!</v>
      </c>
      <c r="D17" s="47" t="e">
        <f t="shared" si="10"/>
        <v>#REF!</v>
      </c>
      <c r="E17" s="47" t="e">
        <f t="shared" si="10"/>
        <v>#REF!</v>
      </c>
      <c r="F17" s="47" t="e">
        <f t="shared" si="10"/>
        <v>#REF!</v>
      </c>
      <c r="G17" s="47" t="e">
        <f t="shared" si="10"/>
        <v>#REF!</v>
      </c>
      <c r="H17" s="47" t="e">
        <f t="shared" si="10"/>
        <v>#REF!</v>
      </c>
      <c r="I17" s="47" t="e">
        <f t="shared" si="10"/>
        <v>#REF!</v>
      </c>
      <c r="J17" s="47" t="e">
        <f t="shared" si="10"/>
        <v>#REF!</v>
      </c>
      <c r="K17" s="47" t="e">
        <f t="shared" si="10"/>
        <v>#REF!</v>
      </c>
      <c r="L17" s="47" t="e">
        <f t="shared" si="10"/>
        <v>#REF!</v>
      </c>
      <c r="M17" s="47" t="e">
        <f t="shared" si="10"/>
        <v>#REF!</v>
      </c>
      <c r="N17" s="47" t="e">
        <f t="shared" si="10"/>
        <v>#REF!</v>
      </c>
      <c r="O17" s="47" t="e">
        <f t="shared" si="10"/>
        <v>#REF!</v>
      </c>
      <c r="P17" s="47" t="e">
        <f t="shared" si="10"/>
        <v>#REF!</v>
      </c>
      <c r="Q17" s="47" t="e">
        <f t="shared" si="10"/>
        <v>#REF!</v>
      </c>
      <c r="R17" s="47" t="e">
        <f t="shared" si="10"/>
        <v>#REF!</v>
      </c>
      <c r="S17" s="294"/>
      <c r="T17" s="1083"/>
      <c r="U17" s="1084"/>
      <c r="V17" s="1084"/>
      <c r="W17" s="1084"/>
      <c r="X17" s="1084"/>
      <c r="Y17" s="1084"/>
      <c r="Z17" s="1084"/>
      <c r="AA17" s="1085"/>
      <c r="AB17" s="19" t="s">
        <v>21</v>
      </c>
      <c r="AC17" s="20">
        <f t="shared" ref="AC17:AO17" si="11">AC18+AC19+AC20+AC21</f>
        <v>1940430.69</v>
      </c>
      <c r="AD17" s="20">
        <f t="shared" si="11"/>
        <v>954032.91999999993</v>
      </c>
      <c r="AE17" s="20">
        <f t="shared" si="11"/>
        <v>1738885.73</v>
      </c>
      <c r="AF17" s="47">
        <f t="shared" si="11"/>
        <v>167554.31</v>
      </c>
      <c r="AG17" s="47" t="e">
        <f t="shared" si="11"/>
        <v>#REF!</v>
      </c>
      <c r="AH17" s="47">
        <f t="shared" si="11"/>
        <v>0</v>
      </c>
      <c r="AI17" s="47">
        <f t="shared" si="11"/>
        <v>0</v>
      </c>
      <c r="AJ17" s="47">
        <f t="shared" si="11"/>
        <v>0</v>
      </c>
      <c r="AK17" s="47">
        <f t="shared" si="11"/>
        <v>0</v>
      </c>
      <c r="AL17" s="47">
        <f t="shared" si="11"/>
        <v>0</v>
      </c>
      <c r="AM17" s="47">
        <f t="shared" si="11"/>
        <v>0</v>
      </c>
      <c r="AN17" s="47">
        <f t="shared" si="11"/>
        <v>0</v>
      </c>
      <c r="AO17" s="47">
        <f t="shared" si="11"/>
        <v>0</v>
      </c>
    </row>
    <row r="18" spans="1:41" ht="53.25" customHeight="1">
      <c r="A18" s="22">
        <f t="shared" ref="A18:R18" si="12">A22+A91</f>
        <v>90762.328000000023</v>
      </c>
      <c r="B18" s="22">
        <f t="shared" si="12"/>
        <v>75183.449000000008</v>
      </c>
      <c r="C18" s="22">
        <f t="shared" si="12"/>
        <v>75183.449000000008</v>
      </c>
      <c r="D18" s="22">
        <f t="shared" si="12"/>
        <v>18363.297999999999</v>
      </c>
      <c r="E18" s="22">
        <f t="shared" si="12"/>
        <v>18363.297999999999</v>
      </c>
      <c r="F18" s="22">
        <f t="shared" si="12"/>
        <v>0</v>
      </c>
      <c r="G18" s="22">
        <f t="shared" si="12"/>
        <v>12543.673000000001</v>
      </c>
      <c r="H18" s="22">
        <f t="shared" si="12"/>
        <v>0</v>
      </c>
      <c r="I18" s="22">
        <f t="shared" si="12"/>
        <v>-15328.092000000002</v>
      </c>
      <c r="J18" s="22">
        <f t="shared" si="12"/>
        <v>67972.061000000002</v>
      </c>
      <c r="K18" s="22">
        <f t="shared" si="12"/>
        <v>-41610.375999999997</v>
      </c>
      <c r="L18" s="22" t="e">
        <f t="shared" si="12"/>
        <v>#REF!</v>
      </c>
      <c r="M18" s="22">
        <f t="shared" si="12"/>
        <v>0</v>
      </c>
      <c r="N18" s="22" t="e">
        <f t="shared" si="12"/>
        <v>#REF!</v>
      </c>
      <c r="O18" s="22" t="e">
        <f t="shared" si="12"/>
        <v>#REF!</v>
      </c>
      <c r="P18" s="22" t="e">
        <f t="shared" si="12"/>
        <v>#REF!</v>
      </c>
      <c r="Q18" s="22">
        <f t="shared" si="12"/>
        <v>0</v>
      </c>
      <c r="R18" s="22">
        <f t="shared" si="12"/>
        <v>0</v>
      </c>
      <c r="S18" s="295"/>
      <c r="T18" s="1086"/>
      <c r="U18" s="1087"/>
      <c r="V18" s="1087"/>
      <c r="W18" s="1087"/>
      <c r="X18" s="1087"/>
      <c r="Y18" s="1087"/>
      <c r="Z18" s="1087"/>
      <c r="AA18" s="1088"/>
      <c r="AB18" s="15" t="s">
        <v>19</v>
      </c>
      <c r="AC18" s="16">
        <f>AC22+AC104</f>
        <v>977955.46</v>
      </c>
      <c r="AD18" s="16">
        <f>AD22+AD104</f>
        <v>251829.19999999995</v>
      </c>
      <c r="AE18" s="16">
        <f>AE22+AE104</f>
        <v>718936.52</v>
      </c>
      <c r="AF18" s="47">
        <f>AF22+AF104</f>
        <v>129338.56</v>
      </c>
      <c r="AG18" s="22">
        <f>AG22+AG104</f>
        <v>0</v>
      </c>
      <c r="AH18" s="22">
        <f>AH22+AH72</f>
        <v>0</v>
      </c>
      <c r="AI18" s="22">
        <f>AI22</f>
        <v>0</v>
      </c>
      <c r="AJ18" s="22">
        <f>AJ22+AJ72</f>
        <v>0</v>
      </c>
      <c r="AK18" s="22">
        <f>AK22+AK68</f>
        <v>0</v>
      </c>
      <c r="AL18" s="22">
        <f>AL22+AL72</f>
        <v>0</v>
      </c>
      <c r="AM18" s="22">
        <f>AM22+AM72</f>
        <v>0</v>
      </c>
      <c r="AN18" s="22">
        <f>AN22+AN72</f>
        <v>0</v>
      </c>
      <c r="AO18" s="22">
        <f>AO22+AO72</f>
        <v>0</v>
      </c>
    </row>
    <row r="19" spans="1:41" ht="38.25" customHeight="1">
      <c r="A19" s="22" t="e">
        <f>A23+A47+A52+A61+A69+#REF!</f>
        <v>#REF!</v>
      </c>
      <c r="B19" s="22" t="e">
        <f>B23+B47+B52+B61+B69+#REF!</f>
        <v>#REF!</v>
      </c>
      <c r="C19" s="22" t="e">
        <f>C23+C47+C52+C61+C69+#REF!</f>
        <v>#REF!</v>
      </c>
      <c r="D19" s="22" t="e">
        <f>D23+D47+D52+D61+D69+#REF!</f>
        <v>#REF!</v>
      </c>
      <c r="E19" s="22" t="e">
        <f>E23+E47+E52+E61+E69+#REF!</f>
        <v>#REF!</v>
      </c>
      <c r="F19" s="22" t="e">
        <f>F23+F47+F52+F61+F69+#REF!</f>
        <v>#REF!</v>
      </c>
      <c r="G19" s="22" t="e">
        <f>G23+G47+G52+G61+G69+#REF!</f>
        <v>#REF!</v>
      </c>
      <c r="H19" s="22" t="e">
        <f>H23+H47+H52+H61+H69+#REF!</f>
        <v>#REF!</v>
      </c>
      <c r="I19" s="22" t="e">
        <f>I23+I47+I52+I61+I69+#REF!</f>
        <v>#REF!</v>
      </c>
      <c r="J19" s="22" t="e">
        <f>J23+J47+J52+J61+J69+#REF!</f>
        <v>#REF!</v>
      </c>
      <c r="K19" s="22" t="e">
        <f>K23+K47+K52+K61+K69+#REF!</f>
        <v>#REF!</v>
      </c>
      <c r="L19" s="22" t="e">
        <f>L23+L47+L52+L61+L69+#REF!</f>
        <v>#REF!</v>
      </c>
      <c r="M19" s="22" t="e">
        <f>M23+M47+M52+M61+M69+#REF!</f>
        <v>#REF!</v>
      </c>
      <c r="N19" s="22" t="e">
        <f>N23+N47+N52+N61+N69+#REF!</f>
        <v>#REF!</v>
      </c>
      <c r="O19" s="22" t="e">
        <f>O23+O47+O52+O61+O69+#REF!</f>
        <v>#REF!</v>
      </c>
      <c r="P19" s="22" t="e">
        <f>P23+P47+P52+P61+P69+#REF!</f>
        <v>#REF!</v>
      </c>
      <c r="Q19" s="22" t="e">
        <f>Q23+Q47+Q52+Q61+Q69+#REF!</f>
        <v>#REF!</v>
      </c>
      <c r="R19" s="22" t="e">
        <f>R23+R47+R52+R61+R69+#REF!</f>
        <v>#REF!</v>
      </c>
      <c r="S19" s="295"/>
      <c r="T19" s="1086"/>
      <c r="U19" s="1087"/>
      <c r="V19" s="1087"/>
      <c r="W19" s="1087"/>
      <c r="X19" s="1087"/>
      <c r="Y19" s="1087"/>
      <c r="Z19" s="1087"/>
      <c r="AA19" s="1088"/>
      <c r="AB19" s="15" t="s">
        <v>20</v>
      </c>
      <c r="AC19" s="16">
        <f>AC23+AC48+AC54+AC63+AC71+AC105</f>
        <v>236854.15</v>
      </c>
      <c r="AD19" s="16">
        <f>AD23+AD63+AD105</f>
        <v>0</v>
      </c>
      <c r="AE19" s="16">
        <f>AE23+AE48+AE54+AE63+AE71+AE105</f>
        <v>230331.37</v>
      </c>
      <c r="AF19" s="47">
        <f>AF23+AF48+AF54+AF63+AF71+AF105</f>
        <v>38215.75</v>
      </c>
      <c r="AG19" s="47" t="e">
        <f t="shared" ref="AG19:AJ19" si="13">AG23+AG48+AG54+AG63+AG71+AG105</f>
        <v>#REF!</v>
      </c>
      <c r="AH19" s="47">
        <f t="shared" si="13"/>
        <v>0</v>
      </c>
      <c r="AI19" s="47">
        <f t="shared" si="13"/>
        <v>0</v>
      </c>
      <c r="AJ19" s="47">
        <f t="shared" si="13"/>
        <v>0</v>
      </c>
      <c r="AK19" s="22">
        <f>AK23+AK43+AK48+AK57+AK64+AK73</f>
        <v>0</v>
      </c>
      <c r="AL19" s="22">
        <f>AL23+AL43+AL48+AL57+AL64+AL73</f>
        <v>0</v>
      </c>
      <c r="AM19" s="22">
        <f>AM23+AM43+AM48+AM57+AM64+AM73</f>
        <v>0</v>
      </c>
      <c r="AN19" s="22">
        <f>AN23+AN43+AN48+AN57+AN64+AN73</f>
        <v>0</v>
      </c>
      <c r="AO19" s="22">
        <f>AO23+AO43+AO48+AO57+AO64+AO73</f>
        <v>0</v>
      </c>
    </row>
    <row r="20" spans="1:41" ht="25.5" customHeight="1">
      <c r="A20" s="22" t="e">
        <f>A24+A62+#REF!+A48</f>
        <v>#REF!</v>
      </c>
      <c r="B20" s="22" t="e">
        <f>B24+B62+#REF!+B48</f>
        <v>#REF!</v>
      </c>
      <c r="C20" s="22" t="e">
        <f>C24+C62+#REF!+C48</f>
        <v>#REF!</v>
      </c>
      <c r="D20" s="22" t="e">
        <f>D24+D62+#REF!+D48</f>
        <v>#REF!</v>
      </c>
      <c r="E20" s="22" t="e">
        <f>E24+E62+#REF!+E48</f>
        <v>#REF!</v>
      </c>
      <c r="F20" s="22" t="e">
        <f>F24+F62+#REF!+F48</f>
        <v>#REF!</v>
      </c>
      <c r="G20" s="22" t="e">
        <f>G24+G62+#REF!+G48</f>
        <v>#REF!</v>
      </c>
      <c r="H20" s="22" t="e">
        <f>H24+H62+#REF!+H48</f>
        <v>#REF!</v>
      </c>
      <c r="I20" s="22" t="e">
        <f>I24+I62+#REF!+I48</f>
        <v>#REF!</v>
      </c>
      <c r="J20" s="22" t="e">
        <f>J24+J62+#REF!+J48</f>
        <v>#REF!</v>
      </c>
      <c r="K20" s="22" t="e">
        <f>K24+K62+#REF!+K48</f>
        <v>#REF!</v>
      </c>
      <c r="L20" s="22" t="e">
        <f>L24+L62+#REF!+L48</f>
        <v>#REF!</v>
      </c>
      <c r="M20" s="22" t="e">
        <f>M24+M62+#REF!+M48</f>
        <v>#REF!</v>
      </c>
      <c r="N20" s="22" t="e">
        <f>N24+N62+#REF!+N48</f>
        <v>#REF!</v>
      </c>
      <c r="O20" s="22" t="e">
        <f>O24+O62+#REF!+O48</f>
        <v>#REF!</v>
      </c>
      <c r="P20" s="22" t="e">
        <f>P24+P62+#REF!+P48</f>
        <v>#REF!</v>
      </c>
      <c r="Q20" s="22" t="e">
        <f>Q24+Q62+#REF!+Q48</f>
        <v>#REF!</v>
      </c>
      <c r="R20" s="22" t="e">
        <f>R24+R62+#REF!+R48</f>
        <v>#REF!</v>
      </c>
      <c r="S20" s="295"/>
      <c r="T20" s="1086"/>
      <c r="U20" s="1087"/>
      <c r="V20" s="1087"/>
      <c r="W20" s="1087"/>
      <c r="X20" s="1087"/>
      <c r="Y20" s="1087"/>
      <c r="Z20" s="1087"/>
      <c r="AA20" s="1088"/>
      <c r="AB20" s="15" t="s">
        <v>10</v>
      </c>
      <c r="AC20" s="16">
        <f>AC24+AC64+AC106+AC49</f>
        <v>23417.360000000001</v>
      </c>
      <c r="AD20" s="16">
        <f>AD24+AD64+AD106+AD49</f>
        <v>0</v>
      </c>
      <c r="AE20" s="16">
        <f>AE24+AE64+AE106+AE49</f>
        <v>0</v>
      </c>
      <c r="AF20" s="22">
        <f>AF24+AF64+AF106+AF49</f>
        <v>0</v>
      </c>
      <c r="AG20" s="22">
        <f>AG24+AG64+AG106+AG49</f>
        <v>0</v>
      </c>
      <c r="AH20" s="22">
        <f t="shared" ref="AH20:AO20" si="14">AH24+AH58+AH74+AH44</f>
        <v>0</v>
      </c>
      <c r="AI20" s="22">
        <f t="shared" si="14"/>
        <v>0</v>
      </c>
      <c r="AJ20" s="22">
        <f t="shared" si="14"/>
        <v>0</v>
      </c>
      <c r="AK20" s="22">
        <f t="shared" si="14"/>
        <v>0</v>
      </c>
      <c r="AL20" s="22">
        <f t="shared" si="14"/>
        <v>0</v>
      </c>
      <c r="AM20" s="22">
        <f t="shared" si="14"/>
        <v>0</v>
      </c>
      <c r="AN20" s="22">
        <f t="shared" si="14"/>
        <v>0</v>
      </c>
      <c r="AO20" s="22">
        <f t="shared" si="14"/>
        <v>0</v>
      </c>
    </row>
    <row r="21" spans="1:41" ht="25.5">
      <c r="A21" s="69">
        <f t="shared" ref="A21:R21" si="15">A25+A63+A92</f>
        <v>340731.15900000004</v>
      </c>
      <c r="B21" s="69">
        <f t="shared" si="15"/>
        <v>0</v>
      </c>
      <c r="C21" s="69">
        <f t="shared" si="15"/>
        <v>0</v>
      </c>
      <c r="D21" s="69">
        <f t="shared" si="15"/>
        <v>0</v>
      </c>
      <c r="E21" s="69">
        <f t="shared" si="15"/>
        <v>233380.04500000001</v>
      </c>
      <c r="F21" s="69">
        <f t="shared" si="15"/>
        <v>0</v>
      </c>
      <c r="G21" s="69">
        <f t="shared" si="15"/>
        <v>59762.495999999999</v>
      </c>
      <c r="H21" s="69">
        <f t="shared" si="15"/>
        <v>0</v>
      </c>
      <c r="I21" s="69">
        <f t="shared" si="15"/>
        <v>47588.618000000002</v>
      </c>
      <c r="J21" s="69">
        <f t="shared" si="15"/>
        <v>210711.94399999999</v>
      </c>
      <c r="K21" s="69">
        <f t="shared" si="15"/>
        <v>77225.87</v>
      </c>
      <c r="L21" s="69">
        <f t="shared" si="15"/>
        <v>133486.07199999999</v>
      </c>
      <c r="M21" s="69">
        <f t="shared" si="15"/>
        <v>0</v>
      </c>
      <c r="N21" s="69">
        <f t="shared" si="15"/>
        <v>0</v>
      </c>
      <c r="O21" s="69">
        <f t="shared" si="15"/>
        <v>0</v>
      </c>
      <c r="P21" s="69">
        <f t="shared" si="15"/>
        <v>0</v>
      </c>
      <c r="Q21" s="69">
        <f t="shared" si="15"/>
        <v>0</v>
      </c>
      <c r="R21" s="69">
        <f t="shared" si="15"/>
        <v>0</v>
      </c>
      <c r="S21" s="296"/>
      <c r="T21" s="1089"/>
      <c r="U21" s="1090"/>
      <c r="V21" s="1090"/>
      <c r="W21" s="1090"/>
      <c r="X21" s="1090"/>
      <c r="Y21" s="1090"/>
      <c r="Z21" s="1090"/>
      <c r="AA21" s="1091"/>
      <c r="AB21" s="15" t="s">
        <v>9</v>
      </c>
      <c r="AC21" s="21">
        <f>AC25+AC65+AC107</f>
        <v>702203.72</v>
      </c>
      <c r="AD21" s="21">
        <f>AD25+AD65+AD107</f>
        <v>702203.72</v>
      </c>
      <c r="AE21" s="21">
        <f>AE25+AE65+AE107</f>
        <v>789617.84</v>
      </c>
      <c r="AF21" s="69">
        <f>AF25+AF65+AF107</f>
        <v>0</v>
      </c>
      <c r="AG21" s="69">
        <f>AG25+AG65+AG107</f>
        <v>0</v>
      </c>
      <c r="AH21" s="69">
        <f>AH25+AH59+AH75</f>
        <v>0</v>
      </c>
      <c r="AI21" s="69">
        <f>AI25</f>
        <v>0</v>
      </c>
      <c r="AJ21" s="69">
        <f t="shared" ref="AJ21:AO21" si="16">AJ25+AJ59+AJ75</f>
        <v>0</v>
      </c>
      <c r="AK21" s="69">
        <f t="shared" si="16"/>
        <v>0</v>
      </c>
      <c r="AL21" s="69">
        <f t="shared" si="16"/>
        <v>0</v>
      </c>
      <c r="AM21" s="69">
        <f t="shared" si="16"/>
        <v>0</v>
      </c>
      <c r="AN21" s="69">
        <f t="shared" si="16"/>
        <v>0</v>
      </c>
      <c r="AO21" s="69">
        <f t="shared" si="16"/>
        <v>0</v>
      </c>
    </row>
    <row r="22" spans="1:41" ht="51.75" customHeight="1">
      <c r="A22" s="22">
        <f t="shared" ref="A22:R22" si="17">A27+A40+A43</f>
        <v>90762.328000000023</v>
      </c>
      <c r="B22" s="22">
        <f t="shared" si="17"/>
        <v>75183.449000000008</v>
      </c>
      <c r="C22" s="22">
        <f t="shared" si="17"/>
        <v>75183.449000000008</v>
      </c>
      <c r="D22" s="22">
        <f t="shared" si="17"/>
        <v>18363.297999999999</v>
      </c>
      <c r="E22" s="22">
        <f t="shared" si="17"/>
        <v>18363.297999999999</v>
      </c>
      <c r="F22" s="22">
        <f t="shared" si="17"/>
        <v>0</v>
      </c>
      <c r="G22" s="22">
        <f t="shared" si="17"/>
        <v>12543.673000000001</v>
      </c>
      <c r="H22" s="22">
        <f t="shared" si="17"/>
        <v>0</v>
      </c>
      <c r="I22" s="22">
        <f t="shared" si="17"/>
        <v>-15328.092000000002</v>
      </c>
      <c r="J22" s="22">
        <f t="shared" si="17"/>
        <v>67972.061000000002</v>
      </c>
      <c r="K22" s="22">
        <f t="shared" si="17"/>
        <v>-41610.375999999997</v>
      </c>
      <c r="L22" s="22" t="e">
        <f t="shared" si="17"/>
        <v>#REF!</v>
      </c>
      <c r="M22" s="22">
        <f t="shared" si="17"/>
        <v>0</v>
      </c>
      <c r="N22" s="22" t="e">
        <f t="shared" si="17"/>
        <v>#REF!</v>
      </c>
      <c r="O22" s="22" t="e">
        <f t="shared" si="17"/>
        <v>#REF!</v>
      </c>
      <c r="P22" s="22" t="e">
        <f t="shared" si="17"/>
        <v>#REF!</v>
      </c>
      <c r="Q22" s="22">
        <f t="shared" si="17"/>
        <v>0</v>
      </c>
      <c r="R22" s="22">
        <f t="shared" si="17"/>
        <v>0</v>
      </c>
      <c r="S22" s="295"/>
      <c r="T22" s="1092" t="s">
        <v>25</v>
      </c>
      <c r="U22" s="1095" t="s">
        <v>40</v>
      </c>
      <c r="V22" s="1096"/>
      <c r="W22" s="1096"/>
      <c r="X22" s="1096"/>
      <c r="Y22" s="1096"/>
      <c r="Z22" s="1096"/>
      <c r="AA22" s="1097"/>
      <c r="AB22" s="15" t="s">
        <v>19</v>
      </c>
      <c r="AC22" s="22">
        <f>AC27+AC40+AC43</f>
        <v>977955.46</v>
      </c>
      <c r="AD22" s="22">
        <f>AD27+AD40+AD43</f>
        <v>251829.19999999995</v>
      </c>
      <c r="AE22" s="16">
        <f>AE27+AE40+AE43</f>
        <v>718936.52</v>
      </c>
      <c r="AF22" s="22">
        <f>AF27+AF40+AF43</f>
        <v>129338.56</v>
      </c>
      <c r="AG22" s="22">
        <f>AG27+AG40+AG43</f>
        <v>0</v>
      </c>
      <c r="AH22" s="22">
        <f t="shared" ref="AH22:AO22" si="18">AH27+AH37+AH39</f>
        <v>0</v>
      </c>
      <c r="AI22" s="22">
        <f t="shared" si="18"/>
        <v>0</v>
      </c>
      <c r="AJ22" s="22">
        <f t="shared" si="18"/>
        <v>0</v>
      </c>
      <c r="AK22" s="22">
        <f t="shared" si="18"/>
        <v>0</v>
      </c>
      <c r="AL22" s="22">
        <f t="shared" si="18"/>
        <v>0</v>
      </c>
      <c r="AM22" s="22">
        <f t="shared" si="18"/>
        <v>0</v>
      </c>
      <c r="AN22" s="22">
        <f t="shared" si="18"/>
        <v>0</v>
      </c>
      <c r="AO22" s="22">
        <f t="shared" si="18"/>
        <v>0</v>
      </c>
    </row>
    <row r="23" spans="1:41" ht="38.25" customHeight="1">
      <c r="A23" s="22">
        <v>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95"/>
      <c r="T23" s="1093"/>
      <c r="U23" s="1098"/>
      <c r="V23" s="1099"/>
      <c r="W23" s="1099"/>
      <c r="X23" s="1099"/>
      <c r="Y23" s="1099"/>
      <c r="Z23" s="1099"/>
      <c r="AA23" s="1100"/>
      <c r="AB23" s="15" t="s">
        <v>20</v>
      </c>
      <c r="AC23" s="16">
        <v>0</v>
      </c>
      <c r="AD23" s="16">
        <v>0</v>
      </c>
      <c r="AE23" s="16">
        <v>0</v>
      </c>
      <c r="AF23" s="22">
        <v>0</v>
      </c>
      <c r="AG23" s="22">
        <v>0</v>
      </c>
      <c r="AH23" s="22">
        <f t="shared" ref="AH23:AO23" si="19">AH28+AH38+AH40</f>
        <v>0</v>
      </c>
      <c r="AI23" s="22">
        <f t="shared" si="19"/>
        <v>0</v>
      </c>
      <c r="AJ23" s="22">
        <f t="shared" si="19"/>
        <v>0</v>
      </c>
      <c r="AK23" s="22">
        <f t="shared" si="19"/>
        <v>0</v>
      </c>
      <c r="AL23" s="22">
        <f t="shared" si="19"/>
        <v>0</v>
      </c>
      <c r="AM23" s="22">
        <f t="shared" si="19"/>
        <v>0</v>
      </c>
      <c r="AN23" s="22">
        <f t="shared" si="19"/>
        <v>0</v>
      </c>
      <c r="AO23" s="22">
        <f t="shared" si="19"/>
        <v>0</v>
      </c>
    </row>
    <row r="24" spans="1:41" ht="25.5" customHeight="1">
      <c r="A24" s="22">
        <f>A37</f>
        <v>109472.18</v>
      </c>
      <c r="B24" s="22">
        <f t="shared" ref="B24:M24" si="20">B37</f>
        <v>83335.64</v>
      </c>
      <c r="C24" s="22">
        <f t="shared" si="20"/>
        <v>83335.64</v>
      </c>
      <c r="D24" s="22">
        <f t="shared" si="20"/>
        <v>0</v>
      </c>
      <c r="E24" s="22">
        <f t="shared" si="20"/>
        <v>0</v>
      </c>
      <c r="F24" s="22">
        <f t="shared" si="20"/>
        <v>0</v>
      </c>
      <c r="G24" s="22">
        <f t="shared" si="20"/>
        <v>0</v>
      </c>
      <c r="H24" s="22">
        <f t="shared" si="20"/>
        <v>0</v>
      </c>
      <c r="I24" s="22">
        <f t="shared" si="20"/>
        <v>26136.54</v>
      </c>
      <c r="J24" s="22">
        <f t="shared" si="20"/>
        <v>109472.18</v>
      </c>
      <c r="K24" s="22">
        <f t="shared" si="20"/>
        <v>26136.54</v>
      </c>
      <c r="L24" s="22">
        <f t="shared" si="20"/>
        <v>83335.64</v>
      </c>
      <c r="M24" s="22">
        <f t="shared" si="20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95"/>
      <c r="T24" s="1093"/>
      <c r="U24" s="1098"/>
      <c r="V24" s="1099"/>
      <c r="W24" s="1099"/>
      <c r="X24" s="1099"/>
      <c r="Y24" s="1099"/>
      <c r="Z24" s="1099"/>
      <c r="AA24" s="1100"/>
      <c r="AB24" s="15" t="s">
        <v>10</v>
      </c>
      <c r="AC24" s="16">
        <v>0</v>
      </c>
      <c r="AD24" s="16">
        <v>0</v>
      </c>
      <c r="AE24" s="16">
        <f>AG24+AH24+AI24</f>
        <v>0</v>
      </c>
      <c r="AF24" s="22">
        <f>AF37</f>
        <v>0</v>
      </c>
      <c r="AG24" s="22">
        <f>AG37</f>
        <v>0</v>
      </c>
      <c r="AH24" s="22">
        <f t="shared" ref="AH24:AO24" si="21">AH29+AH39+AH41</f>
        <v>0</v>
      </c>
      <c r="AI24" s="22">
        <f t="shared" si="21"/>
        <v>0</v>
      </c>
      <c r="AJ24" s="22">
        <f t="shared" si="21"/>
        <v>0</v>
      </c>
      <c r="AK24" s="22">
        <f t="shared" si="21"/>
        <v>0</v>
      </c>
      <c r="AL24" s="22">
        <f t="shared" si="21"/>
        <v>0</v>
      </c>
      <c r="AM24" s="22">
        <f t="shared" si="21"/>
        <v>0</v>
      </c>
      <c r="AN24" s="22">
        <f t="shared" si="21"/>
        <v>0</v>
      </c>
      <c r="AO24" s="22">
        <f t="shared" si="21"/>
        <v>0</v>
      </c>
    </row>
    <row r="25" spans="1:41" ht="25.5">
      <c r="A25" s="22">
        <f t="shared" ref="A25:R25" si="22">A35</f>
        <v>340731.15900000004</v>
      </c>
      <c r="B25" s="22">
        <f t="shared" si="22"/>
        <v>0</v>
      </c>
      <c r="C25" s="22">
        <f t="shared" si="22"/>
        <v>0</v>
      </c>
      <c r="D25" s="22">
        <f t="shared" si="22"/>
        <v>0</v>
      </c>
      <c r="E25" s="22">
        <f t="shared" si="22"/>
        <v>233380.04500000001</v>
      </c>
      <c r="F25" s="22">
        <f t="shared" si="22"/>
        <v>0</v>
      </c>
      <c r="G25" s="22">
        <f t="shared" si="22"/>
        <v>59762.495999999999</v>
      </c>
      <c r="H25" s="22">
        <f t="shared" si="22"/>
        <v>0</v>
      </c>
      <c r="I25" s="22">
        <f t="shared" si="22"/>
        <v>47588.618000000002</v>
      </c>
      <c r="J25" s="22">
        <f t="shared" si="22"/>
        <v>210711.94399999999</v>
      </c>
      <c r="K25" s="22">
        <f t="shared" si="22"/>
        <v>77225.87</v>
      </c>
      <c r="L25" s="22">
        <f t="shared" si="22"/>
        <v>133486.07199999999</v>
      </c>
      <c r="M25" s="22">
        <f t="shared" si="22"/>
        <v>0</v>
      </c>
      <c r="N25" s="22">
        <f t="shared" si="22"/>
        <v>0</v>
      </c>
      <c r="O25" s="22">
        <f t="shared" si="22"/>
        <v>0</v>
      </c>
      <c r="P25" s="22">
        <f t="shared" si="22"/>
        <v>0</v>
      </c>
      <c r="Q25" s="22">
        <f t="shared" si="22"/>
        <v>0</v>
      </c>
      <c r="R25" s="22">
        <f t="shared" si="22"/>
        <v>0</v>
      </c>
      <c r="S25" s="295"/>
      <c r="T25" s="1094"/>
      <c r="U25" s="1101"/>
      <c r="V25" s="1102"/>
      <c r="W25" s="1102"/>
      <c r="X25" s="1102"/>
      <c r="Y25" s="1102"/>
      <c r="Z25" s="1102"/>
      <c r="AA25" s="1103"/>
      <c r="AB25" s="15" t="s">
        <v>9</v>
      </c>
      <c r="AC25" s="16">
        <f>AC35</f>
        <v>702203.72</v>
      </c>
      <c r="AD25" s="16">
        <f>AD35</f>
        <v>702203.72</v>
      </c>
      <c r="AE25" s="16">
        <f>AE35</f>
        <v>789617.84</v>
      </c>
      <c r="AF25" s="22">
        <f>AF35</f>
        <v>0</v>
      </c>
      <c r="AG25" s="22">
        <f>AG35</f>
        <v>0</v>
      </c>
      <c r="AH25" s="22">
        <f>AH33</f>
        <v>0</v>
      </c>
      <c r="AI25" s="22">
        <f>AI35</f>
        <v>0</v>
      </c>
      <c r="AJ25" s="22">
        <f t="shared" ref="AJ25:AO25" si="23">AJ33</f>
        <v>0</v>
      </c>
      <c r="AK25" s="22">
        <f t="shared" si="23"/>
        <v>0</v>
      </c>
      <c r="AL25" s="22">
        <f t="shared" si="23"/>
        <v>0</v>
      </c>
      <c r="AM25" s="22">
        <f t="shared" si="23"/>
        <v>0</v>
      </c>
      <c r="AN25" s="22">
        <f t="shared" si="23"/>
        <v>0</v>
      </c>
      <c r="AO25" s="22">
        <f t="shared" si="23"/>
        <v>0</v>
      </c>
    </row>
    <row r="26" spans="1:41" ht="25.5" customHeight="1">
      <c r="A26" s="76">
        <f>A27+A35+A37</f>
        <v>540965.66700000013</v>
      </c>
      <c r="B26" s="76">
        <f t="shared" ref="B26:H26" si="24">B27+B35</f>
        <v>75183.449000000008</v>
      </c>
      <c r="C26" s="76">
        <f t="shared" si="24"/>
        <v>75183.449000000008</v>
      </c>
      <c r="D26" s="76">
        <f t="shared" si="24"/>
        <v>18363.297999999999</v>
      </c>
      <c r="E26" s="76">
        <f t="shared" si="24"/>
        <v>251743.34300000002</v>
      </c>
      <c r="F26" s="76">
        <f t="shared" si="24"/>
        <v>0</v>
      </c>
      <c r="G26" s="76">
        <f t="shared" si="24"/>
        <v>72306.168999999994</v>
      </c>
      <c r="H26" s="76">
        <f t="shared" si="24"/>
        <v>0</v>
      </c>
      <c r="I26" s="76">
        <f>I27+I35+I37</f>
        <v>58397.065999999999</v>
      </c>
      <c r="J26" s="76">
        <f>J27+J35+J37</f>
        <v>388156.185</v>
      </c>
      <c r="K26" s="76">
        <f>K27+K35</f>
        <v>35615.493999999999</v>
      </c>
      <c r="L26" s="76" t="e">
        <f>L27+L35</f>
        <v>#REF!</v>
      </c>
      <c r="M26" s="76">
        <f>M27+M35</f>
        <v>0</v>
      </c>
      <c r="N26" s="76" t="e">
        <f>#REF!-A26</f>
        <v>#REF!</v>
      </c>
      <c r="O26" s="76" t="e">
        <f>N26</f>
        <v>#REF!</v>
      </c>
      <c r="P26" s="76" t="e">
        <f>ROUND((A26*100%/#REF!*100),2)</f>
        <v>#REF!</v>
      </c>
      <c r="Q26" s="76">
        <f>Q27+Q35</f>
        <v>0</v>
      </c>
      <c r="R26" s="76">
        <f>R27+R35</f>
        <v>0</v>
      </c>
      <c r="S26" s="1205" t="s">
        <v>155</v>
      </c>
      <c r="T26" s="1040" t="s">
        <v>26</v>
      </c>
      <c r="U26" s="75" t="s">
        <v>18</v>
      </c>
      <c r="V26" s="1014"/>
      <c r="W26" s="1014"/>
      <c r="X26" s="1014"/>
      <c r="Y26" s="1104" t="s">
        <v>44</v>
      </c>
      <c r="Z26" s="1014">
        <v>2018</v>
      </c>
      <c r="AA26" s="1014">
        <v>2020</v>
      </c>
      <c r="AB26" s="527"/>
      <c r="AC26" s="24">
        <v>1075576.6499999999</v>
      </c>
      <c r="AD26" s="25">
        <f>AD27+AD35</f>
        <v>954032.91999999993</v>
      </c>
      <c r="AE26" s="76">
        <f>AE27+AE35+AE37</f>
        <v>1083165.3899999999</v>
      </c>
      <c r="AF26" s="76">
        <f>AF27+AF35+AF37</f>
        <v>0</v>
      </c>
      <c r="AG26" s="76">
        <f>AG27+AG35+AG37</f>
        <v>0</v>
      </c>
      <c r="AH26" s="76">
        <f>AH27+AH33</f>
        <v>0</v>
      </c>
      <c r="AI26" s="76">
        <f>AI27+AI35+AI37</f>
        <v>0</v>
      </c>
      <c r="AJ26" s="76">
        <f t="shared" ref="AJ26:AO26" si="25">AJ27+AJ33</f>
        <v>0</v>
      </c>
      <c r="AK26" s="76">
        <f t="shared" si="25"/>
        <v>0</v>
      </c>
      <c r="AL26" s="76">
        <f t="shared" si="25"/>
        <v>0</v>
      </c>
      <c r="AM26" s="76">
        <f t="shared" si="25"/>
        <v>0</v>
      </c>
      <c r="AN26" s="76">
        <f t="shared" si="25"/>
        <v>0</v>
      </c>
      <c r="AO26" s="76">
        <f t="shared" si="25"/>
        <v>0</v>
      </c>
    </row>
    <row r="27" spans="1:41" ht="51.75" customHeight="1">
      <c r="A27" s="47">
        <f>SUM(A28:A34)</f>
        <v>90762.328000000023</v>
      </c>
      <c r="B27" s="47">
        <f t="shared" ref="B27:I27" si="26">SUM(B28:B34)</f>
        <v>75183.449000000008</v>
      </c>
      <c r="C27" s="47">
        <f t="shared" si="26"/>
        <v>75183.449000000008</v>
      </c>
      <c r="D27" s="47">
        <f t="shared" si="26"/>
        <v>18363.297999999999</v>
      </c>
      <c r="E27" s="47">
        <f t="shared" si="26"/>
        <v>18363.297999999999</v>
      </c>
      <c r="F27" s="47">
        <f t="shared" si="26"/>
        <v>0</v>
      </c>
      <c r="G27" s="47">
        <f t="shared" si="26"/>
        <v>12543.673000000001</v>
      </c>
      <c r="H27" s="47">
        <f t="shared" si="26"/>
        <v>0</v>
      </c>
      <c r="I27" s="47">
        <f t="shared" si="26"/>
        <v>-15328.092000000002</v>
      </c>
      <c r="J27" s="47">
        <f>SUM(J28:J34)</f>
        <v>67972.061000000002</v>
      </c>
      <c r="K27" s="47">
        <f>SUM(K28:K34)</f>
        <v>-41610.375999999997</v>
      </c>
      <c r="L27" s="47" t="e">
        <f>SUM(L28:L34)</f>
        <v>#REF!</v>
      </c>
      <c r="M27" s="47">
        <f>SUM(M28:M34)</f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1206"/>
      <c r="T27" s="1041"/>
      <c r="U27" s="358" t="s">
        <v>16</v>
      </c>
      <c r="V27" s="1015"/>
      <c r="W27" s="1015"/>
      <c r="X27" s="1015"/>
      <c r="Y27" s="1105"/>
      <c r="Z27" s="1015"/>
      <c r="AA27" s="1015"/>
      <c r="AB27" s="527" t="s">
        <v>19</v>
      </c>
      <c r="AC27" s="27">
        <v>373372.92999999993</v>
      </c>
      <c r="AD27" s="28">
        <f>AC27-AE27</f>
        <v>251829.19999999995</v>
      </c>
      <c r="AE27" s="3">
        <v>121543.73</v>
      </c>
      <c r="AF27" s="47">
        <v>0</v>
      </c>
      <c r="AG27" s="47">
        <f>SUM(AG28:AG34)</f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</row>
    <row r="28" spans="1:41" s="97" customFormat="1" ht="25.5" hidden="1" customHeight="1">
      <c r="A28" s="96">
        <f t="shared" ref="A28:A34" si="27">C28+E28+G28+I28</f>
        <v>985</v>
      </c>
      <c r="B28" s="96">
        <v>0</v>
      </c>
      <c r="C28" s="96">
        <v>0</v>
      </c>
      <c r="D28" s="96">
        <f>E28</f>
        <v>394</v>
      </c>
      <c r="E28" s="96">
        <f>98.5+98.5+98.5+98.5</f>
        <v>394</v>
      </c>
      <c r="F28" s="96">
        <v>0</v>
      </c>
      <c r="G28" s="96">
        <f>98.5+98.5+98.5</f>
        <v>295.5</v>
      </c>
      <c r="H28" s="96"/>
      <c r="I28" s="96">
        <f>98.5+98.5+98.5</f>
        <v>295.5</v>
      </c>
      <c r="J28" s="96">
        <f>98.5+98.5+98.5+98.5+295.5+K28</f>
        <v>985</v>
      </c>
      <c r="K28" s="96">
        <f>98.5+98.5+98.5</f>
        <v>295.5</v>
      </c>
      <c r="L28" s="96">
        <f>98.5+98.5+98.5+98.5+295.5+M28</f>
        <v>689.5</v>
      </c>
      <c r="M28" s="96">
        <v>0</v>
      </c>
      <c r="N28" s="96"/>
      <c r="O28" s="96"/>
      <c r="P28" s="96"/>
      <c r="Q28" s="96"/>
      <c r="R28" s="96"/>
      <c r="S28" s="1206"/>
      <c r="T28" s="1041"/>
      <c r="U28" s="361" t="s">
        <v>215</v>
      </c>
      <c r="V28" s="90"/>
      <c r="W28" s="90"/>
      <c r="X28" s="90"/>
      <c r="Y28" s="91"/>
      <c r="Z28" s="90"/>
      <c r="AA28" s="90"/>
      <c r="AB28" s="269">
        <f>AL27+AN27+AP27</f>
        <v>0</v>
      </c>
      <c r="AC28" s="93"/>
      <c r="AD28" s="94"/>
      <c r="AE28" s="95"/>
      <c r="AF28" s="96">
        <f>AH28+AJ28+AL28+AN28</f>
        <v>0</v>
      </c>
      <c r="AG28" s="96">
        <f>AI28+AK28+AM28+AO28</f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</row>
    <row r="29" spans="1:41" s="97" customFormat="1" ht="15" hidden="1" customHeight="1">
      <c r="A29" s="96">
        <f t="shared" si="27"/>
        <v>992.75499999999988</v>
      </c>
      <c r="B29" s="96">
        <f>C29</f>
        <v>490.80799999999999</v>
      </c>
      <c r="C29" s="96">
        <f>383.057+107.751</f>
        <v>490.80799999999999</v>
      </c>
      <c r="D29" s="96">
        <f t="shared" ref="D29:D34" si="28">E29</f>
        <v>217.298</v>
      </c>
      <c r="E29" s="96">
        <f>96.905+120.393</f>
        <v>217.298</v>
      </c>
      <c r="F29" s="96">
        <v>0</v>
      </c>
      <c r="G29" s="96">
        <f>67.521+46.254+45.458</f>
        <v>159.233</v>
      </c>
      <c r="H29" s="96"/>
      <c r="I29" s="96">
        <f>54.694+70.722</f>
        <v>125.416</v>
      </c>
      <c r="J29" s="96">
        <f>587.72+ 67.349+53.044+113.775+45.46+K29</f>
        <v>992.76300000000003</v>
      </c>
      <c r="K29" s="96">
        <f>54.694+37.08+33.641</f>
        <v>125.41499999999999</v>
      </c>
      <c r="L29" s="96" t="e">
        <f>587.72+ 67.349+53.044+113.775+45.46+#REF!</f>
        <v>#REF!</v>
      </c>
      <c r="M29" s="96">
        <v>0</v>
      </c>
      <c r="N29" s="96"/>
      <c r="O29" s="96"/>
      <c r="P29" s="96"/>
      <c r="Q29" s="96"/>
      <c r="R29" s="96"/>
      <c r="S29" s="1206"/>
      <c r="T29" s="1041"/>
      <c r="U29" s="361" t="s">
        <v>216</v>
      </c>
      <c r="V29" s="90"/>
      <c r="W29" s="90"/>
      <c r="X29" s="90"/>
      <c r="Y29" s="91"/>
      <c r="Z29" s="90"/>
      <c r="AA29" s="90"/>
      <c r="AB29" s="269">
        <f>AM27+AO27+AQ27</f>
        <v>0</v>
      </c>
      <c r="AC29" s="93"/>
      <c r="AD29" s="94"/>
      <c r="AE29" s="95"/>
      <c r="AF29" s="96">
        <f>AG29</f>
        <v>0</v>
      </c>
      <c r="AG29" s="96">
        <f t="shared" ref="AG29:AG34" si="29">AI29+AK29+AM29+AO29</f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</row>
    <row r="30" spans="1:41" s="97" customFormat="1" ht="15" hidden="1" customHeight="1">
      <c r="A30" s="96">
        <f t="shared" si="27"/>
        <v>1485.463</v>
      </c>
      <c r="B30" s="96">
        <f>C30</f>
        <v>881.57399999999996</v>
      </c>
      <c r="C30" s="96">
        <f>574.585+161.627+145.362</f>
        <v>881.57399999999996</v>
      </c>
      <c r="D30" s="96">
        <f t="shared" si="28"/>
        <v>253.95600000000002</v>
      </c>
      <c r="E30" s="96">
        <f>101.023+79.566+73.367</f>
        <v>253.95600000000002</v>
      </c>
      <c r="F30" s="96">
        <v>0</v>
      </c>
      <c r="G30" s="96">
        <f>94.174</f>
        <v>94.174000000000007</v>
      </c>
      <c r="H30" s="96"/>
      <c r="I30" s="96">
        <f>112.992+37.237+50.464+55.066</f>
        <v>255.75900000000001</v>
      </c>
      <c r="J30" s="96">
        <f>881.57+101.023+79.566+73.367+94.174+150.23+K30</f>
        <v>1485.4580000000001</v>
      </c>
      <c r="K30" s="96">
        <f>50.462+55.066</f>
        <v>105.52800000000001</v>
      </c>
      <c r="L30" s="96">
        <f>881.57+101.023+79.566+73.367+94.174+150.23+M30</f>
        <v>1379.93</v>
      </c>
      <c r="M30" s="96">
        <v>0</v>
      </c>
      <c r="N30" s="96"/>
      <c r="O30" s="96"/>
      <c r="P30" s="96"/>
      <c r="Q30" s="96"/>
      <c r="R30" s="96"/>
      <c r="S30" s="1206"/>
      <c r="T30" s="1041"/>
      <c r="U30" s="361" t="s">
        <v>217</v>
      </c>
      <c r="V30" s="90"/>
      <c r="W30" s="90"/>
      <c r="X30" s="90"/>
      <c r="Y30" s="91"/>
      <c r="Z30" s="90"/>
      <c r="AA30" s="90"/>
      <c r="AB30" s="92"/>
      <c r="AC30" s="93"/>
      <c r="AD30" s="94"/>
      <c r="AE30" s="95"/>
      <c r="AF30" s="96">
        <f>AH30</f>
        <v>0</v>
      </c>
      <c r="AG30" s="96">
        <f t="shared" si="29"/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</row>
    <row r="31" spans="1:41" s="97" customFormat="1" ht="15" hidden="1" customHeight="1">
      <c r="A31" s="96">
        <f t="shared" si="27"/>
        <v>54.398999999999994</v>
      </c>
      <c r="B31" s="96">
        <f>C31</f>
        <v>4.0810000000000004</v>
      </c>
      <c r="C31" s="96">
        <v>4.0810000000000004</v>
      </c>
      <c r="D31" s="96">
        <f t="shared" si="28"/>
        <v>22.061</v>
      </c>
      <c r="E31" s="96">
        <f>9.026+13.035</f>
        <v>22.061</v>
      </c>
      <c r="F31" s="96">
        <v>0</v>
      </c>
      <c r="G31" s="96">
        <v>15.622</v>
      </c>
      <c r="H31" s="96"/>
      <c r="I31" s="96">
        <v>12.635</v>
      </c>
      <c r="J31" s="96">
        <f>13.11+13.035+15.61+K31</f>
        <v>54.394999999999996</v>
      </c>
      <c r="K31" s="96">
        <v>12.64</v>
      </c>
      <c r="L31" s="96">
        <f>13.11+13.035+15.62+M31</f>
        <v>41.765000000000001</v>
      </c>
      <c r="M31" s="96">
        <v>0</v>
      </c>
      <c r="N31" s="96"/>
      <c r="O31" s="96"/>
      <c r="P31" s="96"/>
      <c r="Q31" s="96"/>
      <c r="R31" s="96"/>
      <c r="S31" s="1206"/>
      <c r="T31" s="1041"/>
      <c r="U31" s="361" t="s">
        <v>218</v>
      </c>
      <c r="V31" s="90"/>
      <c r="W31" s="90"/>
      <c r="X31" s="90"/>
      <c r="Y31" s="91"/>
      <c r="Z31" s="90"/>
      <c r="AA31" s="90"/>
      <c r="AB31" s="92"/>
      <c r="AC31" s="93"/>
      <c r="AD31" s="94"/>
      <c r="AE31" s="95"/>
      <c r="AF31" s="96">
        <f>AH31</f>
        <v>0</v>
      </c>
      <c r="AG31" s="96">
        <f t="shared" si="29"/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</row>
    <row r="32" spans="1:41" s="97" customFormat="1" ht="15" hidden="1" customHeight="1">
      <c r="A32" s="96">
        <f t="shared" si="27"/>
        <v>26.65</v>
      </c>
      <c r="B32" s="96"/>
      <c r="C32" s="96"/>
      <c r="D32" s="96"/>
      <c r="E32" s="96"/>
      <c r="F32" s="96">
        <v>0</v>
      </c>
      <c r="G32" s="96">
        <v>26.65</v>
      </c>
      <c r="H32" s="96"/>
      <c r="I32" s="96"/>
      <c r="J32" s="96">
        <v>37.799999999999997</v>
      </c>
      <c r="K32" s="96">
        <v>0</v>
      </c>
      <c r="L32" s="96">
        <v>37.799999999999997</v>
      </c>
      <c r="M32" s="96">
        <v>0</v>
      </c>
      <c r="N32" s="96"/>
      <c r="O32" s="96"/>
      <c r="P32" s="96"/>
      <c r="Q32" s="96"/>
      <c r="R32" s="96"/>
      <c r="S32" s="1206"/>
      <c r="T32" s="1041"/>
      <c r="U32" s="361" t="s">
        <v>261</v>
      </c>
      <c r="V32" s="90"/>
      <c r="W32" s="90"/>
      <c r="X32" s="90"/>
      <c r="Y32" s="91"/>
      <c r="Z32" s="90"/>
      <c r="AA32" s="90"/>
      <c r="AB32" s="92"/>
      <c r="AC32" s="93"/>
      <c r="AD32" s="94"/>
      <c r="AE32" s="95"/>
      <c r="AF32" s="96">
        <v>0</v>
      </c>
      <c r="AG32" s="96">
        <f t="shared" si="29"/>
        <v>0</v>
      </c>
      <c r="AH32" s="22"/>
      <c r="AI32" s="22"/>
      <c r="AJ32" s="22"/>
      <c r="AK32" s="22"/>
      <c r="AL32" s="22"/>
      <c r="AM32" s="22"/>
      <c r="AN32" s="22"/>
      <c r="AO32" s="22"/>
    </row>
    <row r="33" spans="1:41" s="97" customFormat="1" ht="15" hidden="1" customHeight="1">
      <c r="A33" s="96">
        <f t="shared" si="27"/>
        <v>379.82100000000003</v>
      </c>
      <c r="B33" s="96"/>
      <c r="C33" s="96"/>
      <c r="D33" s="96"/>
      <c r="E33" s="96"/>
      <c r="F33" s="96"/>
      <c r="G33" s="96"/>
      <c r="H33" s="96"/>
      <c r="I33" s="96">
        <v>379.82100000000003</v>
      </c>
      <c r="J33" s="96">
        <f>K33</f>
        <v>379.82100000000003</v>
      </c>
      <c r="K33" s="96">
        <v>379.82100000000003</v>
      </c>
      <c r="L33" s="96"/>
      <c r="M33" s="96"/>
      <c r="N33" s="96"/>
      <c r="O33" s="96"/>
      <c r="P33" s="96"/>
      <c r="Q33" s="96"/>
      <c r="R33" s="96"/>
      <c r="S33" s="1206"/>
      <c r="T33" s="1041"/>
      <c r="U33" s="361" t="s">
        <v>223</v>
      </c>
      <c r="V33" s="90"/>
      <c r="W33" s="90"/>
      <c r="X33" s="90"/>
      <c r="Y33" s="91"/>
      <c r="Z33" s="90"/>
      <c r="AA33" s="90"/>
      <c r="AB33" s="92"/>
      <c r="AC33" s="93"/>
      <c r="AD33" s="94"/>
      <c r="AE33" s="95"/>
      <c r="AF33" s="96">
        <v>0</v>
      </c>
      <c r="AG33" s="96">
        <f t="shared" si="29"/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</row>
    <row r="34" spans="1:41" s="97" customFormat="1" ht="15.75" hidden="1" customHeight="1">
      <c r="A34" s="96">
        <f t="shared" si="27"/>
        <v>86838.24000000002</v>
      </c>
      <c r="B34" s="96">
        <f>C34</f>
        <v>73806.986000000004</v>
      </c>
      <c r="C34" s="96">
        <f>19431.338+240.415+9150.073+10020.865+25951.879+9012.416</f>
        <v>73806.986000000004</v>
      </c>
      <c r="D34" s="96">
        <f t="shared" si="28"/>
        <v>17475.983</v>
      </c>
      <c r="E34" s="96">
        <f>6263.42+4933.086+6279.477</f>
        <v>17475.983</v>
      </c>
      <c r="F34" s="96">
        <v>0</v>
      </c>
      <c r="G34" s="96">
        <f>4419.724+4545.848+2986.922</f>
        <v>11952.494000000001</v>
      </c>
      <c r="H34" s="96"/>
      <c r="I34" s="96">
        <f>2482.504+3364.14+36.932+3671.08-25951.879</f>
        <v>-16397.223000000002</v>
      </c>
      <c r="J34" s="96">
        <f>79868.89+5304.394+6752.126+4625.42+4545.848+2986.922+2482.504+K34</f>
        <v>64036.824000000008</v>
      </c>
      <c r="K34" s="96">
        <f>8745.274-25951.879-25322.675</f>
        <v>-42529.279999999999</v>
      </c>
      <c r="L34" s="96">
        <f>79868.89+M34+5304.394+6752.126+4625.42+10015.27</f>
        <v>106566.1</v>
      </c>
      <c r="M34" s="96">
        <v>0</v>
      </c>
      <c r="N34" s="96"/>
      <c r="O34" s="96"/>
      <c r="P34" s="96"/>
      <c r="Q34" s="96"/>
      <c r="R34" s="96"/>
      <c r="S34" s="1206"/>
      <c r="T34" s="1041"/>
      <c r="U34" s="361" t="s">
        <v>221</v>
      </c>
      <c r="V34" s="90"/>
      <c r="W34" s="90"/>
      <c r="X34" s="90"/>
      <c r="Y34" s="91"/>
      <c r="Z34" s="90"/>
      <c r="AA34" s="90"/>
      <c r="AB34" s="92"/>
      <c r="AC34" s="93"/>
      <c r="AD34" s="94"/>
      <c r="AE34" s="95"/>
      <c r="AF34" s="96">
        <f>AH34</f>
        <v>0</v>
      </c>
      <c r="AG34" s="96">
        <f t="shared" si="29"/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</row>
    <row r="35" spans="1:41" ht="36" customHeight="1">
      <c r="A35" s="71">
        <f>SUM(A36:A36)</f>
        <v>340731.15900000004</v>
      </c>
      <c r="B35" s="71">
        <v>0</v>
      </c>
      <c r="C35" s="71">
        <f t="shared" ref="C35:M35" si="30">SUM(C36:C36)</f>
        <v>0</v>
      </c>
      <c r="D35" s="71">
        <f t="shared" si="30"/>
        <v>0</v>
      </c>
      <c r="E35" s="71">
        <f t="shared" si="30"/>
        <v>233380.04500000001</v>
      </c>
      <c r="F35" s="71">
        <f t="shared" si="30"/>
        <v>0</v>
      </c>
      <c r="G35" s="71">
        <f t="shared" si="30"/>
        <v>59762.495999999999</v>
      </c>
      <c r="H35" s="71">
        <f t="shared" si="30"/>
        <v>0</v>
      </c>
      <c r="I35" s="71">
        <f t="shared" si="30"/>
        <v>47588.618000000002</v>
      </c>
      <c r="J35" s="71">
        <f t="shared" si="30"/>
        <v>210711.94399999999</v>
      </c>
      <c r="K35" s="71">
        <f>SUM(K36:K36)</f>
        <v>77225.87</v>
      </c>
      <c r="L35" s="71">
        <f t="shared" si="30"/>
        <v>133486.07199999999</v>
      </c>
      <c r="M35" s="71">
        <f t="shared" si="30"/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1207"/>
      <c r="T35" s="1041"/>
      <c r="U35" s="447"/>
      <c r="V35" s="507"/>
      <c r="W35" s="507"/>
      <c r="X35" s="507"/>
      <c r="Y35" s="513"/>
      <c r="Z35" s="507"/>
      <c r="AA35" s="507"/>
      <c r="AB35" s="15" t="s">
        <v>9</v>
      </c>
      <c r="AC35" s="520">
        <f>AD35</f>
        <v>702203.72</v>
      </c>
      <c r="AD35" s="29">
        <v>702203.72</v>
      </c>
      <c r="AE35" s="71">
        <v>789617.84</v>
      </c>
      <c r="AF35" s="71">
        <v>0</v>
      </c>
      <c r="AG35" s="71">
        <f>SUM(AG36:AG36)</f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</row>
    <row r="36" spans="1:41" s="97" customFormat="1" ht="15.75" hidden="1" customHeight="1">
      <c r="A36" s="96">
        <f>C36+E36+G36+I36</f>
        <v>340731.15900000004</v>
      </c>
      <c r="B36" s="96">
        <f>C36</f>
        <v>0</v>
      </c>
      <c r="C36" s="100">
        <v>0</v>
      </c>
      <c r="D36" s="100">
        <v>0</v>
      </c>
      <c r="E36" s="100">
        <f>50833.737+50104.326+45062.062+31317.102+24665.43+31397.388</f>
        <v>233380.04500000001</v>
      </c>
      <c r="F36" s="100">
        <v>0</v>
      </c>
      <c r="G36" s="100">
        <f>22098.622+22729.242+14934.612+0.02</f>
        <v>59762.495999999999</v>
      </c>
      <c r="H36" s="100"/>
      <c r="I36" s="100">
        <f>12412.518+16820.698+18355.402</f>
        <v>47588.618000000002</v>
      </c>
      <c r="J36" s="100">
        <f>26521.968+33760.632+23127.102+22729.242+14934.612+12412.518+K36</f>
        <v>210711.94399999999</v>
      </c>
      <c r="K36" s="100">
        <f>43541.707+33684.163</f>
        <v>77225.87</v>
      </c>
      <c r="L36" s="100">
        <f>26521.968+33760.632+23127.102+M36+50076.37</f>
        <v>133486.07199999999</v>
      </c>
      <c r="M36" s="100">
        <v>0</v>
      </c>
      <c r="N36" s="100"/>
      <c r="O36" s="100"/>
      <c r="P36" s="100"/>
      <c r="Q36" s="100"/>
      <c r="R36" s="100"/>
      <c r="S36" s="297"/>
      <c r="T36" s="322"/>
      <c r="U36" s="427" t="s">
        <v>246</v>
      </c>
      <c r="V36" s="90"/>
      <c r="W36" s="90"/>
      <c r="X36" s="90"/>
      <c r="Y36" s="91"/>
      <c r="Z36" s="90"/>
      <c r="AA36" s="90"/>
      <c r="AB36" s="101"/>
      <c r="AC36" s="98"/>
      <c r="AD36" s="99"/>
      <c r="AE36" s="100"/>
      <c r="AF36" s="96">
        <f>AG36</f>
        <v>0</v>
      </c>
      <c r="AG36" s="96">
        <f>AI36+AK36+AM36+AO36</f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</row>
    <row r="37" spans="1:41" ht="25.5">
      <c r="A37" s="47">
        <f>SUM(A38:A39)</f>
        <v>109472.18</v>
      </c>
      <c r="B37" s="47">
        <f t="shared" ref="B37:M37" si="31">SUM(B38:B39)</f>
        <v>83335.64</v>
      </c>
      <c r="C37" s="47">
        <f t="shared" si="31"/>
        <v>83335.64</v>
      </c>
      <c r="D37" s="47">
        <f t="shared" si="31"/>
        <v>0</v>
      </c>
      <c r="E37" s="47">
        <f t="shared" si="31"/>
        <v>0</v>
      </c>
      <c r="F37" s="47">
        <f t="shared" si="31"/>
        <v>0</v>
      </c>
      <c r="G37" s="47">
        <f t="shared" si="31"/>
        <v>0</v>
      </c>
      <c r="H37" s="47">
        <f t="shared" si="31"/>
        <v>0</v>
      </c>
      <c r="I37" s="47">
        <f t="shared" si="31"/>
        <v>26136.54</v>
      </c>
      <c r="J37" s="47">
        <f t="shared" si="31"/>
        <v>109472.18</v>
      </c>
      <c r="K37" s="47">
        <f t="shared" si="31"/>
        <v>26136.54</v>
      </c>
      <c r="L37" s="47">
        <f t="shared" si="31"/>
        <v>83335.64</v>
      </c>
      <c r="M37" s="47">
        <f t="shared" si="31"/>
        <v>0</v>
      </c>
      <c r="N37" s="71"/>
      <c r="O37" s="71"/>
      <c r="P37" s="71"/>
      <c r="Q37" s="71"/>
      <c r="R37" s="71"/>
      <c r="S37" s="298"/>
      <c r="T37" s="508"/>
      <c r="U37" s="447"/>
      <c r="V37" s="507"/>
      <c r="W37" s="507"/>
      <c r="X37" s="507"/>
      <c r="Y37" s="513"/>
      <c r="Z37" s="507"/>
      <c r="AA37" s="507"/>
      <c r="AB37" s="522" t="s">
        <v>10</v>
      </c>
      <c r="AC37" s="502"/>
      <c r="AD37" s="283"/>
      <c r="AE37" s="71">
        <f>SUM(AE38:AE39)</f>
        <v>172003.82</v>
      </c>
      <c r="AF37" s="71">
        <v>0</v>
      </c>
      <c r="AG37" s="47">
        <f>SUM(AG38:AG39)</f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</row>
    <row r="38" spans="1:41" s="97" customFormat="1" ht="15.75" hidden="1" customHeight="1">
      <c r="A38" s="96">
        <f>C38+E38+G38+I38</f>
        <v>27472.18</v>
      </c>
      <c r="B38" s="96">
        <f>C38</f>
        <v>1335.64</v>
      </c>
      <c r="C38" s="100">
        <v>1335.64</v>
      </c>
      <c r="D38" s="100">
        <v>0</v>
      </c>
      <c r="E38" s="100">
        <v>0</v>
      </c>
      <c r="F38" s="100">
        <v>0</v>
      </c>
      <c r="G38" s="100">
        <v>0</v>
      </c>
      <c r="H38" s="100"/>
      <c r="I38" s="100">
        <f>25951.879+184.661</f>
        <v>26136.54</v>
      </c>
      <c r="J38" s="96">
        <f>1335.64+K38</f>
        <v>27472.18</v>
      </c>
      <c r="K38" s="100">
        <f>25951.879+184.661</f>
        <v>26136.54</v>
      </c>
      <c r="L38" s="96">
        <f>1335.64+M38</f>
        <v>1335.64</v>
      </c>
      <c r="M38" s="100">
        <v>0</v>
      </c>
      <c r="N38" s="100"/>
      <c r="O38" s="100"/>
      <c r="P38" s="100"/>
      <c r="Q38" s="100"/>
      <c r="R38" s="100"/>
      <c r="S38" s="297"/>
      <c r="T38" s="508"/>
      <c r="U38" s="480" t="s">
        <v>219</v>
      </c>
      <c r="V38" s="507"/>
      <c r="W38" s="507"/>
      <c r="X38" s="507"/>
      <c r="Y38" s="513"/>
      <c r="Z38" s="507"/>
      <c r="AA38" s="507"/>
      <c r="AB38" s="522"/>
      <c r="AC38" s="502"/>
      <c r="AD38" s="283"/>
      <c r="AE38" s="71">
        <v>90003.82</v>
      </c>
      <c r="AF38" s="47">
        <f>AG38</f>
        <v>0</v>
      </c>
      <c r="AG38" s="47">
        <f>AI38+AK38+AM38+AO38</f>
        <v>0</v>
      </c>
      <c r="AH38" s="120">
        <v>0</v>
      </c>
      <c r="AI38" s="121">
        <v>0</v>
      </c>
      <c r="AJ38" s="121">
        <v>0</v>
      </c>
      <c r="AK38" s="121">
        <v>0</v>
      </c>
      <c r="AL38" s="120">
        <v>0</v>
      </c>
      <c r="AM38" s="121">
        <v>0</v>
      </c>
      <c r="AN38" s="121">
        <v>0</v>
      </c>
      <c r="AO38" s="121">
        <v>0</v>
      </c>
    </row>
    <row r="39" spans="1:41" s="97" customFormat="1" ht="15.75" hidden="1" customHeight="1">
      <c r="A39" s="96">
        <f>C39+E39+G39</f>
        <v>82000</v>
      </c>
      <c r="B39" s="96">
        <f>C39</f>
        <v>82000</v>
      </c>
      <c r="C39" s="100">
        <v>82000</v>
      </c>
      <c r="D39" s="100">
        <v>0</v>
      </c>
      <c r="E39" s="100">
        <v>0</v>
      </c>
      <c r="F39" s="100">
        <v>0</v>
      </c>
      <c r="G39" s="100"/>
      <c r="H39" s="100"/>
      <c r="I39" s="100"/>
      <c r="J39" s="96">
        <f>82000+K39</f>
        <v>82000</v>
      </c>
      <c r="K39" s="100">
        <v>0</v>
      </c>
      <c r="L39" s="96">
        <f>82000+M39</f>
        <v>82000</v>
      </c>
      <c r="M39" s="100">
        <v>0</v>
      </c>
      <c r="N39" s="100"/>
      <c r="O39" s="100"/>
      <c r="P39" s="100"/>
      <c r="Q39" s="100"/>
      <c r="R39" s="100"/>
      <c r="S39" s="297"/>
      <c r="T39" s="508"/>
      <c r="U39" s="480" t="s">
        <v>220</v>
      </c>
      <c r="V39" s="507"/>
      <c r="W39" s="507"/>
      <c r="X39" s="507"/>
      <c r="Y39" s="513"/>
      <c r="Z39" s="507"/>
      <c r="AA39" s="507"/>
      <c r="AB39" s="522"/>
      <c r="AC39" s="502"/>
      <c r="AD39" s="283"/>
      <c r="AE39" s="71">
        <v>82000</v>
      </c>
      <c r="AF39" s="47">
        <f>AG39</f>
        <v>0</v>
      </c>
      <c r="AG39" s="47">
        <f>AI39+AK39+AM39</f>
        <v>0</v>
      </c>
      <c r="AH39" s="122">
        <v>0</v>
      </c>
      <c r="AI39" s="123">
        <v>0</v>
      </c>
      <c r="AJ39" s="123">
        <v>0</v>
      </c>
      <c r="AK39" s="123">
        <v>0</v>
      </c>
      <c r="AL39" s="122">
        <v>0</v>
      </c>
      <c r="AM39" s="123">
        <v>0</v>
      </c>
      <c r="AN39" s="123">
        <v>0</v>
      </c>
      <c r="AO39" s="123">
        <v>0</v>
      </c>
    </row>
    <row r="40" spans="1:41" ht="38.25" customHeight="1">
      <c r="A40" s="78">
        <f t="shared" ref="A40:AO40" si="32">A41+A42</f>
        <v>0</v>
      </c>
      <c r="B40" s="78">
        <f t="shared" si="32"/>
        <v>0</v>
      </c>
      <c r="C40" s="78">
        <f t="shared" si="32"/>
        <v>0</v>
      </c>
      <c r="D40" s="78">
        <f t="shared" si="32"/>
        <v>0</v>
      </c>
      <c r="E40" s="78">
        <f t="shared" si="32"/>
        <v>0</v>
      </c>
      <c r="F40" s="78">
        <f t="shared" si="32"/>
        <v>0</v>
      </c>
      <c r="G40" s="78">
        <f t="shared" si="32"/>
        <v>0</v>
      </c>
      <c r="H40" s="78">
        <f t="shared" si="32"/>
        <v>0</v>
      </c>
      <c r="I40" s="78">
        <f t="shared" si="32"/>
        <v>0</v>
      </c>
      <c r="J40" s="78">
        <f t="shared" si="32"/>
        <v>0</v>
      </c>
      <c r="K40" s="78">
        <f t="shared" si="32"/>
        <v>0</v>
      </c>
      <c r="L40" s="78">
        <f t="shared" si="32"/>
        <v>0</v>
      </c>
      <c r="M40" s="78">
        <f t="shared" si="32"/>
        <v>0</v>
      </c>
      <c r="N40" s="78">
        <f t="shared" si="32"/>
        <v>0</v>
      </c>
      <c r="O40" s="78">
        <f t="shared" si="32"/>
        <v>0</v>
      </c>
      <c r="P40" s="78">
        <f t="shared" si="32"/>
        <v>0</v>
      </c>
      <c r="Q40" s="78">
        <f t="shared" si="32"/>
        <v>0</v>
      </c>
      <c r="R40" s="78">
        <f t="shared" si="32"/>
        <v>0</v>
      </c>
      <c r="S40" s="78">
        <f t="shared" si="32"/>
        <v>0</v>
      </c>
      <c r="T40" s="1040" t="s">
        <v>33</v>
      </c>
      <c r="U40" s="77" t="s">
        <v>28</v>
      </c>
      <c r="V40" s="30"/>
      <c r="W40" s="30"/>
      <c r="X40" s="30"/>
      <c r="Y40" s="31">
        <v>30000</v>
      </c>
      <c r="Z40" s="517"/>
      <c r="AA40" s="517"/>
      <c r="AB40" s="990" t="s">
        <v>19</v>
      </c>
      <c r="AC40" s="1050">
        <f>AD40+AE40</f>
        <v>260501.25</v>
      </c>
      <c r="AD40" s="1050">
        <v>0</v>
      </c>
      <c r="AE40" s="78">
        <f>AE42+AE41</f>
        <v>260501.25</v>
      </c>
      <c r="AF40" s="78">
        <f>AF42+AF41</f>
        <v>116395.59</v>
      </c>
      <c r="AG40" s="78">
        <f>AG42</f>
        <v>0</v>
      </c>
      <c r="AH40" s="78">
        <f t="shared" si="32"/>
        <v>0</v>
      </c>
      <c r="AI40" s="78">
        <f t="shared" si="32"/>
        <v>0</v>
      </c>
      <c r="AJ40" s="78">
        <f t="shared" si="32"/>
        <v>0</v>
      </c>
      <c r="AK40" s="78">
        <f t="shared" si="32"/>
        <v>0</v>
      </c>
      <c r="AL40" s="78">
        <f t="shared" si="32"/>
        <v>0</v>
      </c>
      <c r="AM40" s="78">
        <f t="shared" si="32"/>
        <v>0</v>
      </c>
      <c r="AN40" s="78">
        <f t="shared" si="32"/>
        <v>0</v>
      </c>
      <c r="AO40" s="78">
        <f t="shared" si="32"/>
        <v>0</v>
      </c>
    </row>
    <row r="41" spans="1:41" s="285" customFormat="1" ht="15.75" customHeight="1">
      <c r="A41" s="72">
        <v>0</v>
      </c>
      <c r="B41" s="72"/>
      <c r="C41" s="72"/>
      <c r="D41" s="72"/>
      <c r="E41" s="72"/>
      <c r="F41" s="72"/>
      <c r="G41" s="72"/>
      <c r="H41" s="258">
        <v>0</v>
      </c>
      <c r="I41" s="258">
        <v>0</v>
      </c>
      <c r="J41" s="72">
        <v>0</v>
      </c>
      <c r="K41" s="72">
        <v>0</v>
      </c>
      <c r="L41" s="72">
        <v>0</v>
      </c>
      <c r="M41" s="72">
        <v>0</v>
      </c>
      <c r="N41" s="288">
        <v>0</v>
      </c>
      <c r="O41" s="288">
        <v>0</v>
      </c>
      <c r="P41" s="72">
        <v>0</v>
      </c>
      <c r="Q41" s="72">
        <v>0</v>
      </c>
      <c r="R41" s="72">
        <v>0</v>
      </c>
      <c r="S41" s="299"/>
      <c r="T41" s="1041"/>
      <c r="U41" s="1" t="s">
        <v>15</v>
      </c>
      <c r="V41" s="286"/>
      <c r="W41" s="286"/>
      <c r="X41" s="286"/>
      <c r="Y41" s="287"/>
      <c r="Z41" s="517"/>
      <c r="AA41" s="517"/>
      <c r="AB41" s="991"/>
      <c r="AC41" s="1072"/>
      <c r="AD41" s="1072"/>
      <c r="AE41" s="72">
        <v>10164.5</v>
      </c>
      <c r="AF41" s="72">
        <v>0</v>
      </c>
      <c r="AG41" s="7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</row>
    <row r="42" spans="1:41" ht="15.75" customHeight="1">
      <c r="A42" s="72">
        <v>0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258">
        <v>0</v>
      </c>
      <c r="I42" s="258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  <c r="S42" s="299"/>
      <c r="T42" s="1073"/>
      <c r="U42" s="1" t="s">
        <v>32</v>
      </c>
      <c r="V42" s="30"/>
      <c r="W42" s="30"/>
      <c r="X42" s="30"/>
      <c r="Y42" s="32"/>
      <c r="Z42" s="517">
        <v>2020</v>
      </c>
      <c r="AA42" s="517">
        <v>2021</v>
      </c>
      <c r="AB42" s="992"/>
      <c r="AC42" s="1051"/>
      <c r="AD42" s="1051"/>
      <c r="AE42" s="72">
        <v>250336.75</v>
      </c>
      <c r="AF42" s="72">
        <v>116395.59</v>
      </c>
      <c r="AG42" s="7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</row>
    <row r="43" spans="1:41" ht="29.25" customHeight="1">
      <c r="A43" s="76">
        <f t="shared" ref="A43:M43" si="33">A44+A45</f>
        <v>0</v>
      </c>
      <c r="B43" s="76">
        <f t="shared" si="33"/>
        <v>0</v>
      </c>
      <c r="C43" s="76">
        <f t="shared" si="33"/>
        <v>0</v>
      </c>
      <c r="D43" s="76">
        <f t="shared" si="33"/>
        <v>0</v>
      </c>
      <c r="E43" s="76">
        <f t="shared" si="33"/>
        <v>0</v>
      </c>
      <c r="F43" s="76">
        <f t="shared" si="33"/>
        <v>0</v>
      </c>
      <c r="G43" s="76">
        <f t="shared" si="33"/>
        <v>0</v>
      </c>
      <c r="H43" s="76">
        <f t="shared" si="33"/>
        <v>0</v>
      </c>
      <c r="I43" s="76">
        <f t="shared" si="33"/>
        <v>0</v>
      </c>
      <c r="J43" s="76">
        <f t="shared" si="33"/>
        <v>0</v>
      </c>
      <c r="K43" s="76">
        <f t="shared" si="33"/>
        <v>0</v>
      </c>
      <c r="L43" s="76">
        <f t="shared" si="33"/>
        <v>0</v>
      </c>
      <c r="M43" s="76">
        <f t="shared" si="33"/>
        <v>0</v>
      </c>
      <c r="N43" s="76" t="e">
        <f>#REF!-A43</f>
        <v>#REF!</v>
      </c>
      <c r="O43" s="76" t="e">
        <f>N43</f>
        <v>#REF!</v>
      </c>
      <c r="P43" s="76" t="e">
        <f>ROUND((A43*100%/#REF!*100),2)</f>
        <v>#REF!</v>
      </c>
      <c r="Q43" s="76">
        <f>Q44+Q45</f>
        <v>0</v>
      </c>
      <c r="R43" s="76">
        <f>R44+R45</f>
        <v>0</v>
      </c>
      <c r="S43" s="300"/>
      <c r="T43" s="1040" t="s">
        <v>37</v>
      </c>
      <c r="U43" s="77" t="s">
        <v>36</v>
      </c>
      <c r="V43" s="30"/>
      <c r="W43" s="30"/>
      <c r="X43" s="30"/>
      <c r="Y43" s="32"/>
      <c r="Z43" s="517"/>
      <c r="AA43" s="517"/>
      <c r="AB43" s="990" t="s">
        <v>19</v>
      </c>
      <c r="AC43" s="33">
        <v>344081.28</v>
      </c>
      <c r="AD43" s="1106">
        <v>0</v>
      </c>
      <c r="AE43" s="76">
        <f>AE44+AE46</f>
        <v>336891.54</v>
      </c>
      <c r="AF43" s="76">
        <f>AF44+AF46</f>
        <v>12942.97</v>
      </c>
      <c r="AG43" s="76">
        <f>AG44+AG46</f>
        <v>0</v>
      </c>
      <c r="AH43" s="78">
        <f t="shared" ref="AH43:AO43" si="34">AH44+AH45</f>
        <v>0</v>
      </c>
      <c r="AI43" s="78">
        <f t="shared" si="34"/>
        <v>0</v>
      </c>
      <c r="AJ43" s="78">
        <f t="shared" si="34"/>
        <v>0</v>
      </c>
      <c r="AK43" s="78">
        <f t="shared" si="34"/>
        <v>0</v>
      </c>
      <c r="AL43" s="78">
        <f t="shared" si="34"/>
        <v>0</v>
      </c>
      <c r="AM43" s="78">
        <f t="shared" si="34"/>
        <v>0</v>
      </c>
      <c r="AN43" s="78">
        <f t="shared" si="34"/>
        <v>0</v>
      </c>
      <c r="AO43" s="78">
        <f t="shared" si="34"/>
        <v>0</v>
      </c>
    </row>
    <row r="44" spans="1:41" ht="15" customHeight="1">
      <c r="A44" s="4">
        <v>0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375"/>
      <c r="T44" s="1041"/>
      <c r="U44" s="1" t="s">
        <v>15</v>
      </c>
      <c r="V44" s="30"/>
      <c r="W44" s="30"/>
      <c r="X44" s="30"/>
      <c r="Y44" s="32"/>
      <c r="Z44" s="517">
        <v>2019</v>
      </c>
      <c r="AA44" s="517">
        <v>2019</v>
      </c>
      <c r="AB44" s="991"/>
      <c r="AC44" s="16">
        <v>31543.64</v>
      </c>
      <c r="AD44" s="1107"/>
      <c r="AE44" s="47">
        <f>SUM(AG44:AI44)</f>
        <v>0</v>
      </c>
      <c r="AF44" s="4">
        <v>0</v>
      </c>
      <c r="AG44" s="4">
        <f>AG45</f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</row>
    <row r="45" spans="1:41" ht="14.25" hidden="1" customHeight="1">
      <c r="A45" s="47">
        <v>0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294"/>
      <c r="T45" s="1041"/>
      <c r="U45" s="102" t="s">
        <v>291</v>
      </c>
      <c r="V45" s="487"/>
      <c r="W45" s="487"/>
      <c r="X45" s="487"/>
      <c r="Y45" s="488"/>
      <c r="Z45" s="489"/>
      <c r="AA45" s="489"/>
      <c r="AB45" s="991"/>
      <c r="AC45" s="107"/>
      <c r="AD45" s="1107"/>
      <c r="AE45" s="96"/>
      <c r="AF45" s="268"/>
      <c r="AG45" s="268">
        <f>AO45</f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</row>
    <row r="46" spans="1:41" ht="18.75" customHeight="1">
      <c r="A46" s="4">
        <v>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1073"/>
      <c r="U46" s="1" t="s">
        <v>16</v>
      </c>
      <c r="V46" s="30"/>
      <c r="W46" s="30"/>
      <c r="X46" s="30"/>
      <c r="Y46" s="32"/>
      <c r="Z46" s="517">
        <v>2020</v>
      </c>
      <c r="AA46" s="517">
        <v>2021</v>
      </c>
      <c r="AB46" s="992"/>
      <c r="AC46" s="16">
        <v>312537.64</v>
      </c>
      <c r="AD46" s="1108"/>
      <c r="AE46" s="47">
        <v>336891.54</v>
      </c>
      <c r="AF46" s="4">
        <v>12942.97</v>
      </c>
      <c r="AG46" s="47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</row>
    <row r="47" spans="1:41" ht="44.25" customHeight="1">
      <c r="A47" s="4">
        <v>0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375"/>
      <c r="T47" s="1040" t="s">
        <v>22</v>
      </c>
      <c r="U47" s="999" t="s">
        <v>49</v>
      </c>
      <c r="V47" s="1000"/>
      <c r="W47" s="1000"/>
      <c r="X47" s="1000"/>
      <c r="Y47" s="1000"/>
      <c r="Z47" s="1000"/>
      <c r="AA47" s="1001"/>
      <c r="AB47" s="15" t="s">
        <v>19</v>
      </c>
      <c r="AC47" s="16">
        <v>0</v>
      </c>
      <c r="AD47" s="16">
        <v>0</v>
      </c>
      <c r="AE47" s="3">
        <v>0</v>
      </c>
      <c r="AF47" s="4">
        <v>0</v>
      </c>
      <c r="AG47" s="4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</row>
    <row r="48" spans="1:41" ht="27.75" customHeight="1">
      <c r="A48" s="4">
        <f t="shared" ref="A48:R48" si="35">A50</f>
        <v>0</v>
      </c>
      <c r="B48" s="4">
        <f t="shared" si="35"/>
        <v>0</v>
      </c>
      <c r="C48" s="4">
        <f t="shared" si="35"/>
        <v>0</v>
      </c>
      <c r="D48" s="4">
        <f t="shared" si="35"/>
        <v>0</v>
      </c>
      <c r="E48" s="4">
        <f t="shared" si="35"/>
        <v>0</v>
      </c>
      <c r="F48" s="4">
        <f t="shared" si="35"/>
        <v>0</v>
      </c>
      <c r="G48" s="4">
        <f t="shared" si="35"/>
        <v>0</v>
      </c>
      <c r="H48" s="4">
        <f t="shared" si="35"/>
        <v>0</v>
      </c>
      <c r="I48" s="4">
        <f t="shared" si="35"/>
        <v>0</v>
      </c>
      <c r="J48" s="4">
        <f t="shared" si="35"/>
        <v>0</v>
      </c>
      <c r="K48" s="4">
        <f t="shared" si="35"/>
        <v>0</v>
      </c>
      <c r="L48" s="4">
        <f t="shared" si="35"/>
        <v>0</v>
      </c>
      <c r="M48" s="4">
        <f t="shared" si="35"/>
        <v>0</v>
      </c>
      <c r="N48" s="4" t="e">
        <f t="shared" si="35"/>
        <v>#REF!</v>
      </c>
      <c r="O48" s="4" t="e">
        <f t="shared" si="35"/>
        <v>#REF!</v>
      </c>
      <c r="P48" s="4">
        <f t="shared" si="35"/>
        <v>0</v>
      </c>
      <c r="Q48" s="4">
        <f t="shared" si="35"/>
        <v>0</v>
      </c>
      <c r="R48" s="4">
        <f t="shared" si="35"/>
        <v>0</v>
      </c>
      <c r="S48" s="375"/>
      <c r="T48" s="1041"/>
      <c r="U48" s="1002"/>
      <c r="V48" s="1003"/>
      <c r="W48" s="1003"/>
      <c r="X48" s="1003"/>
      <c r="Y48" s="1003"/>
      <c r="Z48" s="1003"/>
      <c r="AA48" s="1004"/>
      <c r="AB48" s="15" t="s">
        <v>20</v>
      </c>
      <c r="AC48" s="16">
        <v>0</v>
      </c>
      <c r="AD48" s="16">
        <v>0</v>
      </c>
      <c r="AE48" s="3">
        <f>AE51</f>
        <v>4674.0700000000006</v>
      </c>
      <c r="AF48" s="47">
        <f>AF51</f>
        <v>521.89</v>
      </c>
      <c r="AG48" s="47">
        <f>AG51</f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</row>
    <row r="49" spans="1:41" ht="27.75" customHeight="1">
      <c r="A49" s="4">
        <v>0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375"/>
      <c r="T49" s="1041"/>
      <c r="U49" s="1002"/>
      <c r="V49" s="1003"/>
      <c r="W49" s="1003"/>
      <c r="X49" s="1003"/>
      <c r="Y49" s="1003"/>
      <c r="Z49" s="1003"/>
      <c r="AA49" s="1004"/>
      <c r="AB49" s="15" t="s">
        <v>10</v>
      </c>
      <c r="AC49" s="16">
        <f>AC51</f>
        <v>23417.360000000001</v>
      </c>
      <c r="AD49" s="16">
        <f>AD51</f>
        <v>0</v>
      </c>
      <c r="AE49" s="3">
        <v>0</v>
      </c>
      <c r="AF49" s="4">
        <v>0</v>
      </c>
      <c r="AG49" s="4">
        <f>AG51</f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</row>
    <row r="50" spans="1:41" ht="27" customHeight="1">
      <c r="A50" s="354">
        <v>0</v>
      </c>
      <c r="B50" s="354">
        <v>0</v>
      </c>
      <c r="C50" s="354">
        <v>0</v>
      </c>
      <c r="D50" s="354">
        <v>0</v>
      </c>
      <c r="E50" s="354">
        <v>0</v>
      </c>
      <c r="F50" s="354">
        <v>0</v>
      </c>
      <c r="G50" s="354">
        <v>0</v>
      </c>
      <c r="H50" s="354">
        <v>0</v>
      </c>
      <c r="I50" s="354">
        <v>0</v>
      </c>
      <c r="J50" s="354">
        <v>0</v>
      </c>
      <c r="K50" s="354">
        <v>0</v>
      </c>
      <c r="L50" s="354">
        <v>0</v>
      </c>
      <c r="M50" s="354">
        <v>0</v>
      </c>
      <c r="N50" s="349" t="e">
        <f>#REF!-A50</f>
        <v>#REF!</v>
      </c>
      <c r="O50" s="349" t="e">
        <f>N50</f>
        <v>#REF!</v>
      </c>
      <c r="P50" s="354">
        <v>0</v>
      </c>
      <c r="Q50" s="354">
        <v>0</v>
      </c>
      <c r="R50" s="354">
        <v>0</v>
      </c>
      <c r="S50" s="355" t="s">
        <v>198</v>
      </c>
      <c r="T50" s="1041"/>
      <c r="U50" s="1005"/>
      <c r="V50" s="1006"/>
      <c r="W50" s="1006"/>
      <c r="X50" s="1006"/>
      <c r="Y50" s="1006"/>
      <c r="Z50" s="1006"/>
      <c r="AA50" s="1007"/>
      <c r="AB50" s="15" t="s">
        <v>9</v>
      </c>
      <c r="AC50" s="16">
        <v>0</v>
      </c>
      <c r="AD50" s="16">
        <v>0</v>
      </c>
      <c r="AE50" s="3">
        <v>0</v>
      </c>
      <c r="AF50" s="4">
        <v>0</v>
      </c>
      <c r="AG50" s="4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</row>
    <row r="51" spans="1:41" ht="30.75" customHeight="1">
      <c r="A51" s="72">
        <v>0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72">
        <v>0</v>
      </c>
      <c r="R51" s="72">
        <v>0</v>
      </c>
      <c r="S51" s="299"/>
      <c r="T51" s="1033" t="s">
        <v>23</v>
      </c>
      <c r="U51" s="77" t="s">
        <v>276</v>
      </c>
      <c r="V51" s="516">
        <v>900</v>
      </c>
      <c r="W51" s="35">
        <v>28000</v>
      </c>
      <c r="X51" s="516"/>
      <c r="Y51" s="36"/>
      <c r="Z51" s="497"/>
      <c r="AA51" s="497"/>
      <c r="AB51" s="1111" t="s">
        <v>20</v>
      </c>
      <c r="AC51" s="1050">
        <v>23417.360000000001</v>
      </c>
      <c r="AD51" s="1050">
        <v>0</v>
      </c>
      <c r="AE51" s="78">
        <f>SUM(AE52:AE53)</f>
        <v>4674.0700000000006</v>
      </c>
      <c r="AF51" s="78">
        <f>SUM(AF52:AF53)</f>
        <v>521.89</v>
      </c>
      <c r="AG51" s="78">
        <f>SUM(AG52:AG53)</f>
        <v>0</v>
      </c>
      <c r="AH51" s="78">
        <v>0</v>
      </c>
      <c r="AI51" s="78">
        <v>0</v>
      </c>
      <c r="AJ51" s="78">
        <v>0</v>
      </c>
      <c r="AK51" s="78">
        <v>0</v>
      </c>
      <c r="AL51" s="78">
        <v>0</v>
      </c>
      <c r="AM51" s="78">
        <v>0</v>
      </c>
      <c r="AN51" s="78">
        <v>0</v>
      </c>
      <c r="AO51" s="78">
        <v>0</v>
      </c>
    </row>
    <row r="52" spans="1:41" ht="17.25" customHeight="1">
      <c r="A52" s="72">
        <f>A55+A58</f>
        <v>0</v>
      </c>
      <c r="B52" s="72">
        <f>B55+B58</f>
        <v>0</v>
      </c>
      <c r="C52" s="72">
        <f>C55+C58</f>
        <v>0</v>
      </c>
      <c r="D52" s="72">
        <f>D55+D58</f>
        <v>0</v>
      </c>
      <c r="E52" s="72">
        <f t="shared" ref="E52:R52" si="36">E55+E58</f>
        <v>0</v>
      </c>
      <c r="F52" s="72">
        <f t="shared" si="36"/>
        <v>0</v>
      </c>
      <c r="G52" s="72">
        <f t="shared" si="36"/>
        <v>0</v>
      </c>
      <c r="H52" s="72">
        <f t="shared" si="36"/>
        <v>0</v>
      </c>
      <c r="I52" s="72">
        <f t="shared" si="36"/>
        <v>0</v>
      </c>
      <c r="J52" s="72">
        <f t="shared" si="36"/>
        <v>0</v>
      </c>
      <c r="K52" s="72">
        <f t="shared" si="36"/>
        <v>0</v>
      </c>
      <c r="L52" s="72">
        <f t="shared" si="36"/>
        <v>0</v>
      </c>
      <c r="M52" s="72">
        <f t="shared" si="36"/>
        <v>0</v>
      </c>
      <c r="N52" s="72" t="e">
        <f t="shared" si="36"/>
        <v>#REF!</v>
      </c>
      <c r="O52" s="72" t="e">
        <f t="shared" si="36"/>
        <v>#REF!</v>
      </c>
      <c r="P52" s="72">
        <f t="shared" si="36"/>
        <v>0</v>
      </c>
      <c r="Q52" s="72">
        <f t="shared" si="36"/>
        <v>0</v>
      </c>
      <c r="R52" s="72">
        <f t="shared" si="36"/>
        <v>0</v>
      </c>
      <c r="S52" s="299"/>
      <c r="T52" s="1034"/>
      <c r="U52" s="527" t="s">
        <v>15</v>
      </c>
      <c r="V52" s="516"/>
      <c r="W52" s="35"/>
      <c r="X52" s="516"/>
      <c r="Y52" s="36"/>
      <c r="Z52" s="497"/>
      <c r="AA52" s="497"/>
      <c r="AB52" s="1112"/>
      <c r="AC52" s="1072"/>
      <c r="AD52" s="1072"/>
      <c r="AE52" s="72">
        <v>521.89</v>
      </c>
      <c r="AF52" s="72">
        <v>521.89</v>
      </c>
      <c r="AG52" s="501"/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</row>
    <row r="53" spans="1:41" ht="17.25" customHeight="1">
      <c r="A53" s="72">
        <v>0</v>
      </c>
      <c r="B53" s="72">
        <v>0</v>
      </c>
      <c r="C53" s="72">
        <v>0</v>
      </c>
      <c r="D53" s="72">
        <v>0</v>
      </c>
      <c r="E53" s="72">
        <v>0</v>
      </c>
      <c r="F53" s="72">
        <v>0</v>
      </c>
      <c r="G53" s="72">
        <v>0</v>
      </c>
      <c r="H53" s="72">
        <v>0</v>
      </c>
      <c r="I53" s="72">
        <v>0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v>0</v>
      </c>
      <c r="S53" s="299"/>
      <c r="T53" s="1035"/>
      <c r="U53" s="527" t="s">
        <v>16</v>
      </c>
      <c r="V53" s="516"/>
      <c r="W53" s="516"/>
      <c r="X53" s="516"/>
      <c r="Y53" s="36"/>
      <c r="Z53" s="497">
        <v>2020</v>
      </c>
      <c r="AA53" s="497">
        <v>2020</v>
      </c>
      <c r="AB53" s="1113"/>
      <c r="AC53" s="1051"/>
      <c r="AD53" s="1051"/>
      <c r="AE53" s="482">
        <v>4152.18</v>
      </c>
      <c r="AF53" s="72">
        <v>0</v>
      </c>
      <c r="AG53" s="7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</row>
    <row r="54" spans="1:41" ht="44.25" customHeight="1">
      <c r="A54" s="72">
        <v>0</v>
      </c>
      <c r="B54" s="72">
        <v>0</v>
      </c>
      <c r="C54" s="72">
        <v>0</v>
      </c>
      <c r="D54" s="72">
        <v>0</v>
      </c>
      <c r="E54" s="72">
        <v>0</v>
      </c>
      <c r="F54" s="72">
        <v>0</v>
      </c>
      <c r="G54" s="72">
        <v>0</v>
      </c>
      <c r="H54" s="72">
        <v>0</v>
      </c>
      <c r="I54" s="72">
        <v>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299"/>
      <c r="T54" s="996" t="s">
        <v>29</v>
      </c>
      <c r="U54" s="999" t="s">
        <v>62</v>
      </c>
      <c r="V54" s="1000"/>
      <c r="W54" s="1000"/>
      <c r="X54" s="1000"/>
      <c r="Y54" s="1000"/>
      <c r="Z54" s="1000"/>
      <c r="AA54" s="1001"/>
      <c r="AB54" s="37" t="s">
        <v>20</v>
      </c>
      <c r="AC54" s="503">
        <f t="shared" ref="AC54:AC62" si="37">AE54</f>
        <v>924.64</v>
      </c>
      <c r="AD54" s="503">
        <v>0</v>
      </c>
      <c r="AE54" s="526">
        <f>AE60</f>
        <v>924.64</v>
      </c>
      <c r="AF54" s="72">
        <f>AF57+AF60</f>
        <v>250</v>
      </c>
      <c r="AG54" s="820">
        <f t="shared" ref="AG54:AK54" si="38">AG57+AG60</f>
        <v>0</v>
      </c>
      <c r="AH54" s="820">
        <f t="shared" si="38"/>
        <v>0</v>
      </c>
      <c r="AI54" s="820">
        <f t="shared" si="38"/>
        <v>0</v>
      </c>
      <c r="AJ54" s="820">
        <f t="shared" si="38"/>
        <v>0</v>
      </c>
      <c r="AK54" s="820">
        <f t="shared" si="38"/>
        <v>0</v>
      </c>
      <c r="AL54" s="22">
        <v>0</v>
      </c>
      <c r="AM54" s="22">
        <v>0</v>
      </c>
      <c r="AN54" s="22">
        <v>0</v>
      </c>
      <c r="AO54" s="22">
        <v>0</v>
      </c>
    </row>
    <row r="55" spans="1:41" ht="30" customHeight="1">
      <c r="A55" s="354">
        <f>A56+A57</f>
        <v>0</v>
      </c>
      <c r="B55" s="354">
        <f t="shared" ref="B55:R55" si="39">B56+B57</f>
        <v>0</v>
      </c>
      <c r="C55" s="354">
        <f t="shared" si="39"/>
        <v>0</v>
      </c>
      <c r="D55" s="354">
        <f t="shared" si="39"/>
        <v>0</v>
      </c>
      <c r="E55" s="354">
        <f t="shared" si="39"/>
        <v>0</v>
      </c>
      <c r="F55" s="354">
        <f t="shared" si="39"/>
        <v>0</v>
      </c>
      <c r="G55" s="354">
        <f t="shared" si="39"/>
        <v>0</v>
      </c>
      <c r="H55" s="354">
        <f t="shared" si="39"/>
        <v>0</v>
      </c>
      <c r="I55" s="354">
        <f t="shared" si="39"/>
        <v>0</v>
      </c>
      <c r="J55" s="354">
        <f t="shared" si="39"/>
        <v>0</v>
      </c>
      <c r="K55" s="354">
        <f t="shared" si="39"/>
        <v>0</v>
      </c>
      <c r="L55" s="354">
        <f t="shared" si="39"/>
        <v>0</v>
      </c>
      <c r="M55" s="354">
        <f t="shared" si="39"/>
        <v>0</v>
      </c>
      <c r="N55" s="349" t="e">
        <f>#REF!-A55</f>
        <v>#REF!</v>
      </c>
      <c r="O55" s="349" t="e">
        <f>N55</f>
        <v>#REF!</v>
      </c>
      <c r="P55" s="356">
        <v>0</v>
      </c>
      <c r="Q55" s="354">
        <f t="shared" si="39"/>
        <v>0</v>
      </c>
      <c r="R55" s="354">
        <f t="shared" si="39"/>
        <v>0</v>
      </c>
      <c r="S55" s="357" t="s">
        <v>158</v>
      </c>
      <c r="T55" s="997"/>
      <c r="U55" s="1002"/>
      <c r="V55" s="1003"/>
      <c r="W55" s="1003"/>
      <c r="X55" s="1003"/>
      <c r="Y55" s="1003"/>
      <c r="Z55" s="1003"/>
      <c r="AA55" s="1004"/>
      <c r="AB55" s="37" t="s">
        <v>10</v>
      </c>
      <c r="AC55" s="503">
        <f t="shared" si="37"/>
        <v>0</v>
      </c>
      <c r="AD55" s="503">
        <v>0</v>
      </c>
      <c r="AE55" s="526">
        <v>0</v>
      </c>
      <c r="AF55" s="72">
        <v>0</v>
      </c>
      <c r="AG55" s="7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</row>
    <row r="56" spans="1:41" ht="30.75" customHeight="1">
      <c r="A56" s="71">
        <v>0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>
        <v>0</v>
      </c>
      <c r="R56" s="71">
        <v>0</v>
      </c>
      <c r="S56" s="298"/>
      <c r="T56" s="998"/>
      <c r="U56" s="1005"/>
      <c r="V56" s="1006"/>
      <c r="W56" s="1006"/>
      <c r="X56" s="1006"/>
      <c r="Y56" s="1006"/>
      <c r="Z56" s="1006"/>
      <c r="AA56" s="1007"/>
      <c r="AB56" s="37" t="s">
        <v>9</v>
      </c>
      <c r="AC56" s="503">
        <f t="shared" si="37"/>
        <v>0</v>
      </c>
      <c r="AD56" s="503">
        <v>0</v>
      </c>
      <c r="AE56" s="526">
        <v>0</v>
      </c>
      <c r="AF56" s="72">
        <v>0</v>
      </c>
      <c r="AG56" s="7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</row>
    <row r="57" spans="1:41" ht="30" hidden="1" customHeight="1">
      <c r="A57" s="4">
        <v>0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375"/>
      <c r="T57" s="1033" t="s">
        <v>46</v>
      </c>
      <c r="U57" s="77" t="s">
        <v>53</v>
      </c>
      <c r="V57" s="1014">
        <v>300</v>
      </c>
      <c r="W57" s="1014">
        <v>17</v>
      </c>
      <c r="X57" s="1014"/>
      <c r="Y57" s="1054"/>
      <c r="Z57" s="519"/>
      <c r="AA57" s="519"/>
      <c r="AB57" s="1038" t="s">
        <v>20</v>
      </c>
      <c r="AC57" s="68">
        <f t="shared" si="37"/>
        <v>0</v>
      </c>
      <c r="AD57" s="68"/>
      <c r="AE57" s="284">
        <f>AG57+AH57+AI57</f>
        <v>0</v>
      </c>
      <c r="AF57" s="78">
        <f>AF58+AF59</f>
        <v>0</v>
      </c>
      <c r="AG57" s="78">
        <f>AG58+AG59</f>
        <v>0</v>
      </c>
      <c r="AH57" s="120">
        <v>0</v>
      </c>
      <c r="AI57" s="121">
        <v>0</v>
      </c>
      <c r="AJ57" s="121">
        <v>0</v>
      </c>
      <c r="AK57" s="121">
        <v>0</v>
      </c>
      <c r="AL57" s="120">
        <v>0</v>
      </c>
      <c r="AM57" s="121">
        <v>0</v>
      </c>
      <c r="AN57" s="121">
        <v>0</v>
      </c>
      <c r="AO57" s="121">
        <v>0</v>
      </c>
    </row>
    <row r="58" spans="1:41" ht="26.25" hidden="1" customHeight="1">
      <c r="A58" s="356">
        <f>A59+A60</f>
        <v>0</v>
      </c>
      <c r="B58" s="356">
        <f t="shared" ref="B58:R58" si="40">B59+B60</f>
        <v>0</v>
      </c>
      <c r="C58" s="356">
        <f t="shared" si="40"/>
        <v>0</v>
      </c>
      <c r="D58" s="356">
        <f t="shared" si="40"/>
        <v>0</v>
      </c>
      <c r="E58" s="356">
        <f t="shared" si="40"/>
        <v>0</v>
      </c>
      <c r="F58" s="356">
        <f t="shared" si="40"/>
        <v>0</v>
      </c>
      <c r="G58" s="356">
        <f t="shared" si="40"/>
        <v>0</v>
      </c>
      <c r="H58" s="356">
        <f t="shared" si="40"/>
        <v>0</v>
      </c>
      <c r="I58" s="356">
        <f t="shared" si="40"/>
        <v>0</v>
      </c>
      <c r="J58" s="356">
        <f t="shared" si="40"/>
        <v>0</v>
      </c>
      <c r="K58" s="356">
        <f t="shared" si="40"/>
        <v>0</v>
      </c>
      <c r="L58" s="356">
        <f t="shared" si="40"/>
        <v>0</v>
      </c>
      <c r="M58" s="356">
        <f t="shared" si="40"/>
        <v>0</v>
      </c>
      <c r="N58" s="349" t="e">
        <f>#REF!-A58</f>
        <v>#REF!</v>
      </c>
      <c r="O58" s="349" t="e">
        <f>N58</f>
        <v>#REF!</v>
      </c>
      <c r="P58" s="356">
        <v>0</v>
      </c>
      <c r="Q58" s="356">
        <f t="shared" si="40"/>
        <v>0</v>
      </c>
      <c r="R58" s="356">
        <f t="shared" si="40"/>
        <v>0</v>
      </c>
      <c r="S58" s="357" t="s">
        <v>199</v>
      </c>
      <c r="T58" s="1034"/>
      <c r="U58" s="40" t="s">
        <v>15</v>
      </c>
      <c r="V58" s="1015"/>
      <c r="W58" s="1015"/>
      <c r="X58" s="1015"/>
      <c r="Y58" s="1020"/>
      <c r="Z58" s="519">
        <v>2019</v>
      </c>
      <c r="AA58" s="519">
        <v>2019</v>
      </c>
      <c r="AB58" s="1055"/>
      <c r="AC58" s="68">
        <f t="shared" si="37"/>
        <v>0</v>
      </c>
      <c r="AD58" s="68"/>
      <c r="AE58" s="501">
        <f>AG58+AH58+AI58</f>
        <v>0</v>
      </c>
      <c r="AF58" s="71">
        <v>0</v>
      </c>
      <c r="AG58" s="71">
        <v>0</v>
      </c>
      <c r="AH58" s="120">
        <v>0</v>
      </c>
      <c r="AI58" s="121">
        <v>0</v>
      </c>
      <c r="AJ58" s="121">
        <v>0</v>
      </c>
      <c r="AK58" s="121">
        <v>0</v>
      </c>
      <c r="AL58" s="120">
        <v>0</v>
      </c>
      <c r="AM58" s="121">
        <v>0</v>
      </c>
      <c r="AN58" s="121">
        <v>0</v>
      </c>
      <c r="AO58" s="121">
        <v>0</v>
      </c>
    </row>
    <row r="59" spans="1:41" ht="14.25" hidden="1" customHeight="1">
      <c r="A59" s="4">
        <v>0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375"/>
      <c r="T59" s="1035"/>
      <c r="U59" s="40" t="s">
        <v>16</v>
      </c>
      <c r="V59" s="1016"/>
      <c r="W59" s="1016"/>
      <c r="X59" s="1016"/>
      <c r="Y59" s="1013"/>
      <c r="Z59" s="517">
        <v>2019</v>
      </c>
      <c r="AA59" s="517">
        <v>2019</v>
      </c>
      <c r="AB59" s="1039"/>
      <c r="AC59" s="68">
        <f t="shared" si="37"/>
        <v>0</v>
      </c>
      <c r="AD59" s="498"/>
      <c r="AE59" s="501">
        <f>AG59+AH59+AI59</f>
        <v>0</v>
      </c>
      <c r="AF59" s="4">
        <v>0</v>
      </c>
      <c r="AG59" s="4">
        <v>0</v>
      </c>
      <c r="AH59" s="120">
        <v>0</v>
      </c>
      <c r="AI59" s="121">
        <v>0</v>
      </c>
      <c r="AJ59" s="121">
        <v>0</v>
      </c>
      <c r="AK59" s="121">
        <v>0</v>
      </c>
      <c r="AL59" s="120">
        <v>0</v>
      </c>
      <c r="AM59" s="121">
        <v>0</v>
      </c>
      <c r="AN59" s="121">
        <v>0</v>
      </c>
      <c r="AO59" s="121">
        <v>0</v>
      </c>
    </row>
    <row r="60" spans="1:41" ht="30.75" customHeight="1">
      <c r="A60" s="47">
        <v>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294"/>
      <c r="T60" s="1040" t="s">
        <v>46</v>
      </c>
      <c r="U60" s="80" t="s">
        <v>54</v>
      </c>
      <c r="V60" s="1014">
        <v>200</v>
      </c>
      <c r="W60" s="1014">
        <v>10</v>
      </c>
      <c r="X60" s="1056"/>
      <c r="Y60" s="1059"/>
      <c r="Z60" s="517"/>
      <c r="AA60" s="517"/>
      <c r="AB60" s="1038" t="s">
        <v>20</v>
      </c>
      <c r="AC60" s="68">
        <f t="shared" si="37"/>
        <v>924.64</v>
      </c>
      <c r="AD60" s="498"/>
      <c r="AE60" s="284">
        <f>SUM(AE61:AE62)</f>
        <v>924.64</v>
      </c>
      <c r="AF60" s="76">
        <f>AF61+AF62</f>
        <v>250</v>
      </c>
      <c r="AG60" s="76">
        <f>AG61+AG62</f>
        <v>0</v>
      </c>
      <c r="AH60" s="78">
        <v>0</v>
      </c>
      <c r="AI60" s="78">
        <v>0</v>
      </c>
      <c r="AJ60" s="78">
        <f>AJ62</f>
        <v>0</v>
      </c>
      <c r="AK60" s="78">
        <v>0</v>
      </c>
      <c r="AL60" s="78">
        <v>0</v>
      </c>
      <c r="AM60" s="78">
        <v>0</v>
      </c>
      <c r="AN60" s="78">
        <v>0</v>
      </c>
      <c r="AO60" s="78">
        <v>0</v>
      </c>
    </row>
    <row r="61" spans="1:41" ht="15.75" customHeight="1">
      <c r="A61" s="22">
        <f t="shared" ref="A61:R61" si="41">A64</f>
        <v>1.6559999999999999</v>
      </c>
      <c r="B61" s="22">
        <f t="shared" si="41"/>
        <v>0</v>
      </c>
      <c r="C61" s="22">
        <f t="shared" si="41"/>
        <v>0</v>
      </c>
      <c r="D61" s="22">
        <f t="shared" si="41"/>
        <v>0</v>
      </c>
      <c r="E61" s="22">
        <f t="shared" si="41"/>
        <v>0</v>
      </c>
      <c r="F61" s="22">
        <f t="shared" si="41"/>
        <v>1.66</v>
      </c>
      <c r="G61" s="22">
        <f t="shared" si="41"/>
        <v>1.6559999999999999</v>
      </c>
      <c r="H61" s="22">
        <f t="shared" si="41"/>
        <v>0</v>
      </c>
      <c r="I61" s="22">
        <f t="shared" si="41"/>
        <v>0</v>
      </c>
      <c r="J61" s="22">
        <f t="shared" si="41"/>
        <v>1.66</v>
      </c>
      <c r="K61" s="22">
        <f t="shared" si="41"/>
        <v>0</v>
      </c>
      <c r="L61" s="22">
        <f t="shared" si="41"/>
        <v>0</v>
      </c>
      <c r="M61" s="22">
        <f t="shared" si="41"/>
        <v>0</v>
      </c>
      <c r="N61" s="22" t="e">
        <f t="shared" si="41"/>
        <v>#REF!</v>
      </c>
      <c r="O61" s="22" t="e">
        <f t="shared" si="41"/>
        <v>#REF!</v>
      </c>
      <c r="P61" s="22" t="e">
        <f t="shared" si="41"/>
        <v>#REF!</v>
      </c>
      <c r="Q61" s="22">
        <f t="shared" si="41"/>
        <v>0</v>
      </c>
      <c r="R61" s="22">
        <f t="shared" si="41"/>
        <v>0</v>
      </c>
      <c r="S61" s="295"/>
      <c r="T61" s="1041"/>
      <c r="U61" s="42" t="s">
        <v>15</v>
      </c>
      <c r="V61" s="1015"/>
      <c r="W61" s="1015"/>
      <c r="X61" s="1057"/>
      <c r="Y61" s="1060"/>
      <c r="Z61" s="517">
        <v>2019</v>
      </c>
      <c r="AA61" s="517">
        <v>2019</v>
      </c>
      <c r="AB61" s="1055"/>
      <c r="AC61" s="68">
        <f t="shared" si="37"/>
        <v>250</v>
      </c>
      <c r="AD61" s="498"/>
      <c r="AE61" s="72">
        <v>250</v>
      </c>
      <c r="AF61" s="4">
        <v>250</v>
      </c>
      <c r="AG61" s="4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</row>
    <row r="62" spans="1:41" ht="15.75" customHeight="1">
      <c r="A62" s="22">
        <v>0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95"/>
      <c r="T62" s="1073"/>
      <c r="U62" s="42" t="s">
        <v>16</v>
      </c>
      <c r="V62" s="1016"/>
      <c r="W62" s="1016"/>
      <c r="X62" s="1058"/>
      <c r="Y62" s="1061"/>
      <c r="Z62" s="517">
        <v>2019</v>
      </c>
      <c r="AA62" s="517">
        <v>2019</v>
      </c>
      <c r="AB62" s="1039"/>
      <c r="AC62" s="68">
        <f t="shared" si="37"/>
        <v>674.64</v>
      </c>
      <c r="AD62" s="498"/>
      <c r="AE62" s="72">
        <v>674.64</v>
      </c>
      <c r="AF62" s="4">
        <v>0</v>
      </c>
      <c r="AG62" s="47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</row>
    <row r="63" spans="1:41" ht="25.5" customHeight="1">
      <c r="A63" s="22">
        <v>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95"/>
      <c r="T63" s="996" t="s">
        <v>47</v>
      </c>
      <c r="U63" s="999" t="s">
        <v>17</v>
      </c>
      <c r="V63" s="1000"/>
      <c r="W63" s="1000"/>
      <c r="X63" s="1000"/>
      <c r="Y63" s="1000"/>
      <c r="Z63" s="1000"/>
      <c r="AA63" s="1001"/>
      <c r="AB63" s="15" t="s">
        <v>20</v>
      </c>
      <c r="AC63" s="16">
        <f>AC66</f>
        <v>18824.2</v>
      </c>
      <c r="AD63" s="16">
        <f>AD66</f>
        <v>0</v>
      </c>
      <c r="AE63" s="16">
        <f>AE66</f>
        <v>5710.74</v>
      </c>
      <c r="AF63" s="22">
        <f>AF66</f>
        <v>3765.8</v>
      </c>
      <c r="AG63" s="22">
        <f>AG66</f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</row>
    <row r="64" spans="1:41" ht="29.25" customHeight="1">
      <c r="A64" s="79">
        <f>A65+A67</f>
        <v>1.6559999999999999</v>
      </c>
      <c r="B64" s="79">
        <f t="shared" ref="B64:R64" si="42">B65+B67</f>
        <v>0</v>
      </c>
      <c r="C64" s="79">
        <f t="shared" si="42"/>
        <v>0</v>
      </c>
      <c r="D64" s="79">
        <f t="shared" si="42"/>
        <v>0</v>
      </c>
      <c r="E64" s="79">
        <f t="shared" si="42"/>
        <v>0</v>
      </c>
      <c r="F64" s="79">
        <f t="shared" si="42"/>
        <v>1.66</v>
      </c>
      <c r="G64" s="79">
        <f t="shared" si="42"/>
        <v>1.6559999999999999</v>
      </c>
      <c r="H64" s="79">
        <f t="shared" si="42"/>
        <v>0</v>
      </c>
      <c r="I64" s="79">
        <f t="shared" si="42"/>
        <v>0</v>
      </c>
      <c r="J64" s="79">
        <f t="shared" si="42"/>
        <v>1.66</v>
      </c>
      <c r="K64" s="79">
        <f t="shared" si="42"/>
        <v>0</v>
      </c>
      <c r="L64" s="79">
        <f t="shared" si="42"/>
        <v>0</v>
      </c>
      <c r="M64" s="79">
        <f t="shared" si="42"/>
        <v>0</v>
      </c>
      <c r="N64" s="79" t="e">
        <f>#REF!-A64</f>
        <v>#REF!</v>
      </c>
      <c r="O64" s="79" t="e">
        <f>N64</f>
        <v>#REF!</v>
      </c>
      <c r="P64" s="76" t="e">
        <f>ROUND((A64*100%/#REF!*100),2)</f>
        <v>#REF!</v>
      </c>
      <c r="Q64" s="79">
        <f t="shared" si="42"/>
        <v>0</v>
      </c>
      <c r="R64" s="79">
        <f t="shared" si="42"/>
        <v>0</v>
      </c>
      <c r="S64" s="301"/>
      <c r="T64" s="997"/>
      <c r="U64" s="1002"/>
      <c r="V64" s="1003"/>
      <c r="W64" s="1003"/>
      <c r="X64" s="1003"/>
      <c r="Y64" s="1003"/>
      <c r="Z64" s="1003"/>
      <c r="AA64" s="1004"/>
      <c r="AB64" s="15" t="s">
        <v>10</v>
      </c>
      <c r="AC64" s="16">
        <v>0</v>
      </c>
      <c r="AD64" s="16">
        <v>0</v>
      </c>
      <c r="AE64" s="16">
        <f>AG64+AH64+AI64</f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</row>
    <row r="65" spans="1:41" ht="15.75" customHeight="1">
      <c r="A65" s="47">
        <f>SUM(A66)</f>
        <v>1.6559999999999999</v>
      </c>
      <c r="B65" s="47">
        <f t="shared" ref="B65:M65" si="43">SUM(B66)</f>
        <v>0</v>
      </c>
      <c r="C65" s="47">
        <f t="shared" si="43"/>
        <v>0</v>
      </c>
      <c r="D65" s="47">
        <f t="shared" si="43"/>
        <v>0</v>
      </c>
      <c r="E65" s="47">
        <f t="shared" si="43"/>
        <v>0</v>
      </c>
      <c r="F65" s="47">
        <f t="shared" si="43"/>
        <v>1.66</v>
      </c>
      <c r="G65" s="47">
        <f t="shared" si="43"/>
        <v>1.6559999999999999</v>
      </c>
      <c r="H65" s="47">
        <f t="shared" si="43"/>
        <v>0</v>
      </c>
      <c r="I65" s="47">
        <f t="shared" si="43"/>
        <v>0</v>
      </c>
      <c r="J65" s="47">
        <f>SUM(J66)</f>
        <v>1.66</v>
      </c>
      <c r="K65" s="47">
        <f t="shared" si="43"/>
        <v>0</v>
      </c>
      <c r="L65" s="47">
        <f t="shared" si="43"/>
        <v>0</v>
      </c>
      <c r="M65" s="47">
        <f t="shared" si="43"/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294"/>
      <c r="T65" s="998"/>
      <c r="U65" s="1005"/>
      <c r="V65" s="1006"/>
      <c r="W65" s="1006"/>
      <c r="X65" s="1006"/>
      <c r="Y65" s="1006"/>
      <c r="Z65" s="1006"/>
      <c r="AA65" s="1007"/>
      <c r="AB65" s="15" t="s">
        <v>9</v>
      </c>
      <c r="AC65" s="16">
        <v>0</v>
      </c>
      <c r="AD65" s="16">
        <v>0</v>
      </c>
      <c r="AE65" s="16">
        <f>AG65+AH65+AI65</f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</row>
    <row r="66" spans="1:41" s="97" customFormat="1" ht="51.75" customHeight="1">
      <c r="A66" s="96">
        <f>C66+E66+G66</f>
        <v>1.6559999999999999</v>
      </c>
      <c r="B66" s="47"/>
      <c r="C66" s="47"/>
      <c r="D66" s="96"/>
      <c r="E66" s="96"/>
      <c r="F66" s="96">
        <v>1.66</v>
      </c>
      <c r="G66" s="96">
        <v>1.6559999999999999</v>
      </c>
      <c r="H66" s="96"/>
      <c r="I66" s="96"/>
      <c r="J66" s="96">
        <v>1.66</v>
      </c>
      <c r="K66" s="96">
        <v>0</v>
      </c>
      <c r="L66" s="96"/>
      <c r="M66" s="96"/>
      <c r="N66" s="96"/>
      <c r="O66" s="96"/>
      <c r="P66" s="96"/>
      <c r="Q66" s="96"/>
      <c r="R66" s="96"/>
      <c r="S66" s="302"/>
      <c r="T66" s="1036" t="s">
        <v>48</v>
      </c>
      <c r="U66" s="75" t="s">
        <v>277</v>
      </c>
      <c r="V66" s="1014">
        <v>200</v>
      </c>
      <c r="W66" s="1014">
        <v>180</v>
      </c>
      <c r="X66" s="1014"/>
      <c r="Y66" s="1014"/>
      <c r="Z66" s="506"/>
      <c r="AA66" s="506"/>
      <c r="AB66" s="990" t="s">
        <v>20</v>
      </c>
      <c r="AC66" s="1043">
        <v>18824.2</v>
      </c>
      <c r="AD66" s="16">
        <v>0</v>
      </c>
      <c r="AE66" s="79">
        <f>AE67+AE69</f>
        <v>5710.74</v>
      </c>
      <c r="AF66" s="79">
        <f>AF67+AF69</f>
        <v>3765.8</v>
      </c>
      <c r="AG66" s="79">
        <f>AG67+AG69</f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0</v>
      </c>
      <c r="AM66" s="78">
        <v>0</v>
      </c>
      <c r="AN66" s="78">
        <v>0</v>
      </c>
      <c r="AO66" s="78">
        <v>0</v>
      </c>
    </row>
    <row r="67" spans="1:41" ht="15.75" customHeight="1">
      <c r="A67" s="47">
        <v>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294"/>
      <c r="T67" s="1046"/>
      <c r="U67" s="527" t="s">
        <v>15</v>
      </c>
      <c r="V67" s="1015"/>
      <c r="W67" s="1015"/>
      <c r="X67" s="1015"/>
      <c r="Y67" s="1015"/>
      <c r="Z67" s="497">
        <v>2019</v>
      </c>
      <c r="AA67" s="497">
        <v>2019</v>
      </c>
      <c r="AB67" s="991"/>
      <c r="AC67" s="1044"/>
      <c r="AD67" s="16"/>
      <c r="AE67" s="22">
        <v>1944.94</v>
      </c>
      <c r="AF67" s="47">
        <v>0</v>
      </c>
      <c r="AG67" s="47">
        <f>SUM(AG68)</f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</row>
    <row r="68" spans="1:41" ht="52.5" hidden="1" customHeight="1">
      <c r="A68" s="22">
        <v>0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95"/>
      <c r="T68" s="1046"/>
      <c r="U68" s="92" t="s">
        <v>250</v>
      </c>
      <c r="V68" s="1015"/>
      <c r="W68" s="1015"/>
      <c r="X68" s="1015"/>
      <c r="Y68" s="1015"/>
      <c r="Z68" s="262"/>
      <c r="AA68" s="262"/>
      <c r="AB68" s="991"/>
      <c r="AC68" s="1044"/>
      <c r="AD68" s="107"/>
      <c r="AE68" s="107"/>
      <c r="AF68" s="47"/>
      <c r="AG68" s="96">
        <f>AI68+AK68+AM68</f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</row>
    <row r="69" spans="1:41" ht="21" customHeight="1">
      <c r="A69" s="22" t="e">
        <f>A72+A74+A76+A77+A78+A80+A83+#REF!</f>
        <v>#REF!</v>
      </c>
      <c r="B69" s="22" t="e">
        <f>B72+B74+B76+B77+B78+B80+B83+#REF!</f>
        <v>#REF!</v>
      </c>
      <c r="C69" s="22" t="e">
        <f>C72+C74+C76+C77+C78+C80+C83+#REF!</f>
        <v>#REF!</v>
      </c>
      <c r="D69" s="22" t="e">
        <f>D72+D74+D76+D77+D78+D80+D83+#REF!</f>
        <v>#REF!</v>
      </c>
      <c r="E69" s="22" t="e">
        <f>E72+E74+E76+E77+E78+E80+E83+#REF!</f>
        <v>#REF!</v>
      </c>
      <c r="F69" s="22" t="e">
        <f>F72+F74+F76+F77+F78+F80+F83+#REF!</f>
        <v>#REF!</v>
      </c>
      <c r="G69" s="22" t="e">
        <f>G72+G74+G76+G77+G78+G80+G83+#REF!</f>
        <v>#REF!</v>
      </c>
      <c r="H69" s="22" t="e">
        <f>H72+H74+H76+H77+H78+H80+H83+#REF!</f>
        <v>#REF!</v>
      </c>
      <c r="I69" s="22" t="e">
        <f>I72+I74+I76+I77+I78+I80+I83+#REF!</f>
        <v>#REF!</v>
      </c>
      <c r="J69" s="22" t="e">
        <f>J72+J74+J76+J77+J78+J80+J83+#REF!</f>
        <v>#REF!</v>
      </c>
      <c r="K69" s="22" t="e">
        <f>K72+K74+K76+K77+K78+K80+K83+#REF!</f>
        <v>#REF!</v>
      </c>
      <c r="L69" s="22" t="e">
        <f t="shared" ref="L69:R69" si="44">L72+L74+L76</f>
        <v>#REF!</v>
      </c>
      <c r="M69" s="22" t="e">
        <f t="shared" si="44"/>
        <v>#REF!</v>
      </c>
      <c r="N69" s="22" t="e">
        <f t="shared" si="44"/>
        <v>#REF!</v>
      </c>
      <c r="O69" s="22" t="e">
        <f t="shared" si="44"/>
        <v>#REF!</v>
      </c>
      <c r="P69" s="22" t="e">
        <f t="shared" si="44"/>
        <v>#REF!</v>
      </c>
      <c r="Q69" s="22" t="e">
        <f t="shared" si="44"/>
        <v>#REF!</v>
      </c>
      <c r="R69" s="22" t="e">
        <f t="shared" si="44"/>
        <v>#REF!</v>
      </c>
      <c r="S69" s="295"/>
      <c r="T69" s="1046"/>
      <c r="U69" s="527" t="s">
        <v>16</v>
      </c>
      <c r="V69" s="1015"/>
      <c r="W69" s="1015"/>
      <c r="X69" s="1015"/>
      <c r="Y69" s="1015"/>
      <c r="Z69" s="497">
        <v>2020</v>
      </c>
      <c r="AA69" s="497">
        <v>2020</v>
      </c>
      <c r="AB69" s="992"/>
      <c r="AC69" s="1045"/>
      <c r="AD69" s="22">
        <v>0</v>
      </c>
      <c r="AE69" s="22">
        <v>3765.8</v>
      </c>
      <c r="AF69" s="47">
        <v>3765.8</v>
      </c>
      <c r="AG69" s="47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</row>
    <row r="70" spans="1:41" ht="27" customHeight="1">
      <c r="A70" s="22">
        <v>0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95"/>
      <c r="T70" s="996" t="s">
        <v>56</v>
      </c>
      <c r="U70" s="999" t="s">
        <v>41</v>
      </c>
      <c r="V70" s="1000"/>
      <c r="W70" s="1000"/>
      <c r="X70" s="1000"/>
      <c r="Y70" s="1000"/>
      <c r="Z70" s="1000"/>
      <c r="AA70" s="1001"/>
      <c r="AB70" s="15" t="s">
        <v>19</v>
      </c>
      <c r="AC70" s="525">
        <v>0</v>
      </c>
      <c r="AD70" s="525">
        <v>0</v>
      </c>
      <c r="AE70" s="16">
        <f>AG70+AH70+AI70</f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</row>
    <row r="71" spans="1:41" ht="27" customHeight="1">
      <c r="A71" s="22">
        <v>0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95"/>
      <c r="T71" s="997"/>
      <c r="U71" s="1002"/>
      <c r="V71" s="1003"/>
      <c r="W71" s="1003"/>
      <c r="X71" s="1003"/>
      <c r="Y71" s="1003"/>
      <c r="Z71" s="1003"/>
      <c r="AA71" s="1004"/>
      <c r="AB71" s="15" t="s">
        <v>20</v>
      </c>
      <c r="AC71" s="525">
        <f>AE71</f>
        <v>212998.96</v>
      </c>
      <c r="AD71" s="525">
        <f>AD74+AD105+AD106+AD107</f>
        <v>0</v>
      </c>
      <c r="AE71" s="16">
        <f>AE74+AE76+AE79+AE80+AE82+AE84+AE86+AE90+AE93+AE95+AE98+AE101</f>
        <v>212998.96</v>
      </c>
      <c r="AF71" s="22">
        <f>AF74+AF76+AF79+AF80+AF82+AF84+AF86+AF90+AF93+AF95+AF98+AF101</f>
        <v>29055.58</v>
      </c>
      <c r="AG71" s="22" t="e">
        <f>AG74+AG76+AG79+AG80+AG82+AG84+AG86+AG90</f>
        <v>#REF!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</row>
    <row r="72" spans="1:41" ht="41.25" customHeight="1">
      <c r="A72" s="79">
        <v>0</v>
      </c>
      <c r="B72" s="79">
        <v>0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 t="e">
        <f>#REF!-A72</f>
        <v>#REF!</v>
      </c>
      <c r="O72" s="79" t="e">
        <f>N72</f>
        <v>#REF!</v>
      </c>
      <c r="P72" s="76" t="e">
        <f>ROUND((A72*100%/#REF!*100),2)</f>
        <v>#REF!</v>
      </c>
      <c r="Q72" s="79">
        <v>0</v>
      </c>
      <c r="R72" s="79">
        <v>0</v>
      </c>
      <c r="S72" s="301"/>
      <c r="T72" s="997"/>
      <c r="U72" s="1002"/>
      <c r="V72" s="1003"/>
      <c r="W72" s="1003"/>
      <c r="X72" s="1003"/>
      <c r="Y72" s="1003"/>
      <c r="Z72" s="1003"/>
      <c r="AA72" s="1004"/>
      <c r="AB72" s="15" t="s">
        <v>10</v>
      </c>
      <c r="AC72" s="525">
        <f>AE72</f>
        <v>0</v>
      </c>
      <c r="AD72" s="525">
        <v>0</v>
      </c>
      <c r="AE72" s="16">
        <f>AG72+AH72+AI72</f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</row>
    <row r="73" spans="1:41" s="285" customFormat="1" ht="14.25" customHeight="1">
      <c r="A73" s="47">
        <v>0</v>
      </c>
      <c r="B73" s="47"/>
      <c r="C73" s="47"/>
      <c r="D73" s="47"/>
      <c r="E73" s="47"/>
      <c r="F73" s="47"/>
      <c r="G73" s="47"/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">
        <v>0</v>
      </c>
      <c r="Q73" s="47">
        <v>0</v>
      </c>
      <c r="R73" s="47">
        <v>0</v>
      </c>
      <c r="S73" s="294"/>
      <c r="T73" s="998"/>
      <c r="U73" s="1005"/>
      <c r="V73" s="1006"/>
      <c r="W73" s="1006"/>
      <c r="X73" s="1006"/>
      <c r="Y73" s="1006"/>
      <c r="Z73" s="1006"/>
      <c r="AA73" s="1007"/>
      <c r="AB73" s="15" t="s">
        <v>9</v>
      </c>
      <c r="AC73" s="525">
        <f>AE73</f>
        <v>0</v>
      </c>
      <c r="AD73" s="525">
        <v>0</v>
      </c>
      <c r="AE73" s="16">
        <f>AG73+AH73+AI73</f>
        <v>0</v>
      </c>
      <c r="AF73" s="22">
        <v>0</v>
      </c>
      <c r="AG73" s="22">
        <v>0</v>
      </c>
      <c r="AH73" s="22">
        <v>0</v>
      </c>
      <c r="AI73" s="22">
        <v>0</v>
      </c>
      <c r="AJ73" s="22"/>
      <c r="AK73" s="22">
        <v>0</v>
      </c>
      <c r="AL73" s="22">
        <v>0</v>
      </c>
      <c r="AM73" s="22">
        <v>0</v>
      </c>
      <c r="AN73" s="22">
        <v>0</v>
      </c>
      <c r="AO73" s="22">
        <v>0</v>
      </c>
    </row>
    <row r="74" spans="1:41" ht="37.5" customHeight="1">
      <c r="A74" s="79" t="e">
        <f>A75+#REF!</f>
        <v>#REF!</v>
      </c>
      <c r="B74" s="79" t="e">
        <f>B75+#REF!</f>
        <v>#REF!</v>
      </c>
      <c r="C74" s="79" t="e">
        <f>C75+#REF!</f>
        <v>#REF!</v>
      </c>
      <c r="D74" s="79" t="e">
        <f>D75+#REF!</f>
        <v>#REF!</v>
      </c>
      <c r="E74" s="79" t="e">
        <f>E75+#REF!</f>
        <v>#REF!</v>
      </c>
      <c r="F74" s="79" t="e">
        <f>F75+#REF!</f>
        <v>#REF!</v>
      </c>
      <c r="G74" s="79" t="e">
        <f>G75+#REF!</f>
        <v>#REF!</v>
      </c>
      <c r="H74" s="79" t="e">
        <f>H75+#REF!</f>
        <v>#REF!</v>
      </c>
      <c r="I74" s="79" t="e">
        <f>I75+#REF!</f>
        <v>#REF!</v>
      </c>
      <c r="J74" s="79" t="e">
        <f>J75+#REF!</f>
        <v>#REF!</v>
      </c>
      <c r="K74" s="79" t="e">
        <f>K75+#REF!</f>
        <v>#REF!</v>
      </c>
      <c r="L74" s="79" t="e">
        <f>L75+#REF!</f>
        <v>#REF!</v>
      </c>
      <c r="M74" s="79" t="e">
        <f>M75+#REF!</f>
        <v>#REF!</v>
      </c>
      <c r="N74" s="79" t="e">
        <f>#REF!-A74</f>
        <v>#REF!</v>
      </c>
      <c r="O74" s="79" t="e">
        <f>N74</f>
        <v>#REF!</v>
      </c>
      <c r="P74" s="76">
        <v>0</v>
      </c>
      <c r="Q74" s="79" t="e">
        <f>Q75+#REF!</f>
        <v>#REF!</v>
      </c>
      <c r="R74" s="79" t="e">
        <f>R75+#REF!</f>
        <v>#REF!</v>
      </c>
      <c r="S74" s="301"/>
      <c r="T74" s="1036" t="s">
        <v>57</v>
      </c>
      <c r="U74" s="77" t="s">
        <v>200</v>
      </c>
      <c r="V74" s="516"/>
      <c r="W74" s="516"/>
      <c r="X74" s="516"/>
      <c r="Y74" s="516"/>
      <c r="Z74" s="519">
        <v>2019</v>
      </c>
      <c r="AA74" s="519">
        <v>2019</v>
      </c>
      <c r="AB74" s="990" t="s">
        <v>20</v>
      </c>
      <c r="AC74" s="16">
        <f>AE74</f>
        <v>30833.33</v>
      </c>
      <c r="AD74" s="22"/>
      <c r="AE74" s="79">
        <f>AE75</f>
        <v>30833.33</v>
      </c>
      <c r="AF74" s="79">
        <f>AF75</f>
        <v>1681.92</v>
      </c>
      <c r="AG74" s="79" t="e">
        <f>AG75</f>
        <v>#REF!</v>
      </c>
      <c r="AH74" s="78">
        <v>0</v>
      </c>
      <c r="AI74" s="78">
        <v>0</v>
      </c>
      <c r="AJ74" s="78">
        <v>0</v>
      </c>
      <c r="AK74" s="78">
        <v>0</v>
      </c>
      <c r="AL74" s="78">
        <v>0</v>
      </c>
      <c r="AM74" s="78">
        <v>0</v>
      </c>
      <c r="AN74" s="78">
        <v>0</v>
      </c>
      <c r="AO74" s="78">
        <v>0</v>
      </c>
    </row>
    <row r="75" spans="1:41" ht="19.5" customHeight="1">
      <c r="A75" s="47" t="e">
        <f>#REF!</f>
        <v>#REF!</v>
      </c>
      <c r="B75" s="47" t="e">
        <f>#REF!</f>
        <v>#REF!</v>
      </c>
      <c r="C75" s="47" t="e">
        <f>#REF!</f>
        <v>#REF!</v>
      </c>
      <c r="D75" s="47" t="e">
        <f>#REF!</f>
        <v>#REF!</v>
      </c>
      <c r="E75" s="47" t="e">
        <f>#REF!</f>
        <v>#REF!</v>
      </c>
      <c r="F75" s="47" t="e">
        <f>#REF!</f>
        <v>#REF!</v>
      </c>
      <c r="G75" s="47" t="e">
        <f>#REF!</f>
        <v>#REF!</v>
      </c>
      <c r="H75" s="47" t="e">
        <f>#REF!</f>
        <v>#REF!</v>
      </c>
      <c r="I75" s="47" t="e">
        <f>#REF!</f>
        <v>#REF!</v>
      </c>
      <c r="J75" s="47" t="e">
        <f>#REF!</f>
        <v>#REF!</v>
      </c>
      <c r="K75" s="47" t="e">
        <f>#REF!</f>
        <v>#REF!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294"/>
      <c r="T75" s="1047"/>
      <c r="U75" s="1" t="s">
        <v>201</v>
      </c>
      <c r="V75" s="497"/>
      <c r="W75" s="497"/>
      <c r="X75" s="497"/>
      <c r="Y75" s="497"/>
      <c r="Z75" s="519"/>
      <c r="AA75" s="519"/>
      <c r="AB75" s="1037"/>
      <c r="AC75" s="47"/>
      <c r="AD75" s="47"/>
      <c r="AE75" s="47">
        <v>30833.33</v>
      </c>
      <c r="AF75" s="47">
        <v>1681.92</v>
      </c>
      <c r="AG75" s="47" t="e">
        <f>SUM(#REF!)</f>
        <v>#REF!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</row>
    <row r="76" spans="1:41" ht="44.25" customHeight="1">
      <c r="A76" s="349">
        <v>0</v>
      </c>
      <c r="B76" s="349">
        <v>0</v>
      </c>
      <c r="C76" s="349">
        <v>0</v>
      </c>
      <c r="D76" s="349">
        <v>0</v>
      </c>
      <c r="E76" s="349">
        <v>0</v>
      </c>
      <c r="F76" s="349">
        <v>0</v>
      </c>
      <c r="G76" s="349">
        <v>0</v>
      </c>
      <c r="H76" s="349">
        <v>0</v>
      </c>
      <c r="I76" s="349">
        <v>0</v>
      </c>
      <c r="J76" s="349">
        <v>0</v>
      </c>
      <c r="K76" s="349">
        <v>0</v>
      </c>
      <c r="L76" s="349">
        <v>0</v>
      </c>
      <c r="M76" s="349">
        <v>0</v>
      </c>
      <c r="N76" s="349" t="e">
        <f>#REF!-A76</f>
        <v>#REF!</v>
      </c>
      <c r="O76" s="349" t="e">
        <f>N76</f>
        <v>#REF!</v>
      </c>
      <c r="P76" s="356">
        <v>0</v>
      </c>
      <c r="Q76" s="349">
        <v>0</v>
      </c>
      <c r="R76" s="349">
        <v>0</v>
      </c>
      <c r="S76" s="350" t="s">
        <v>158</v>
      </c>
      <c r="T76" s="44" t="s">
        <v>58</v>
      </c>
      <c r="U76" s="77" t="s">
        <v>87</v>
      </c>
      <c r="V76" s="1014"/>
      <c r="W76" s="1014"/>
      <c r="X76" s="1014"/>
      <c r="Y76" s="1014"/>
      <c r="Z76" s="519"/>
      <c r="AA76" s="519"/>
      <c r="AB76" s="990" t="s">
        <v>20</v>
      </c>
      <c r="AC76" s="16">
        <f>AE76</f>
        <v>20425.87</v>
      </c>
      <c r="AD76" s="22"/>
      <c r="AE76" s="79">
        <f>AE77+AE78</f>
        <v>20425.87</v>
      </c>
      <c r="AF76" s="79">
        <f>AF77+AF78</f>
        <v>278.41000000000003</v>
      </c>
      <c r="AG76" s="79" t="e">
        <f>AG77+AG78</f>
        <v>#REF!</v>
      </c>
      <c r="AH76" s="78">
        <v>0</v>
      </c>
      <c r="AI76" s="78">
        <v>0</v>
      </c>
      <c r="AJ76" s="78">
        <v>0</v>
      </c>
      <c r="AK76" s="78">
        <v>0</v>
      </c>
      <c r="AL76" s="78">
        <v>0</v>
      </c>
      <c r="AM76" s="78">
        <v>0</v>
      </c>
      <c r="AN76" s="78">
        <v>0</v>
      </c>
      <c r="AO76" s="78">
        <v>0</v>
      </c>
    </row>
    <row r="77" spans="1:41" s="285" customFormat="1" ht="19.5" customHeight="1">
      <c r="A77" s="79" t="e">
        <f>#REF!</f>
        <v>#REF!</v>
      </c>
      <c r="B77" s="79" t="e">
        <f>#REF!</f>
        <v>#REF!</v>
      </c>
      <c r="C77" s="79" t="e">
        <f>#REF!</f>
        <v>#REF!</v>
      </c>
      <c r="D77" s="79" t="e">
        <f>#REF!</f>
        <v>#REF!</v>
      </c>
      <c r="E77" s="79" t="e">
        <f>#REF!</f>
        <v>#REF!</v>
      </c>
      <c r="F77" s="79" t="e">
        <f>#REF!</f>
        <v>#REF!</v>
      </c>
      <c r="G77" s="79" t="e">
        <f>#REF!</f>
        <v>#REF!</v>
      </c>
      <c r="H77" s="79" t="e">
        <f>#REF!</f>
        <v>#REF!</v>
      </c>
      <c r="I77" s="79" t="e">
        <f>#REF!</f>
        <v>#REF!</v>
      </c>
      <c r="J77" s="79" t="e">
        <f>#REF!</f>
        <v>#REF!</v>
      </c>
      <c r="K77" s="79" t="e">
        <f>#REF!</f>
        <v>#REF!</v>
      </c>
      <c r="L77" s="79" t="e">
        <f>#REF!</f>
        <v>#REF!</v>
      </c>
      <c r="M77" s="79" t="e">
        <f>#REF!</f>
        <v>#REF!</v>
      </c>
      <c r="N77" s="79" t="e">
        <f>#REF!</f>
        <v>#REF!</v>
      </c>
      <c r="O77" s="79" t="e">
        <f>#REF!</f>
        <v>#REF!</v>
      </c>
      <c r="P77" s="79" t="e">
        <f>#REF!</f>
        <v>#REF!</v>
      </c>
      <c r="Q77" s="79" t="e">
        <f>#REF!</f>
        <v>#REF!</v>
      </c>
      <c r="R77" s="79" t="e">
        <f>#REF!</f>
        <v>#REF!</v>
      </c>
      <c r="S77" s="301"/>
      <c r="T77" s="44"/>
      <c r="U77" s="1" t="s">
        <v>15</v>
      </c>
      <c r="V77" s="1015"/>
      <c r="W77" s="1015"/>
      <c r="X77" s="1015"/>
      <c r="Y77" s="1015"/>
      <c r="Z77" s="519">
        <v>2020</v>
      </c>
      <c r="AA77" s="519">
        <v>2020</v>
      </c>
      <c r="AB77" s="991"/>
      <c r="AC77" s="16">
        <f>AE77</f>
        <v>7560.63</v>
      </c>
      <c r="AD77" s="22"/>
      <c r="AE77" s="16">
        <v>7560.63</v>
      </c>
      <c r="AF77" s="47">
        <v>278.41000000000003</v>
      </c>
      <c r="AG77" s="47" t="e">
        <f>#REF!</f>
        <v>#REF!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</row>
    <row r="78" spans="1:41" s="285" customFormat="1" ht="18" customHeight="1">
      <c r="A78" s="79">
        <f t="shared" ref="A78:R78" si="45">A79</f>
        <v>0</v>
      </c>
      <c r="B78" s="79">
        <f t="shared" si="45"/>
        <v>0</v>
      </c>
      <c r="C78" s="79">
        <f t="shared" si="45"/>
        <v>0</v>
      </c>
      <c r="D78" s="79">
        <f t="shared" si="45"/>
        <v>0</v>
      </c>
      <c r="E78" s="79">
        <f t="shared" si="45"/>
        <v>0</v>
      </c>
      <c r="F78" s="79">
        <f t="shared" si="45"/>
        <v>0</v>
      </c>
      <c r="G78" s="79">
        <f t="shared" si="45"/>
        <v>0</v>
      </c>
      <c r="H78" s="79">
        <f t="shared" si="45"/>
        <v>0</v>
      </c>
      <c r="I78" s="79">
        <f t="shared" si="45"/>
        <v>0</v>
      </c>
      <c r="J78" s="79">
        <f t="shared" si="45"/>
        <v>0</v>
      </c>
      <c r="K78" s="79">
        <f t="shared" si="45"/>
        <v>0</v>
      </c>
      <c r="L78" s="79">
        <f t="shared" si="45"/>
        <v>0</v>
      </c>
      <c r="M78" s="79">
        <f t="shared" si="45"/>
        <v>0</v>
      </c>
      <c r="N78" s="79">
        <f t="shared" si="45"/>
        <v>0</v>
      </c>
      <c r="O78" s="79">
        <f t="shared" si="45"/>
        <v>0</v>
      </c>
      <c r="P78" s="79">
        <f t="shared" si="45"/>
        <v>0</v>
      </c>
      <c r="Q78" s="79">
        <f t="shared" si="45"/>
        <v>0</v>
      </c>
      <c r="R78" s="79">
        <f t="shared" si="45"/>
        <v>0</v>
      </c>
      <c r="S78" s="301"/>
      <c r="T78" s="44"/>
      <c r="U78" s="1" t="s">
        <v>16</v>
      </c>
      <c r="V78" s="1016"/>
      <c r="W78" s="1016"/>
      <c r="X78" s="1016"/>
      <c r="Y78" s="1016"/>
      <c r="Z78" s="519">
        <v>2020</v>
      </c>
      <c r="AA78" s="519">
        <v>2020</v>
      </c>
      <c r="AB78" s="992"/>
      <c r="AC78" s="16">
        <f>AE78</f>
        <v>12865.24</v>
      </c>
      <c r="AD78" s="22"/>
      <c r="AE78" s="16">
        <v>12865.24</v>
      </c>
      <c r="AF78" s="47">
        <f>AD78*1.2</f>
        <v>0</v>
      </c>
      <c r="AG78" s="47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</row>
    <row r="79" spans="1:41" s="285" customFormat="1" ht="17.25" hidden="1" customHeight="1">
      <c r="A79" s="47">
        <v>0</v>
      </c>
      <c r="B79" s="47">
        <v>0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294"/>
      <c r="T79" s="44" t="s">
        <v>59</v>
      </c>
      <c r="U79" s="345" t="s">
        <v>55</v>
      </c>
      <c r="V79" s="516"/>
      <c r="W79" s="516"/>
      <c r="X79" s="516"/>
      <c r="Y79" s="516"/>
      <c r="Z79" s="519">
        <v>2021</v>
      </c>
      <c r="AA79" s="519"/>
      <c r="AB79" s="498" t="s">
        <v>20</v>
      </c>
      <c r="AC79" s="526">
        <v>313558.92</v>
      </c>
      <c r="AD79" s="22"/>
      <c r="AE79" s="349">
        <f>AG79+AH79+AI79</f>
        <v>0</v>
      </c>
      <c r="AF79" s="349">
        <v>0</v>
      </c>
      <c r="AG79" s="349">
        <v>0</v>
      </c>
      <c r="AH79" s="120">
        <v>0</v>
      </c>
      <c r="AI79" s="121">
        <v>0</v>
      </c>
      <c r="AJ79" s="121">
        <v>0</v>
      </c>
      <c r="AK79" s="121">
        <v>0</v>
      </c>
      <c r="AL79" s="120">
        <v>0</v>
      </c>
      <c r="AM79" s="121">
        <v>0</v>
      </c>
      <c r="AN79" s="121">
        <v>0</v>
      </c>
      <c r="AO79" s="121">
        <v>0</v>
      </c>
    </row>
    <row r="80" spans="1:41" s="285" customFormat="1" ht="64.5" customHeight="1">
      <c r="A80" s="79">
        <f t="shared" ref="A80:R81" si="46">A81</f>
        <v>372.9</v>
      </c>
      <c r="B80" s="79">
        <f t="shared" si="46"/>
        <v>0</v>
      </c>
      <c r="C80" s="79">
        <f t="shared" si="46"/>
        <v>0</v>
      </c>
      <c r="D80" s="79">
        <f t="shared" si="46"/>
        <v>0</v>
      </c>
      <c r="E80" s="79">
        <f t="shared" si="46"/>
        <v>0</v>
      </c>
      <c r="F80" s="79">
        <f t="shared" si="46"/>
        <v>0</v>
      </c>
      <c r="G80" s="79">
        <f t="shared" si="46"/>
        <v>0</v>
      </c>
      <c r="H80" s="79">
        <f t="shared" si="46"/>
        <v>0</v>
      </c>
      <c r="I80" s="79">
        <f t="shared" si="46"/>
        <v>372.9</v>
      </c>
      <c r="J80" s="79">
        <f t="shared" si="46"/>
        <v>372.9</v>
      </c>
      <c r="K80" s="79">
        <f t="shared" si="46"/>
        <v>372.9</v>
      </c>
      <c r="L80" s="79">
        <f t="shared" si="46"/>
        <v>0</v>
      </c>
      <c r="M80" s="79">
        <f t="shared" si="46"/>
        <v>0</v>
      </c>
      <c r="N80" s="79" t="e">
        <f>#REF!-A80</f>
        <v>#REF!</v>
      </c>
      <c r="O80" s="79">
        <f t="shared" si="46"/>
        <v>0</v>
      </c>
      <c r="P80" s="79">
        <f t="shared" si="46"/>
        <v>0</v>
      </c>
      <c r="Q80" s="79">
        <f t="shared" si="46"/>
        <v>0</v>
      </c>
      <c r="R80" s="79">
        <f t="shared" si="46"/>
        <v>0</v>
      </c>
      <c r="S80" s="301"/>
      <c r="T80" s="496" t="s">
        <v>278</v>
      </c>
      <c r="U80" s="80" t="s">
        <v>202</v>
      </c>
      <c r="V80" s="315"/>
      <c r="W80" s="315"/>
      <c r="X80" s="315"/>
      <c r="Y80" s="315"/>
      <c r="Z80" s="316"/>
      <c r="AA80" s="317"/>
      <c r="AB80" s="990" t="s">
        <v>20</v>
      </c>
      <c r="AC80" s="284"/>
      <c r="AD80" s="162"/>
      <c r="AE80" s="79">
        <f>AE81</f>
        <v>4214.49</v>
      </c>
      <c r="AF80" s="79">
        <f>AF81</f>
        <v>219.42</v>
      </c>
      <c r="AG80" s="79">
        <f>AG81</f>
        <v>0</v>
      </c>
      <c r="AH80" s="78">
        <v>0</v>
      </c>
      <c r="AI80" s="78">
        <v>0</v>
      </c>
      <c r="AJ80" s="78">
        <v>0</v>
      </c>
      <c r="AK80" s="78">
        <v>0</v>
      </c>
      <c r="AL80" s="78">
        <v>0</v>
      </c>
      <c r="AM80" s="78">
        <v>0</v>
      </c>
      <c r="AN80" s="78">
        <v>0</v>
      </c>
      <c r="AO80" s="78">
        <v>0</v>
      </c>
    </row>
    <row r="81" spans="1:41" s="285" customFormat="1" ht="17.25" customHeight="1">
      <c r="A81" s="47">
        <f>A82</f>
        <v>372.9</v>
      </c>
      <c r="B81" s="47">
        <f t="shared" si="46"/>
        <v>0</v>
      </c>
      <c r="C81" s="47">
        <f t="shared" si="46"/>
        <v>0</v>
      </c>
      <c r="D81" s="47">
        <f t="shared" si="46"/>
        <v>0</v>
      </c>
      <c r="E81" s="47">
        <f t="shared" si="46"/>
        <v>0</v>
      </c>
      <c r="F81" s="47">
        <f t="shared" si="46"/>
        <v>0</v>
      </c>
      <c r="G81" s="47">
        <f t="shared" si="46"/>
        <v>0</v>
      </c>
      <c r="H81" s="47">
        <f t="shared" si="46"/>
        <v>0</v>
      </c>
      <c r="I81" s="47">
        <f t="shared" si="46"/>
        <v>372.9</v>
      </c>
      <c r="J81" s="47">
        <f t="shared" si="46"/>
        <v>372.9</v>
      </c>
      <c r="K81" s="47">
        <f t="shared" si="46"/>
        <v>372.9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294"/>
      <c r="T81" s="496"/>
      <c r="U81" s="42" t="s">
        <v>203</v>
      </c>
      <c r="V81" s="313"/>
      <c r="W81" s="313"/>
      <c r="X81" s="313"/>
      <c r="Y81" s="313"/>
      <c r="Z81" s="313"/>
      <c r="AA81" s="314"/>
      <c r="AB81" s="1037"/>
      <c r="AC81" s="72"/>
      <c r="AD81" s="47"/>
      <c r="AE81" s="47">
        <v>4214.49</v>
      </c>
      <c r="AF81" s="47">
        <v>219.42</v>
      </c>
      <c r="AG81" s="47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</row>
    <row r="82" spans="1:41" s="266" customFormat="1" ht="52.5" customHeight="1">
      <c r="A82" s="96">
        <f>I82</f>
        <v>372.9</v>
      </c>
      <c r="B82" s="96"/>
      <c r="C82" s="96"/>
      <c r="D82" s="96"/>
      <c r="E82" s="96"/>
      <c r="F82" s="96"/>
      <c r="G82" s="96"/>
      <c r="H82" s="96">
        <v>0</v>
      </c>
      <c r="I82" s="96">
        <v>372.9</v>
      </c>
      <c r="J82" s="96">
        <f>K82</f>
        <v>372.9</v>
      </c>
      <c r="K82" s="96">
        <v>372.9</v>
      </c>
      <c r="L82" s="96"/>
      <c r="M82" s="96"/>
      <c r="N82" s="96"/>
      <c r="O82" s="96"/>
      <c r="P82" s="96"/>
      <c r="Q82" s="96"/>
      <c r="R82" s="96"/>
      <c r="S82" s="302"/>
      <c r="T82" s="1036" t="s">
        <v>279</v>
      </c>
      <c r="U82" s="80" t="s">
        <v>204</v>
      </c>
      <c r="V82" s="315"/>
      <c r="W82" s="315"/>
      <c r="X82" s="315"/>
      <c r="Y82" s="315"/>
      <c r="Z82" s="316"/>
      <c r="AA82" s="317"/>
      <c r="AB82" s="990" t="s">
        <v>20</v>
      </c>
      <c r="AC82" s="284"/>
      <c r="AD82" s="162"/>
      <c r="AE82" s="79">
        <f>AE83</f>
        <v>3214.56</v>
      </c>
      <c r="AF82" s="79">
        <f>AF83</f>
        <v>257.88</v>
      </c>
      <c r="AG82" s="79">
        <f>AG83</f>
        <v>0</v>
      </c>
      <c r="AH82" s="78">
        <v>0</v>
      </c>
      <c r="AI82" s="78">
        <v>0</v>
      </c>
      <c r="AJ82" s="78">
        <v>0</v>
      </c>
      <c r="AK82" s="78">
        <v>0</v>
      </c>
      <c r="AL82" s="78">
        <v>0</v>
      </c>
      <c r="AM82" s="78">
        <v>0</v>
      </c>
      <c r="AN82" s="78">
        <v>0</v>
      </c>
      <c r="AO82" s="78">
        <v>0</v>
      </c>
    </row>
    <row r="83" spans="1:41" s="285" customFormat="1" ht="21.75" customHeight="1">
      <c r="A83" s="79">
        <f t="shared" ref="A83:M83" si="47">A84+A87</f>
        <v>36.106000000000002</v>
      </c>
      <c r="B83" s="79">
        <f t="shared" si="47"/>
        <v>0</v>
      </c>
      <c r="C83" s="79">
        <f t="shared" si="47"/>
        <v>0</v>
      </c>
      <c r="D83" s="79">
        <f t="shared" si="47"/>
        <v>0</v>
      </c>
      <c r="E83" s="79">
        <f t="shared" si="47"/>
        <v>0</v>
      </c>
      <c r="F83" s="79">
        <f t="shared" si="47"/>
        <v>0</v>
      </c>
      <c r="G83" s="79">
        <f t="shared" si="47"/>
        <v>0</v>
      </c>
      <c r="H83" s="79">
        <f t="shared" si="47"/>
        <v>36.106000000000002</v>
      </c>
      <c r="I83" s="79">
        <f t="shared" si="47"/>
        <v>36.106000000000002</v>
      </c>
      <c r="J83" s="79">
        <f t="shared" si="47"/>
        <v>36.106000000000002</v>
      </c>
      <c r="K83" s="79">
        <f t="shared" si="47"/>
        <v>36.106000000000002</v>
      </c>
      <c r="L83" s="79">
        <f t="shared" si="47"/>
        <v>0</v>
      </c>
      <c r="M83" s="79">
        <f t="shared" si="47"/>
        <v>0</v>
      </c>
      <c r="N83" s="79" t="e">
        <f>#REF!-A83</f>
        <v>#REF!</v>
      </c>
      <c r="O83" s="79">
        <f>O84+O87</f>
        <v>0</v>
      </c>
      <c r="P83" s="79">
        <f>P84+P87</f>
        <v>0</v>
      </c>
      <c r="Q83" s="79">
        <f>Q84+Q87</f>
        <v>0</v>
      </c>
      <c r="R83" s="79">
        <f>R84+R87</f>
        <v>0</v>
      </c>
      <c r="S83" s="325" t="s">
        <v>164</v>
      </c>
      <c r="T83" s="1047"/>
      <c r="U83" s="42" t="s">
        <v>203</v>
      </c>
      <c r="V83" s="313"/>
      <c r="W83" s="313"/>
      <c r="X83" s="313"/>
      <c r="Y83" s="313"/>
      <c r="Z83" s="313"/>
      <c r="AA83" s="314"/>
      <c r="AB83" s="1037"/>
      <c r="AC83" s="72"/>
      <c r="AD83" s="47"/>
      <c r="AE83" s="47">
        <v>3214.56</v>
      </c>
      <c r="AF83" s="47">
        <v>257.88</v>
      </c>
      <c r="AG83" s="47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</row>
    <row r="84" spans="1:41" s="285" customFormat="1" ht="54.75" customHeight="1">
      <c r="A84" s="47">
        <f t="shared" ref="A84:M84" si="48">SUM(A85:A86)</f>
        <v>36.106000000000002</v>
      </c>
      <c r="B84" s="47">
        <f t="shared" si="48"/>
        <v>0</v>
      </c>
      <c r="C84" s="47">
        <f t="shared" si="48"/>
        <v>0</v>
      </c>
      <c r="D84" s="47">
        <f t="shared" si="48"/>
        <v>0</v>
      </c>
      <c r="E84" s="47">
        <f t="shared" si="48"/>
        <v>0</v>
      </c>
      <c r="F84" s="47">
        <f t="shared" si="48"/>
        <v>0</v>
      </c>
      <c r="G84" s="47">
        <f t="shared" si="48"/>
        <v>0</v>
      </c>
      <c r="H84" s="47">
        <f t="shared" si="48"/>
        <v>36.106000000000002</v>
      </c>
      <c r="I84" s="47">
        <f t="shared" si="48"/>
        <v>36.106000000000002</v>
      </c>
      <c r="J84" s="47">
        <f t="shared" si="48"/>
        <v>36.106000000000002</v>
      </c>
      <c r="K84" s="47">
        <f t="shared" si="48"/>
        <v>36.106000000000002</v>
      </c>
      <c r="L84" s="47">
        <f t="shared" si="48"/>
        <v>0</v>
      </c>
      <c r="M84" s="47">
        <f t="shared" si="48"/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294">
        <v>159.434</v>
      </c>
      <c r="T84" s="1036" t="s">
        <v>159</v>
      </c>
      <c r="U84" s="80" t="s">
        <v>161</v>
      </c>
      <c r="V84" s="315"/>
      <c r="W84" s="315"/>
      <c r="X84" s="315"/>
      <c r="Y84" s="315"/>
      <c r="Z84" s="316"/>
      <c r="AA84" s="317"/>
      <c r="AB84" s="990" t="s">
        <v>20</v>
      </c>
      <c r="AC84" s="284"/>
      <c r="AD84" s="162"/>
      <c r="AE84" s="79">
        <f>AE85</f>
        <v>372.9</v>
      </c>
      <c r="AF84" s="79">
        <f>AF85</f>
        <v>0</v>
      </c>
      <c r="AG84" s="79" t="e">
        <f>AG85</f>
        <v>#REF!</v>
      </c>
      <c r="AH84" s="78">
        <v>0</v>
      </c>
      <c r="AI84" s="78">
        <v>0</v>
      </c>
      <c r="AJ84" s="78">
        <v>0</v>
      </c>
      <c r="AK84" s="78">
        <v>0</v>
      </c>
      <c r="AL84" s="78">
        <v>0</v>
      </c>
      <c r="AM84" s="78">
        <v>0</v>
      </c>
      <c r="AN84" s="78">
        <v>0</v>
      </c>
      <c r="AO84" s="78">
        <v>0</v>
      </c>
    </row>
    <row r="85" spans="1:41" s="266" customFormat="1" ht="17.25" customHeight="1">
      <c r="A85" s="96">
        <f>I85</f>
        <v>3.4409999999999998</v>
      </c>
      <c r="B85" s="96"/>
      <c r="C85" s="96"/>
      <c r="D85" s="96"/>
      <c r="E85" s="96"/>
      <c r="F85" s="96"/>
      <c r="G85" s="96"/>
      <c r="H85" s="96">
        <f>I85</f>
        <v>3.4409999999999998</v>
      </c>
      <c r="I85" s="96">
        <v>3.4409999999999998</v>
      </c>
      <c r="J85" s="96">
        <f>K85</f>
        <v>3.4409999999999998</v>
      </c>
      <c r="K85" s="96">
        <v>3.4409999999999998</v>
      </c>
      <c r="L85" s="96"/>
      <c r="M85" s="96"/>
      <c r="N85" s="96"/>
      <c r="O85" s="96"/>
      <c r="P85" s="96"/>
      <c r="Q85" s="96"/>
      <c r="R85" s="96"/>
      <c r="S85" s="302"/>
      <c r="T85" s="1047"/>
      <c r="U85" s="42" t="s">
        <v>203</v>
      </c>
      <c r="V85" s="313"/>
      <c r="W85" s="313"/>
      <c r="X85" s="313"/>
      <c r="Y85" s="313"/>
      <c r="Z85" s="313"/>
      <c r="AA85" s="314"/>
      <c r="AB85" s="1037"/>
      <c r="AC85" s="72"/>
      <c r="AD85" s="47"/>
      <c r="AE85" s="47">
        <v>372.9</v>
      </c>
      <c r="AF85" s="47">
        <v>0</v>
      </c>
      <c r="AG85" s="47" t="e">
        <f>#REF!</f>
        <v>#REF!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</row>
    <row r="86" spans="1:41" s="266" customFormat="1" ht="56.25" customHeight="1">
      <c r="A86" s="96">
        <f>I86</f>
        <v>32.664999999999999</v>
      </c>
      <c r="B86" s="96"/>
      <c r="C86" s="96"/>
      <c r="D86" s="96"/>
      <c r="E86" s="96"/>
      <c r="F86" s="96"/>
      <c r="G86" s="96"/>
      <c r="H86" s="96">
        <f>I86</f>
        <v>32.664999999999999</v>
      </c>
      <c r="I86" s="96">
        <v>32.664999999999999</v>
      </c>
      <c r="J86" s="96">
        <f>K86</f>
        <v>32.664999999999999</v>
      </c>
      <c r="K86" s="96">
        <v>32.664999999999999</v>
      </c>
      <c r="L86" s="96"/>
      <c r="M86" s="96"/>
      <c r="N86" s="96"/>
      <c r="O86" s="96"/>
      <c r="P86" s="96"/>
      <c r="Q86" s="96"/>
      <c r="R86" s="96"/>
      <c r="S86" s="302"/>
      <c r="T86" s="1036" t="s">
        <v>160</v>
      </c>
      <c r="U86" s="80" t="s">
        <v>163</v>
      </c>
      <c r="V86" s="315"/>
      <c r="W86" s="315"/>
      <c r="X86" s="315"/>
      <c r="Y86" s="315"/>
      <c r="Z86" s="316"/>
      <c r="AA86" s="317"/>
      <c r="AB86" s="990" t="s">
        <v>20</v>
      </c>
      <c r="AC86" s="284"/>
      <c r="AD86" s="162"/>
      <c r="AE86" s="79">
        <f>AE87+AE89</f>
        <v>5513.9</v>
      </c>
      <c r="AF86" s="79">
        <f>AF87+AF89</f>
        <v>0</v>
      </c>
      <c r="AG86" s="79">
        <f>AG87+AG89</f>
        <v>0</v>
      </c>
      <c r="AH86" s="78">
        <v>0</v>
      </c>
      <c r="AI86" s="78">
        <v>0</v>
      </c>
      <c r="AJ86" s="78">
        <v>0</v>
      </c>
      <c r="AK86" s="78">
        <v>0</v>
      </c>
      <c r="AL86" s="78">
        <v>0</v>
      </c>
      <c r="AM86" s="78">
        <v>0</v>
      </c>
      <c r="AN86" s="78">
        <v>0</v>
      </c>
      <c r="AO86" s="78">
        <v>0</v>
      </c>
    </row>
    <row r="87" spans="1:41" s="285" customFormat="1" ht="16.5" customHeight="1">
      <c r="A87" s="47">
        <v>0</v>
      </c>
      <c r="B87" s="47">
        <v>0</v>
      </c>
      <c r="C87" s="47">
        <v>0</v>
      </c>
      <c r="D87" s="47">
        <v>0</v>
      </c>
      <c r="E87" s="47">
        <v>0</v>
      </c>
      <c r="F87" s="47">
        <v>0</v>
      </c>
      <c r="G87" s="47">
        <v>0</v>
      </c>
      <c r="H87" s="96">
        <v>0</v>
      </c>
      <c r="I87" s="96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294">
        <v>1639.8466699999999</v>
      </c>
      <c r="T87" s="1046"/>
      <c r="U87" s="42" t="s">
        <v>15</v>
      </c>
      <c r="V87" s="313"/>
      <c r="W87" s="313"/>
      <c r="X87" s="313"/>
      <c r="Y87" s="313"/>
      <c r="Z87" s="313"/>
      <c r="AA87" s="314"/>
      <c r="AB87" s="1042"/>
      <c r="AC87" s="72"/>
      <c r="AD87" s="47"/>
      <c r="AE87" s="47">
        <v>594.36</v>
      </c>
      <c r="AF87" s="47">
        <f>AD87</f>
        <v>0</v>
      </c>
      <c r="AG87" s="47">
        <f>SUM(AG88:AG88)</f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</row>
    <row r="88" spans="1:41" s="266" customFormat="1" ht="16.5" hidden="1" customHeight="1">
      <c r="A88" s="96">
        <f>I88</f>
        <v>885</v>
      </c>
      <c r="B88" s="96"/>
      <c r="C88" s="96"/>
      <c r="D88" s="96"/>
      <c r="E88" s="96"/>
      <c r="F88" s="96"/>
      <c r="G88" s="96"/>
      <c r="H88" s="96">
        <v>2761.44</v>
      </c>
      <c r="I88" s="96">
        <v>885</v>
      </c>
      <c r="J88" s="96">
        <f>K88</f>
        <v>0</v>
      </c>
      <c r="K88" s="96">
        <v>0</v>
      </c>
      <c r="L88" s="96">
        <v>0</v>
      </c>
      <c r="M88" s="96">
        <v>0</v>
      </c>
      <c r="N88" s="96">
        <v>0</v>
      </c>
      <c r="O88" s="96">
        <v>0</v>
      </c>
      <c r="P88" s="96">
        <v>0</v>
      </c>
      <c r="Q88" s="96">
        <v>0</v>
      </c>
      <c r="R88" s="96">
        <v>0</v>
      </c>
      <c r="S88" s="302"/>
      <c r="T88" s="1046"/>
      <c r="U88" s="252" t="s">
        <v>227</v>
      </c>
      <c r="V88" s="363"/>
      <c r="W88" s="363"/>
      <c r="X88" s="363"/>
      <c r="Y88" s="363"/>
      <c r="Z88" s="363"/>
      <c r="AA88" s="364"/>
      <c r="AB88" s="1042"/>
      <c r="AC88" s="258"/>
      <c r="AD88" s="96"/>
      <c r="AE88" s="96"/>
      <c r="AF88" s="47"/>
      <c r="AG88" s="96">
        <f>AO88</f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</row>
    <row r="89" spans="1:41" s="266" customFormat="1" ht="16.5" customHeight="1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302"/>
      <c r="T89" s="1047"/>
      <c r="U89" s="42" t="s">
        <v>32</v>
      </c>
      <c r="V89" s="313"/>
      <c r="W89" s="313"/>
      <c r="X89" s="313"/>
      <c r="Y89" s="313"/>
      <c r="Z89" s="313"/>
      <c r="AA89" s="314"/>
      <c r="AB89" s="1037"/>
      <c r="AC89" s="72"/>
      <c r="AD89" s="47"/>
      <c r="AE89" s="47">
        <v>4919.54</v>
      </c>
      <c r="AF89" s="47">
        <v>0</v>
      </c>
      <c r="AG89" s="47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</row>
    <row r="90" spans="1:41" s="285" customFormat="1" ht="58.5" customHeight="1">
      <c r="A90" s="47">
        <v>0</v>
      </c>
      <c r="B90" s="47">
        <v>0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294"/>
      <c r="T90" s="1036" t="s">
        <v>162</v>
      </c>
      <c r="U90" s="80" t="s">
        <v>166</v>
      </c>
      <c r="V90" s="315"/>
      <c r="W90" s="315"/>
      <c r="X90" s="315"/>
      <c r="Y90" s="315"/>
      <c r="Z90" s="315"/>
      <c r="AA90" s="326"/>
      <c r="AB90" s="990" t="s">
        <v>20</v>
      </c>
      <c r="AC90" s="284"/>
      <c r="AD90" s="79"/>
      <c r="AE90" s="79">
        <f>AE91+AE92</f>
        <v>94875.549999999988</v>
      </c>
      <c r="AF90" s="79">
        <f>AF91+AF92</f>
        <v>2605.9899999999998</v>
      </c>
      <c r="AG90" s="79" t="e">
        <f>AG91+AG92</f>
        <v>#REF!</v>
      </c>
      <c r="AH90" s="78">
        <v>0</v>
      </c>
      <c r="AI90" s="78">
        <v>0</v>
      </c>
      <c r="AJ90" s="78">
        <v>0</v>
      </c>
      <c r="AK90" s="78">
        <v>0</v>
      </c>
      <c r="AL90" s="78">
        <v>0</v>
      </c>
      <c r="AM90" s="78">
        <v>0</v>
      </c>
      <c r="AN90" s="78">
        <v>0</v>
      </c>
      <c r="AO90" s="78">
        <v>0</v>
      </c>
    </row>
    <row r="91" spans="1:41" ht="18.75" customHeight="1">
      <c r="A91" s="22">
        <v>0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95"/>
      <c r="T91" s="1046"/>
      <c r="U91" s="42" t="s">
        <v>15</v>
      </c>
      <c r="V91" s="313"/>
      <c r="W91" s="313"/>
      <c r="X91" s="313"/>
      <c r="Y91" s="313"/>
      <c r="Z91" s="313"/>
      <c r="AA91" s="314"/>
      <c r="AB91" s="1042"/>
      <c r="AC91" s="72"/>
      <c r="AD91" s="47"/>
      <c r="AE91" s="47">
        <v>5734.87</v>
      </c>
      <c r="AF91" s="47">
        <v>0</v>
      </c>
      <c r="AG91" s="47" t="e">
        <f>SUM(#REF!)</f>
        <v>#REF!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</row>
    <row r="92" spans="1:41" ht="18.75" customHeight="1">
      <c r="A92" s="22">
        <v>0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95"/>
      <c r="T92" s="1047"/>
      <c r="U92" s="42" t="s">
        <v>32</v>
      </c>
      <c r="V92" s="313"/>
      <c r="W92" s="313"/>
      <c r="X92" s="313"/>
      <c r="Y92" s="313"/>
      <c r="Z92" s="313"/>
      <c r="AA92" s="314"/>
      <c r="AB92" s="1037"/>
      <c r="AC92" s="72"/>
      <c r="AD92" s="47"/>
      <c r="AE92" s="47">
        <v>89140.68</v>
      </c>
      <c r="AF92" s="47">
        <v>2605.9899999999998</v>
      </c>
      <c r="AG92" s="47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2">
        <v>0</v>
      </c>
    </row>
    <row r="93" spans="1:41" ht="72.75" customHeight="1">
      <c r="A93" s="79">
        <f t="shared" ref="A93:R93" si="49">A94+A95</f>
        <v>0</v>
      </c>
      <c r="B93" s="79">
        <f t="shared" si="49"/>
        <v>0</v>
      </c>
      <c r="C93" s="79">
        <f t="shared" si="49"/>
        <v>0</v>
      </c>
      <c r="D93" s="79">
        <f t="shared" si="49"/>
        <v>0</v>
      </c>
      <c r="E93" s="79">
        <f t="shared" si="49"/>
        <v>0</v>
      </c>
      <c r="F93" s="79">
        <f t="shared" si="49"/>
        <v>0</v>
      </c>
      <c r="G93" s="79">
        <f t="shared" si="49"/>
        <v>0</v>
      </c>
      <c r="H93" s="79">
        <f t="shared" si="49"/>
        <v>0</v>
      </c>
      <c r="I93" s="79">
        <f t="shared" si="49"/>
        <v>0</v>
      </c>
      <c r="J93" s="79">
        <f t="shared" si="49"/>
        <v>0</v>
      </c>
      <c r="K93" s="79">
        <f t="shared" si="49"/>
        <v>0</v>
      </c>
      <c r="L93" s="79">
        <f t="shared" si="49"/>
        <v>0</v>
      </c>
      <c r="M93" s="79">
        <f t="shared" si="49"/>
        <v>0</v>
      </c>
      <c r="N93" s="79" t="e">
        <f>#REF!-A93</f>
        <v>#REF!</v>
      </c>
      <c r="O93" s="79" t="e">
        <f>N93</f>
        <v>#REF!</v>
      </c>
      <c r="P93" s="76">
        <v>0</v>
      </c>
      <c r="Q93" s="79">
        <f t="shared" si="49"/>
        <v>0</v>
      </c>
      <c r="R93" s="79">
        <f t="shared" si="49"/>
        <v>0</v>
      </c>
      <c r="S93" s="301"/>
      <c r="T93" s="1036" t="s">
        <v>165</v>
      </c>
      <c r="U93" s="77" t="s">
        <v>280</v>
      </c>
      <c r="V93" s="315"/>
      <c r="W93" s="315"/>
      <c r="X93" s="315"/>
      <c r="Y93" s="315"/>
      <c r="Z93" s="316"/>
      <c r="AA93" s="317"/>
      <c r="AB93" s="990" t="s">
        <v>20</v>
      </c>
      <c r="AC93" s="284"/>
      <c r="AD93" s="162"/>
      <c r="AE93" s="79">
        <f>AE94</f>
        <v>10177.64</v>
      </c>
      <c r="AF93" s="79">
        <f>AF94</f>
        <v>2591.96</v>
      </c>
      <c r="AG93" s="79">
        <f>AG94</f>
        <v>0</v>
      </c>
      <c r="AH93" s="78">
        <v>0</v>
      </c>
      <c r="AI93" s="78">
        <v>0</v>
      </c>
      <c r="AJ93" s="78">
        <v>0</v>
      </c>
      <c r="AK93" s="78">
        <v>0</v>
      </c>
      <c r="AL93" s="78">
        <v>0</v>
      </c>
      <c r="AM93" s="78">
        <v>0</v>
      </c>
      <c r="AN93" s="78">
        <v>0</v>
      </c>
      <c r="AO93" s="78">
        <v>0</v>
      </c>
    </row>
    <row r="94" spans="1:41" ht="15.75" customHeight="1">
      <c r="A94" s="47">
        <v>0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294"/>
      <c r="T94" s="1037"/>
      <c r="U94" s="42" t="s">
        <v>203</v>
      </c>
      <c r="V94" s="313"/>
      <c r="W94" s="313"/>
      <c r="X94" s="313"/>
      <c r="Y94" s="313"/>
      <c r="Z94" s="313"/>
      <c r="AA94" s="314"/>
      <c r="AB94" s="1037"/>
      <c r="AC94" s="72"/>
      <c r="AD94" s="47"/>
      <c r="AE94" s="47">
        <v>10177.64</v>
      </c>
      <c r="AF94" s="47">
        <v>2591.96</v>
      </c>
      <c r="AG94" s="47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</row>
    <row r="95" spans="1:41" ht="25.5" customHeight="1">
      <c r="A95" s="22">
        <v>0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95"/>
      <c r="T95" s="1036" t="s">
        <v>281</v>
      </c>
      <c r="U95" s="80" t="s">
        <v>284</v>
      </c>
      <c r="V95" s="315"/>
      <c r="W95" s="315"/>
      <c r="X95" s="315"/>
      <c r="Y95" s="315"/>
      <c r="Z95" s="316"/>
      <c r="AA95" s="317"/>
      <c r="AB95" s="990" t="s">
        <v>20</v>
      </c>
      <c r="AC95" s="284"/>
      <c r="AD95" s="162"/>
      <c r="AE95" s="79">
        <f>SUM(AE96:AE97)</f>
        <v>12294.88</v>
      </c>
      <c r="AF95" s="79">
        <f>SUM(AF96:AF97)</f>
        <v>980</v>
      </c>
      <c r="AG95" s="79">
        <f>AG97</f>
        <v>0</v>
      </c>
      <c r="AH95" s="78">
        <v>0</v>
      </c>
      <c r="AI95" s="78">
        <v>0</v>
      </c>
      <c r="AJ95" s="78">
        <v>0</v>
      </c>
      <c r="AK95" s="78">
        <v>0</v>
      </c>
      <c r="AL95" s="78">
        <v>0</v>
      </c>
      <c r="AM95" s="78">
        <v>0</v>
      </c>
      <c r="AN95" s="78">
        <v>0</v>
      </c>
      <c r="AO95" s="78">
        <v>0</v>
      </c>
    </row>
    <row r="96" spans="1:41" ht="15.75" customHeight="1">
      <c r="A96" s="377"/>
      <c r="B96" s="377"/>
      <c r="C96" s="377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7"/>
      <c r="R96" s="377"/>
      <c r="S96" s="377"/>
      <c r="T96" s="1046"/>
      <c r="U96" s="42" t="s">
        <v>285</v>
      </c>
      <c r="V96" s="312"/>
      <c r="W96" s="312"/>
      <c r="X96" s="312"/>
      <c r="Y96" s="312"/>
      <c r="Z96" s="313"/>
      <c r="AA96" s="314"/>
      <c r="AB96" s="991"/>
      <c r="AC96" s="501"/>
      <c r="AD96" s="47"/>
      <c r="AE96" s="47">
        <v>980</v>
      </c>
      <c r="AF96" s="47">
        <v>980</v>
      </c>
      <c r="AG96" s="3"/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</row>
    <row r="97" spans="1:41" s="387" customFormat="1" ht="13.5" customHeight="1">
      <c r="A97" s="386">
        <f t="shared" ref="A97:AO97" si="50">A98+A99+A100+A101</f>
        <v>55662.792000000001</v>
      </c>
      <c r="B97" s="386">
        <f t="shared" si="50"/>
        <v>33.478999999999999</v>
      </c>
      <c r="C97" s="386">
        <f t="shared" si="50"/>
        <v>33.478999999999999</v>
      </c>
      <c r="D97" s="386">
        <f t="shared" si="50"/>
        <v>154.69999999999999</v>
      </c>
      <c r="E97" s="386">
        <f t="shared" si="50"/>
        <v>154.69999999999999</v>
      </c>
      <c r="F97" s="386">
        <f t="shared" si="50"/>
        <v>3843.9340000000002</v>
      </c>
      <c r="G97" s="386">
        <f t="shared" si="50"/>
        <v>3843.9340000000002</v>
      </c>
      <c r="H97" s="386">
        <f t="shared" si="50"/>
        <v>53507.118999999999</v>
      </c>
      <c r="I97" s="386">
        <f t="shared" si="50"/>
        <v>51630.678999999996</v>
      </c>
      <c r="J97" s="386">
        <f t="shared" si="50"/>
        <v>95390.472000000009</v>
      </c>
      <c r="K97" s="386">
        <f t="shared" si="50"/>
        <v>94408.362000000008</v>
      </c>
      <c r="L97" s="386">
        <f t="shared" si="50"/>
        <v>0</v>
      </c>
      <c r="M97" s="386">
        <f t="shared" si="50"/>
        <v>0</v>
      </c>
      <c r="N97" s="386" t="e">
        <f t="shared" si="50"/>
        <v>#REF!</v>
      </c>
      <c r="O97" s="386" t="e">
        <f t="shared" si="50"/>
        <v>#REF!</v>
      </c>
      <c r="P97" s="386" t="e">
        <f t="shared" si="50"/>
        <v>#REF!</v>
      </c>
      <c r="Q97" s="386">
        <f t="shared" si="50"/>
        <v>0</v>
      </c>
      <c r="R97" s="386">
        <f t="shared" si="50"/>
        <v>0</v>
      </c>
      <c r="S97" s="386" t="e">
        <f t="shared" si="50"/>
        <v>#VALUE!</v>
      </c>
      <c r="T97" s="1037"/>
      <c r="U97" s="42" t="s">
        <v>287</v>
      </c>
      <c r="V97" s="313"/>
      <c r="W97" s="313"/>
      <c r="X97" s="313"/>
      <c r="Y97" s="313"/>
      <c r="Z97" s="313"/>
      <c r="AA97" s="314"/>
      <c r="AB97" s="1037"/>
      <c r="AC97" s="72"/>
      <c r="AD97" s="47"/>
      <c r="AE97" s="47">
        <v>11314.88</v>
      </c>
      <c r="AF97" s="47">
        <f>AD97</f>
        <v>0</v>
      </c>
      <c r="AG97" s="47">
        <v>0</v>
      </c>
      <c r="AH97" s="71">
        <v>0</v>
      </c>
      <c r="AI97" s="71">
        <f t="shared" si="50"/>
        <v>0</v>
      </c>
      <c r="AJ97" s="71">
        <v>0</v>
      </c>
      <c r="AK97" s="71">
        <f t="shared" si="50"/>
        <v>0</v>
      </c>
      <c r="AL97" s="71">
        <f t="shared" si="50"/>
        <v>0</v>
      </c>
      <c r="AM97" s="71">
        <f t="shared" si="50"/>
        <v>0</v>
      </c>
      <c r="AN97" s="71">
        <f t="shared" si="50"/>
        <v>0</v>
      </c>
      <c r="AO97" s="71">
        <f t="shared" si="50"/>
        <v>0</v>
      </c>
    </row>
    <row r="98" spans="1:41" s="387" customFormat="1" ht="27" customHeight="1">
      <c r="A98" s="47">
        <f t="shared" ref="A98:S98" si="51">A102+A132+A155</f>
        <v>33139.902999999998</v>
      </c>
      <c r="B98" s="47">
        <f t="shared" si="51"/>
        <v>0</v>
      </c>
      <c r="C98" s="47">
        <f t="shared" si="51"/>
        <v>0</v>
      </c>
      <c r="D98" s="47">
        <f t="shared" si="51"/>
        <v>154.69999999999999</v>
      </c>
      <c r="E98" s="47">
        <f t="shared" si="51"/>
        <v>154.69999999999999</v>
      </c>
      <c r="F98" s="47">
        <f t="shared" si="51"/>
        <v>786.48</v>
      </c>
      <c r="G98" s="47">
        <f t="shared" si="51"/>
        <v>786.48</v>
      </c>
      <c r="H98" s="47">
        <f t="shared" si="51"/>
        <v>32198.722999999998</v>
      </c>
      <c r="I98" s="47">
        <f t="shared" si="51"/>
        <v>32198.722999999998</v>
      </c>
      <c r="J98" s="47">
        <f t="shared" si="51"/>
        <v>63864.607000000004</v>
      </c>
      <c r="K98" s="47">
        <f t="shared" si="51"/>
        <v>62923.427000000003</v>
      </c>
      <c r="L98" s="47">
        <f t="shared" si="51"/>
        <v>0</v>
      </c>
      <c r="M98" s="47">
        <f t="shared" si="51"/>
        <v>0</v>
      </c>
      <c r="N98" s="47" t="e">
        <f t="shared" si="51"/>
        <v>#REF!</v>
      </c>
      <c r="O98" s="47" t="e">
        <f t="shared" si="51"/>
        <v>#REF!</v>
      </c>
      <c r="P98" s="47" t="e">
        <f t="shared" si="51"/>
        <v>#REF!</v>
      </c>
      <c r="Q98" s="47">
        <f t="shared" si="51"/>
        <v>0</v>
      </c>
      <c r="R98" s="47">
        <f t="shared" si="51"/>
        <v>0</v>
      </c>
      <c r="S98" s="47">
        <f t="shared" si="51"/>
        <v>0</v>
      </c>
      <c r="T98" s="1036" t="s">
        <v>282</v>
      </c>
      <c r="U98" s="80" t="s">
        <v>286</v>
      </c>
      <c r="V98" s="315"/>
      <c r="W98" s="315"/>
      <c r="X98" s="315"/>
      <c r="Y98" s="315"/>
      <c r="Z98" s="316"/>
      <c r="AA98" s="317"/>
      <c r="AB98" s="990" t="s">
        <v>20</v>
      </c>
      <c r="AC98" s="284"/>
      <c r="AD98" s="162"/>
      <c r="AE98" s="79">
        <f>SUM(AE99:AE100)</f>
        <v>2085.84</v>
      </c>
      <c r="AF98" s="79">
        <f>SUM(AF99:AF100)</f>
        <v>1600</v>
      </c>
      <c r="AG98" s="79">
        <f>AG100</f>
        <v>0</v>
      </c>
      <c r="AH98" s="78">
        <v>0</v>
      </c>
      <c r="AI98" s="78">
        <f>AI102+AI132+AI155</f>
        <v>0</v>
      </c>
      <c r="AJ98" s="78">
        <v>0</v>
      </c>
      <c r="AK98" s="78">
        <f>AK102+AK132+AK155</f>
        <v>0</v>
      </c>
      <c r="AL98" s="78">
        <f>AL102+AL132+AL155</f>
        <v>0</v>
      </c>
      <c r="AM98" s="78">
        <f>AM102+AM132+AM155</f>
        <v>0</v>
      </c>
      <c r="AN98" s="78">
        <f>AN102+AN132+AN155</f>
        <v>0</v>
      </c>
      <c r="AO98" s="78">
        <f>AO102+AO132+AO155</f>
        <v>0</v>
      </c>
    </row>
    <row r="99" spans="1:41" s="387" customFormat="1" ht="19.5" customHeight="1">
      <c r="A99" s="22">
        <f t="shared" ref="A99:S99" si="52">A103+A133+A156+A169</f>
        <v>22522.888999999999</v>
      </c>
      <c r="B99" s="22">
        <f t="shared" si="52"/>
        <v>33.478999999999999</v>
      </c>
      <c r="C99" s="22">
        <f t="shared" si="52"/>
        <v>33.478999999999999</v>
      </c>
      <c r="D99" s="22">
        <f t="shared" si="52"/>
        <v>0</v>
      </c>
      <c r="E99" s="22">
        <f t="shared" si="52"/>
        <v>0</v>
      </c>
      <c r="F99" s="22">
        <f t="shared" si="52"/>
        <v>3057.4540000000002</v>
      </c>
      <c r="G99" s="22">
        <f t="shared" si="52"/>
        <v>3057.4540000000002</v>
      </c>
      <c r="H99" s="22">
        <f t="shared" si="52"/>
        <v>21308.396000000001</v>
      </c>
      <c r="I99" s="22">
        <f t="shared" si="52"/>
        <v>19431.955999999998</v>
      </c>
      <c r="J99" s="22">
        <f t="shared" si="52"/>
        <v>31525.865000000002</v>
      </c>
      <c r="K99" s="22">
        <f t="shared" si="52"/>
        <v>31484.935000000005</v>
      </c>
      <c r="L99" s="22">
        <f t="shared" si="52"/>
        <v>0</v>
      </c>
      <c r="M99" s="22">
        <f t="shared" si="52"/>
        <v>0</v>
      </c>
      <c r="N99" s="22" t="e">
        <f t="shared" si="52"/>
        <v>#REF!</v>
      </c>
      <c r="O99" s="22" t="e">
        <f t="shared" si="52"/>
        <v>#REF!</v>
      </c>
      <c r="P99" s="22" t="e">
        <f t="shared" si="52"/>
        <v>#REF!</v>
      </c>
      <c r="Q99" s="22">
        <f t="shared" si="52"/>
        <v>0</v>
      </c>
      <c r="R99" s="22">
        <f t="shared" si="52"/>
        <v>0</v>
      </c>
      <c r="S99" s="22" t="e">
        <f t="shared" si="52"/>
        <v>#VALUE!</v>
      </c>
      <c r="T99" s="1046"/>
      <c r="U99" s="42" t="s">
        <v>285</v>
      </c>
      <c r="V99" s="313"/>
      <c r="W99" s="313"/>
      <c r="X99" s="313"/>
      <c r="Y99" s="313"/>
      <c r="Z99" s="313"/>
      <c r="AA99" s="314"/>
      <c r="AB99" s="991"/>
      <c r="AC99" s="72"/>
      <c r="AD99" s="47"/>
      <c r="AE99" s="47">
        <v>2085.84</v>
      </c>
      <c r="AF99" s="47">
        <v>1600</v>
      </c>
      <c r="AG99" s="47"/>
      <c r="AH99" s="22">
        <f t="shared" ref="AH99:AO99" si="53">AH103+AH133+AH156+AH169</f>
        <v>0</v>
      </c>
      <c r="AI99" s="22">
        <f t="shared" si="53"/>
        <v>0</v>
      </c>
      <c r="AJ99" s="22">
        <f t="shared" si="53"/>
        <v>0</v>
      </c>
      <c r="AK99" s="22">
        <f t="shared" si="53"/>
        <v>0</v>
      </c>
      <c r="AL99" s="22">
        <f t="shared" si="53"/>
        <v>0</v>
      </c>
      <c r="AM99" s="22">
        <f t="shared" si="53"/>
        <v>0</v>
      </c>
      <c r="AN99" s="22">
        <f t="shared" si="53"/>
        <v>0</v>
      </c>
      <c r="AO99" s="22">
        <f t="shared" si="53"/>
        <v>0</v>
      </c>
    </row>
    <row r="100" spans="1:41" s="387" customFormat="1" ht="20.25" customHeight="1">
      <c r="A100" s="22">
        <f t="shared" ref="A100:S100" si="54">A104+A134+A157</f>
        <v>0</v>
      </c>
      <c r="B100" s="22">
        <f t="shared" si="54"/>
        <v>0</v>
      </c>
      <c r="C100" s="22">
        <f t="shared" si="54"/>
        <v>0</v>
      </c>
      <c r="D100" s="22">
        <f t="shared" si="54"/>
        <v>0</v>
      </c>
      <c r="E100" s="22">
        <f t="shared" si="54"/>
        <v>0</v>
      </c>
      <c r="F100" s="22">
        <f t="shared" si="54"/>
        <v>0</v>
      </c>
      <c r="G100" s="22">
        <f t="shared" si="54"/>
        <v>0</v>
      </c>
      <c r="H100" s="22">
        <f t="shared" si="54"/>
        <v>0</v>
      </c>
      <c r="I100" s="22">
        <f t="shared" si="54"/>
        <v>0</v>
      </c>
      <c r="J100" s="22">
        <f t="shared" si="54"/>
        <v>0</v>
      </c>
      <c r="K100" s="22">
        <f t="shared" si="54"/>
        <v>0</v>
      </c>
      <c r="L100" s="22">
        <f t="shared" si="54"/>
        <v>0</v>
      </c>
      <c r="M100" s="22">
        <f t="shared" si="54"/>
        <v>0</v>
      </c>
      <c r="N100" s="22">
        <f t="shared" si="54"/>
        <v>0</v>
      </c>
      <c r="O100" s="22">
        <f t="shared" si="54"/>
        <v>0</v>
      </c>
      <c r="P100" s="22">
        <f t="shared" si="54"/>
        <v>0</v>
      </c>
      <c r="Q100" s="22">
        <f t="shared" si="54"/>
        <v>0</v>
      </c>
      <c r="R100" s="22">
        <f t="shared" si="54"/>
        <v>0</v>
      </c>
      <c r="S100" s="22">
        <f t="shared" si="54"/>
        <v>0</v>
      </c>
      <c r="T100" s="1037"/>
      <c r="U100" s="42" t="s">
        <v>287</v>
      </c>
      <c r="V100" s="313"/>
      <c r="W100" s="313"/>
      <c r="X100" s="313"/>
      <c r="Y100" s="313"/>
      <c r="Z100" s="313"/>
      <c r="AA100" s="314"/>
      <c r="AB100" s="1037"/>
      <c r="AC100" s="72"/>
      <c r="AD100" s="47"/>
      <c r="AE100" s="47">
        <v>0</v>
      </c>
      <c r="AF100" s="47">
        <f>AD100</f>
        <v>0</v>
      </c>
      <c r="AG100" s="47">
        <v>0</v>
      </c>
      <c r="AH100" s="22">
        <f t="shared" ref="AH100:AO101" si="55">AH104+AH134+AH157</f>
        <v>0</v>
      </c>
      <c r="AI100" s="22">
        <f t="shared" si="55"/>
        <v>0</v>
      </c>
      <c r="AJ100" s="22">
        <f t="shared" si="55"/>
        <v>0</v>
      </c>
      <c r="AK100" s="22">
        <f t="shared" si="55"/>
        <v>0</v>
      </c>
      <c r="AL100" s="22">
        <f t="shared" si="55"/>
        <v>0</v>
      </c>
      <c r="AM100" s="22">
        <f t="shared" si="55"/>
        <v>0</v>
      </c>
      <c r="AN100" s="22">
        <f t="shared" si="55"/>
        <v>0</v>
      </c>
      <c r="AO100" s="22">
        <f t="shared" si="55"/>
        <v>0</v>
      </c>
    </row>
    <row r="101" spans="1:41" s="387" customFormat="1" ht="25.5" customHeight="1">
      <c r="A101" s="22">
        <f t="shared" ref="A101:S101" si="56">A105+A135+A158</f>
        <v>0</v>
      </c>
      <c r="B101" s="22">
        <f t="shared" si="56"/>
        <v>0</v>
      </c>
      <c r="C101" s="22">
        <f t="shared" si="56"/>
        <v>0</v>
      </c>
      <c r="D101" s="22">
        <f t="shared" si="56"/>
        <v>0</v>
      </c>
      <c r="E101" s="22">
        <f t="shared" si="56"/>
        <v>0</v>
      </c>
      <c r="F101" s="22">
        <f t="shared" si="56"/>
        <v>0</v>
      </c>
      <c r="G101" s="22">
        <f t="shared" si="56"/>
        <v>0</v>
      </c>
      <c r="H101" s="22">
        <f t="shared" si="56"/>
        <v>0</v>
      </c>
      <c r="I101" s="22">
        <f t="shared" si="56"/>
        <v>0</v>
      </c>
      <c r="J101" s="22">
        <f t="shared" si="56"/>
        <v>0</v>
      </c>
      <c r="K101" s="22">
        <f t="shared" si="56"/>
        <v>0</v>
      </c>
      <c r="L101" s="22">
        <f t="shared" si="56"/>
        <v>0</v>
      </c>
      <c r="M101" s="22">
        <f t="shared" si="56"/>
        <v>0</v>
      </c>
      <c r="N101" s="22">
        <f t="shared" si="56"/>
        <v>0</v>
      </c>
      <c r="O101" s="22">
        <f t="shared" si="56"/>
        <v>0</v>
      </c>
      <c r="P101" s="22">
        <f t="shared" si="56"/>
        <v>0</v>
      </c>
      <c r="Q101" s="22">
        <f t="shared" si="56"/>
        <v>0</v>
      </c>
      <c r="R101" s="22">
        <f t="shared" si="56"/>
        <v>0</v>
      </c>
      <c r="S101" s="22">
        <f t="shared" si="56"/>
        <v>0</v>
      </c>
      <c r="T101" s="1036" t="s">
        <v>283</v>
      </c>
      <c r="U101" s="80" t="s">
        <v>288</v>
      </c>
      <c r="V101" s="315"/>
      <c r="W101" s="315"/>
      <c r="X101" s="315"/>
      <c r="Y101" s="315"/>
      <c r="Z101" s="316"/>
      <c r="AA101" s="317"/>
      <c r="AB101" s="990" t="s">
        <v>20</v>
      </c>
      <c r="AC101" s="284"/>
      <c r="AD101" s="162"/>
      <c r="AE101" s="79">
        <f>AE102</f>
        <v>28990</v>
      </c>
      <c r="AF101" s="79">
        <f>AF102</f>
        <v>18840</v>
      </c>
      <c r="AG101" s="79">
        <f>AG102</f>
        <v>0</v>
      </c>
      <c r="AH101" s="78">
        <f t="shared" si="55"/>
        <v>0</v>
      </c>
      <c r="AI101" s="78">
        <f t="shared" si="55"/>
        <v>0</v>
      </c>
      <c r="AJ101" s="78">
        <f t="shared" si="55"/>
        <v>0</v>
      </c>
      <c r="AK101" s="78">
        <f t="shared" si="55"/>
        <v>0</v>
      </c>
      <c r="AL101" s="78">
        <f t="shared" si="55"/>
        <v>0</v>
      </c>
      <c r="AM101" s="78">
        <f t="shared" si="55"/>
        <v>0</v>
      </c>
      <c r="AN101" s="78">
        <f t="shared" si="55"/>
        <v>0</v>
      </c>
      <c r="AO101" s="78">
        <f t="shared" si="55"/>
        <v>0</v>
      </c>
    </row>
    <row r="102" spans="1:41" ht="16.5" customHeight="1">
      <c r="A102" s="22">
        <f t="shared" ref="A102:S102" si="57">A106+A108+A111+A119+A122+A124</f>
        <v>33139.902999999998</v>
      </c>
      <c r="B102" s="22">
        <f t="shared" si="57"/>
        <v>0</v>
      </c>
      <c r="C102" s="22">
        <f t="shared" si="57"/>
        <v>0</v>
      </c>
      <c r="D102" s="22">
        <f t="shared" si="57"/>
        <v>154.69999999999999</v>
      </c>
      <c r="E102" s="22">
        <f t="shared" si="57"/>
        <v>154.69999999999999</v>
      </c>
      <c r="F102" s="22">
        <f t="shared" si="57"/>
        <v>786.48</v>
      </c>
      <c r="G102" s="22">
        <f t="shared" si="57"/>
        <v>786.48</v>
      </c>
      <c r="H102" s="22">
        <f t="shared" si="57"/>
        <v>32198.722999999998</v>
      </c>
      <c r="I102" s="22">
        <f t="shared" si="57"/>
        <v>32198.722999999998</v>
      </c>
      <c r="J102" s="22">
        <f t="shared" si="57"/>
        <v>63864.607000000004</v>
      </c>
      <c r="K102" s="22">
        <f t="shared" si="57"/>
        <v>62923.427000000003</v>
      </c>
      <c r="L102" s="22">
        <f t="shared" si="57"/>
        <v>0</v>
      </c>
      <c r="M102" s="22">
        <f t="shared" si="57"/>
        <v>0</v>
      </c>
      <c r="N102" s="22" t="e">
        <f t="shared" si="57"/>
        <v>#REF!</v>
      </c>
      <c r="O102" s="22" t="e">
        <f t="shared" si="57"/>
        <v>#REF!</v>
      </c>
      <c r="P102" s="22" t="e">
        <f t="shared" si="57"/>
        <v>#REF!</v>
      </c>
      <c r="Q102" s="22">
        <f t="shared" si="57"/>
        <v>0</v>
      </c>
      <c r="R102" s="22">
        <f t="shared" si="57"/>
        <v>0</v>
      </c>
      <c r="S102" s="22">
        <f t="shared" si="57"/>
        <v>0</v>
      </c>
      <c r="T102" s="1037"/>
      <c r="U102" s="42" t="s">
        <v>201</v>
      </c>
      <c r="V102" s="313"/>
      <c r="W102" s="313"/>
      <c r="X102" s="313"/>
      <c r="Y102" s="313"/>
      <c r="Z102" s="313"/>
      <c r="AA102" s="314"/>
      <c r="AB102" s="1037"/>
      <c r="AC102" s="72"/>
      <c r="AD102" s="47"/>
      <c r="AE102" s="47">
        <v>28990</v>
      </c>
      <c r="AF102" s="47">
        <v>18840</v>
      </c>
      <c r="AG102" s="47">
        <v>0</v>
      </c>
      <c r="AH102" s="22">
        <v>0</v>
      </c>
      <c r="AI102" s="22">
        <f>AI106+AI108+AI111+AI119+AI122+AI124</f>
        <v>0</v>
      </c>
      <c r="AJ102" s="22">
        <v>0</v>
      </c>
      <c r="AK102" s="22">
        <f>AK106+AK108+AK111+AK119+AK122+AK124</f>
        <v>0</v>
      </c>
      <c r="AL102" s="22">
        <f>AL106+AL108+AL111+AL119+AL122+AL124</f>
        <v>0</v>
      </c>
      <c r="AM102" s="22">
        <f>AM106+AM108+AM111+AM119+AM122+AM124</f>
        <v>0</v>
      </c>
      <c r="AN102" s="22">
        <f>AN106+AN108+AN111+AN119+AN122+AN124</f>
        <v>0</v>
      </c>
      <c r="AO102" s="22">
        <v>0</v>
      </c>
    </row>
    <row r="103" spans="1:41" ht="47.25" hidden="1" customHeight="1">
      <c r="A103" s="22">
        <v>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365"/>
      <c r="U103" s="252" t="s">
        <v>290</v>
      </c>
      <c r="V103" s="363"/>
      <c r="W103" s="363"/>
      <c r="X103" s="363"/>
      <c r="Y103" s="363"/>
      <c r="Z103" s="363"/>
      <c r="AA103" s="364"/>
      <c r="AB103" s="486"/>
      <c r="AC103" s="258"/>
      <c r="AD103" s="96"/>
      <c r="AE103" s="96"/>
      <c r="AF103" s="96"/>
      <c r="AG103" s="96"/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</row>
    <row r="104" spans="1:41" ht="28.5" customHeight="1">
      <c r="A104" s="22">
        <v>0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996" t="s">
        <v>60</v>
      </c>
      <c r="U104" s="999" t="s">
        <v>45</v>
      </c>
      <c r="V104" s="1000"/>
      <c r="W104" s="1000"/>
      <c r="X104" s="1000"/>
      <c r="Y104" s="1000"/>
      <c r="Z104" s="1000"/>
      <c r="AA104" s="1001"/>
      <c r="AB104" s="15" t="s">
        <v>19</v>
      </c>
      <c r="AC104" s="16">
        <v>0</v>
      </c>
      <c r="AD104" s="16">
        <f>AD107</f>
        <v>0</v>
      </c>
      <c r="AE104" s="16">
        <f>AG104+AH104+AI104</f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</row>
    <row r="105" spans="1:41" ht="25.5" customHeight="1">
      <c r="A105" s="22">
        <v>0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997"/>
      <c r="U105" s="1002"/>
      <c r="V105" s="1003"/>
      <c r="W105" s="1003"/>
      <c r="X105" s="1003"/>
      <c r="Y105" s="1003"/>
      <c r="Z105" s="1003"/>
      <c r="AA105" s="1004"/>
      <c r="AB105" s="15" t="s">
        <v>20</v>
      </c>
      <c r="AC105" s="16">
        <f>AC108</f>
        <v>4106.3500000000004</v>
      </c>
      <c r="AD105" s="16">
        <v>0</v>
      </c>
      <c r="AE105" s="16">
        <f>AE108</f>
        <v>6022.96</v>
      </c>
      <c r="AF105" s="22">
        <f>AF108</f>
        <v>4622.4799999999996</v>
      </c>
      <c r="AG105" s="22">
        <f>AG108</f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</row>
    <row r="106" spans="1:41" ht="33" customHeight="1">
      <c r="A106" s="82">
        <f t="shared" ref="A106:R106" si="58">A107</f>
        <v>0</v>
      </c>
      <c r="B106" s="82">
        <f t="shared" si="58"/>
        <v>0</v>
      </c>
      <c r="C106" s="82">
        <f t="shared" si="58"/>
        <v>0</v>
      </c>
      <c r="D106" s="82">
        <f t="shared" si="58"/>
        <v>0</v>
      </c>
      <c r="E106" s="82">
        <f t="shared" si="58"/>
        <v>0</v>
      </c>
      <c r="F106" s="82">
        <f t="shared" si="58"/>
        <v>0</v>
      </c>
      <c r="G106" s="82">
        <f t="shared" si="58"/>
        <v>0</v>
      </c>
      <c r="H106" s="82">
        <f t="shared" si="58"/>
        <v>0</v>
      </c>
      <c r="I106" s="82">
        <f t="shared" si="58"/>
        <v>0</v>
      </c>
      <c r="J106" s="82">
        <f t="shared" si="58"/>
        <v>0</v>
      </c>
      <c r="K106" s="82">
        <f t="shared" si="58"/>
        <v>0</v>
      </c>
      <c r="L106" s="82">
        <f t="shared" si="58"/>
        <v>0</v>
      </c>
      <c r="M106" s="82">
        <f t="shared" si="58"/>
        <v>0</v>
      </c>
      <c r="N106" s="79" t="e">
        <f>#REF!-A106</f>
        <v>#REF!</v>
      </c>
      <c r="O106" s="79" t="e">
        <f>N106</f>
        <v>#REF!</v>
      </c>
      <c r="P106" s="79" t="e">
        <f>ROUND((A106*100%/#REF!*100),2)</f>
        <v>#REF!</v>
      </c>
      <c r="Q106" s="82">
        <f t="shared" si="58"/>
        <v>0</v>
      </c>
      <c r="R106" s="82">
        <f t="shared" si="58"/>
        <v>0</v>
      </c>
      <c r="S106" s="81"/>
      <c r="T106" s="997"/>
      <c r="U106" s="1002"/>
      <c r="V106" s="1003"/>
      <c r="W106" s="1003"/>
      <c r="X106" s="1003"/>
      <c r="Y106" s="1003"/>
      <c r="Z106" s="1003"/>
      <c r="AA106" s="1004"/>
      <c r="AB106" s="15" t="s">
        <v>10</v>
      </c>
      <c r="AC106" s="16">
        <v>0</v>
      </c>
      <c r="AD106" s="16">
        <v>0</v>
      </c>
      <c r="AE106" s="16">
        <f>AG106+AH106+AI106</f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</row>
    <row r="107" spans="1:41" ht="75" customHeight="1">
      <c r="A107" s="83">
        <v>0</v>
      </c>
      <c r="B107" s="83">
        <v>0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3">
        <v>0</v>
      </c>
      <c r="O107" s="83">
        <v>0</v>
      </c>
      <c r="P107" s="83">
        <v>0</v>
      </c>
      <c r="Q107" s="83">
        <v>0</v>
      </c>
      <c r="R107" s="83">
        <v>0</v>
      </c>
      <c r="S107" s="61"/>
      <c r="T107" s="998"/>
      <c r="U107" s="1005"/>
      <c r="V107" s="1006"/>
      <c r="W107" s="1006"/>
      <c r="X107" s="1006"/>
      <c r="Y107" s="1006"/>
      <c r="Z107" s="1006"/>
      <c r="AA107" s="1007"/>
      <c r="AB107" s="15" t="s">
        <v>9</v>
      </c>
      <c r="AC107" s="16">
        <v>0</v>
      </c>
      <c r="AD107" s="16"/>
      <c r="AE107" s="16">
        <f>AG107+AH107+AI107</f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</row>
    <row r="108" spans="1:41" ht="27.75" customHeight="1">
      <c r="A108" s="79">
        <f t="shared" ref="A108:M108" si="59">A110+A109</f>
        <v>0</v>
      </c>
      <c r="B108" s="79">
        <f t="shared" si="59"/>
        <v>0</v>
      </c>
      <c r="C108" s="79">
        <f t="shared" si="59"/>
        <v>0</v>
      </c>
      <c r="D108" s="79">
        <f t="shared" si="59"/>
        <v>0</v>
      </c>
      <c r="E108" s="79">
        <f t="shared" si="59"/>
        <v>0</v>
      </c>
      <c r="F108" s="79">
        <f t="shared" si="59"/>
        <v>0</v>
      </c>
      <c r="G108" s="79">
        <f t="shared" si="59"/>
        <v>0</v>
      </c>
      <c r="H108" s="79">
        <f t="shared" si="59"/>
        <v>0</v>
      </c>
      <c r="I108" s="79">
        <f t="shared" si="59"/>
        <v>0</v>
      </c>
      <c r="J108" s="79">
        <f t="shared" si="59"/>
        <v>0</v>
      </c>
      <c r="K108" s="79">
        <f t="shared" si="59"/>
        <v>0</v>
      </c>
      <c r="L108" s="79">
        <f t="shared" si="59"/>
        <v>0</v>
      </c>
      <c r="M108" s="79">
        <f t="shared" si="59"/>
        <v>0</v>
      </c>
      <c r="N108" s="79" t="e">
        <f>#REF!-A108</f>
        <v>#REF!</v>
      </c>
      <c r="O108" s="79" t="e">
        <f>N108</f>
        <v>#REF!</v>
      </c>
      <c r="P108" s="79" t="e">
        <f>ROUND((A108*100%/#REF!*100),2)</f>
        <v>#REF!</v>
      </c>
      <c r="Q108" s="79">
        <f>Q110+Q109</f>
        <v>0</v>
      </c>
      <c r="R108" s="79">
        <f>R110+R109</f>
        <v>0</v>
      </c>
      <c r="S108" s="303"/>
      <c r="T108" s="1036" t="s">
        <v>61</v>
      </c>
      <c r="U108" s="75" t="s">
        <v>88</v>
      </c>
      <c r="V108" s="46"/>
      <c r="W108" s="46"/>
      <c r="X108" s="46"/>
      <c r="Y108" s="46"/>
      <c r="Z108" s="46"/>
      <c r="AA108" s="46"/>
      <c r="AB108" s="1109" t="s">
        <v>20</v>
      </c>
      <c r="AC108" s="1106">
        <v>4106.3500000000004</v>
      </c>
      <c r="AD108" s="16">
        <v>0</v>
      </c>
      <c r="AE108" s="79">
        <f>AE109+AE112</f>
        <v>6022.96</v>
      </c>
      <c r="AF108" s="79">
        <f>AF109+AF112</f>
        <v>4622.4799999999996</v>
      </c>
      <c r="AG108" s="79">
        <f>AG109+AG112</f>
        <v>0</v>
      </c>
      <c r="AH108" s="78">
        <v>0</v>
      </c>
      <c r="AI108" s="78">
        <v>0</v>
      </c>
      <c r="AJ108" s="78">
        <v>0</v>
      </c>
      <c r="AK108" s="78">
        <v>0</v>
      </c>
      <c r="AL108" s="78">
        <v>0</v>
      </c>
      <c r="AM108" s="78">
        <v>0</v>
      </c>
      <c r="AN108" s="78">
        <v>0</v>
      </c>
      <c r="AO108" s="78">
        <v>0</v>
      </c>
    </row>
    <row r="109" spans="1:41" ht="16.5" customHeight="1">
      <c r="A109" s="22">
        <v>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304"/>
      <c r="T109" s="1046"/>
      <c r="U109" s="23" t="s">
        <v>15</v>
      </c>
      <c r="V109" s="46"/>
      <c r="W109" s="46"/>
      <c r="X109" s="46"/>
      <c r="Y109" s="46"/>
      <c r="Z109" s="497">
        <v>2019</v>
      </c>
      <c r="AA109" s="497">
        <v>2019</v>
      </c>
      <c r="AB109" s="1148"/>
      <c r="AC109" s="1107"/>
      <c r="AD109" s="22"/>
      <c r="AE109" s="22">
        <v>1000</v>
      </c>
      <c r="AF109" s="47">
        <v>20</v>
      </c>
      <c r="AG109" s="47">
        <f>AG110+AG111</f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</row>
    <row r="110" spans="1:41" ht="14.25" hidden="1" customHeight="1">
      <c r="A110" s="22">
        <v>0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95"/>
      <c r="T110" s="1046"/>
      <c r="U110" s="444" t="s">
        <v>251</v>
      </c>
      <c r="V110" s="445"/>
      <c r="W110" s="445"/>
      <c r="X110" s="445"/>
      <c r="Y110" s="445"/>
      <c r="Z110" s="262"/>
      <c r="AA110" s="262"/>
      <c r="AB110" s="1148"/>
      <c r="AC110" s="1107"/>
      <c r="AD110" s="165"/>
      <c r="AE110" s="165"/>
      <c r="AF110" s="96">
        <v>0</v>
      </c>
      <c r="AG110" s="96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</row>
    <row r="111" spans="1:41" ht="45.75" hidden="1" customHeight="1">
      <c r="A111" s="82">
        <f>A112</f>
        <v>33139.902999999998</v>
      </c>
      <c r="B111" s="82">
        <f t="shared" ref="B111:G111" si="60">B112</f>
        <v>0</v>
      </c>
      <c r="C111" s="82">
        <f t="shared" si="60"/>
        <v>0</v>
      </c>
      <c r="D111" s="82">
        <f t="shared" si="60"/>
        <v>154.69999999999999</v>
      </c>
      <c r="E111" s="82">
        <f t="shared" si="60"/>
        <v>154.69999999999999</v>
      </c>
      <c r="F111" s="82">
        <f t="shared" si="60"/>
        <v>786.48</v>
      </c>
      <c r="G111" s="82">
        <f t="shared" si="60"/>
        <v>786.48</v>
      </c>
      <c r="H111" s="82">
        <f>H112</f>
        <v>32198.722999999998</v>
      </c>
      <c r="I111" s="82">
        <f>I112</f>
        <v>32198.722999999998</v>
      </c>
      <c r="J111" s="82">
        <f>J112</f>
        <v>63864.607000000004</v>
      </c>
      <c r="K111" s="82">
        <f>K112</f>
        <v>62923.427000000003</v>
      </c>
      <c r="L111" s="82">
        <f t="shared" ref="L111:R111" si="61">L112</f>
        <v>0</v>
      </c>
      <c r="M111" s="82">
        <f t="shared" si="61"/>
        <v>0</v>
      </c>
      <c r="N111" s="79" t="e">
        <f>#REF!-A111</f>
        <v>#REF!</v>
      </c>
      <c r="O111" s="79" t="e">
        <f>N111</f>
        <v>#REF!</v>
      </c>
      <c r="P111" s="79" t="e">
        <f>ROUND((A111*100%/#REF!*100),2)</f>
        <v>#REF!</v>
      </c>
      <c r="Q111" s="82">
        <f t="shared" si="61"/>
        <v>0</v>
      </c>
      <c r="R111" s="82">
        <f t="shared" si="61"/>
        <v>0</v>
      </c>
      <c r="S111" s="81"/>
      <c r="T111" s="1046"/>
      <c r="U111" s="444" t="s">
        <v>252</v>
      </c>
      <c r="V111" s="445"/>
      <c r="W111" s="445"/>
      <c r="X111" s="445"/>
      <c r="Y111" s="445"/>
      <c r="Z111" s="262"/>
      <c r="AA111" s="262"/>
      <c r="AB111" s="1148"/>
      <c r="AC111" s="1107"/>
      <c r="AD111" s="165"/>
      <c r="AE111" s="165"/>
      <c r="AF111" s="96"/>
      <c r="AG111" s="96">
        <f>AI111</f>
        <v>0</v>
      </c>
      <c r="AH111" s="471">
        <v>0</v>
      </c>
      <c r="AI111" s="472">
        <v>0</v>
      </c>
      <c r="AJ111" s="284">
        <v>0</v>
      </c>
      <c r="AK111" s="472">
        <v>0</v>
      </c>
      <c r="AL111" s="122">
        <v>0</v>
      </c>
      <c r="AM111" s="123">
        <v>0</v>
      </c>
      <c r="AN111" s="123">
        <v>0</v>
      </c>
      <c r="AO111" s="123">
        <v>0</v>
      </c>
    </row>
    <row r="112" spans="1:41" ht="18" customHeight="1">
      <c r="A112" s="83">
        <f>SUM(A113:A118)</f>
        <v>33139.902999999998</v>
      </c>
      <c r="B112" s="83">
        <f t="shared" ref="B112:G112" si="62">SUM(B113:B118)</f>
        <v>0</v>
      </c>
      <c r="C112" s="83">
        <f t="shared" si="62"/>
        <v>0</v>
      </c>
      <c r="D112" s="83">
        <f t="shared" si="62"/>
        <v>154.69999999999999</v>
      </c>
      <c r="E112" s="83">
        <f t="shared" si="62"/>
        <v>154.69999999999999</v>
      </c>
      <c r="F112" s="83">
        <f t="shared" si="62"/>
        <v>786.48</v>
      </c>
      <c r="G112" s="83">
        <f t="shared" si="62"/>
        <v>786.48</v>
      </c>
      <c r="H112" s="83">
        <f>SUM(H113:H118)</f>
        <v>32198.722999999998</v>
      </c>
      <c r="I112" s="83">
        <f>SUM(I113:I118)</f>
        <v>32198.722999999998</v>
      </c>
      <c r="J112" s="83">
        <f>SUM(J113:J118)</f>
        <v>63864.607000000004</v>
      </c>
      <c r="K112" s="83">
        <f>SUM(K113:K118)</f>
        <v>62923.427000000003</v>
      </c>
      <c r="L112" s="83">
        <f t="shared" ref="L112:R112" si="63">SUM(L113:L118)</f>
        <v>0</v>
      </c>
      <c r="M112" s="83">
        <f t="shared" si="63"/>
        <v>0</v>
      </c>
      <c r="N112" s="83">
        <f t="shared" si="63"/>
        <v>0</v>
      </c>
      <c r="O112" s="83">
        <f t="shared" si="63"/>
        <v>0</v>
      </c>
      <c r="P112" s="83">
        <f t="shared" si="63"/>
        <v>0</v>
      </c>
      <c r="Q112" s="83">
        <f t="shared" si="63"/>
        <v>0</v>
      </c>
      <c r="R112" s="83">
        <f t="shared" si="63"/>
        <v>0</v>
      </c>
      <c r="S112" s="61"/>
      <c r="T112" s="1047"/>
      <c r="U112" s="23" t="s">
        <v>16</v>
      </c>
      <c r="V112" s="46"/>
      <c r="W112" s="46"/>
      <c r="X112" s="46"/>
      <c r="Y112" s="46"/>
      <c r="Z112" s="497">
        <v>2020</v>
      </c>
      <c r="AA112" s="497">
        <v>2021</v>
      </c>
      <c r="AB112" s="1149"/>
      <c r="AC112" s="1108"/>
      <c r="AD112" s="22"/>
      <c r="AE112" s="22">
        <v>5022.96</v>
      </c>
      <c r="AF112" s="22">
        <v>4602.4799999999996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</row>
    <row r="113" spans="1:41" s="97" customFormat="1" ht="18" customHeight="1">
      <c r="A113" s="259">
        <f>C113+E113</f>
        <v>2</v>
      </c>
      <c r="B113" s="83">
        <f>C113</f>
        <v>0</v>
      </c>
      <c r="C113" s="83">
        <v>0</v>
      </c>
      <c r="D113" s="259">
        <f>E113</f>
        <v>2</v>
      </c>
      <c r="E113" s="259">
        <v>2</v>
      </c>
      <c r="F113" s="259"/>
      <c r="G113" s="259"/>
      <c r="H113" s="259"/>
      <c r="I113" s="259"/>
      <c r="J113" s="259">
        <v>2</v>
      </c>
      <c r="K113" s="259"/>
      <c r="L113" s="259"/>
      <c r="M113" s="259"/>
      <c r="N113" s="259"/>
      <c r="O113" s="259"/>
      <c r="P113" s="259"/>
      <c r="Q113" s="259"/>
      <c r="R113" s="259"/>
      <c r="S113" s="260"/>
      <c r="T113" s="323" t="s">
        <v>13</v>
      </c>
      <c r="U113" s="510" t="s">
        <v>7</v>
      </c>
      <c r="V113" s="511"/>
      <c r="W113" s="511"/>
      <c r="X113" s="511"/>
      <c r="Y113" s="511"/>
      <c r="Z113" s="511"/>
      <c r="AA113" s="511"/>
      <c r="AB113" s="511"/>
      <c r="AC113" s="511"/>
      <c r="AD113" s="511"/>
      <c r="AE113" s="511"/>
      <c r="AF113" s="511"/>
      <c r="AG113" s="511"/>
      <c r="AH113" s="511"/>
      <c r="AI113" s="511"/>
      <c r="AJ113" s="511"/>
      <c r="AK113" s="511"/>
      <c r="AL113" s="511"/>
      <c r="AM113" s="511"/>
      <c r="AN113" s="511"/>
      <c r="AO113" s="512"/>
    </row>
    <row r="114" spans="1:41" s="97" customFormat="1" ht="18" customHeight="1">
      <c r="A114" s="259">
        <f>C114+E114+G114</f>
        <v>786.48</v>
      </c>
      <c r="B114" s="83"/>
      <c r="C114" s="83"/>
      <c r="D114" s="259"/>
      <c r="E114" s="259"/>
      <c r="F114" s="259">
        <f>G114</f>
        <v>786.48</v>
      </c>
      <c r="G114" s="259">
        <v>786.48</v>
      </c>
      <c r="H114" s="259"/>
      <c r="I114" s="259"/>
      <c r="J114" s="259">
        <f>786.48+K114</f>
        <v>786.48</v>
      </c>
      <c r="K114" s="259">
        <v>0</v>
      </c>
      <c r="L114" s="259"/>
      <c r="M114" s="259"/>
      <c r="N114" s="259"/>
      <c r="O114" s="259"/>
      <c r="P114" s="259"/>
      <c r="Q114" s="259"/>
      <c r="R114" s="259"/>
      <c r="S114" s="260"/>
      <c r="T114" s="1139"/>
      <c r="U114" s="1140"/>
      <c r="V114" s="1140"/>
      <c r="W114" s="1140"/>
      <c r="X114" s="1140"/>
      <c r="Y114" s="1140"/>
      <c r="Z114" s="1140"/>
      <c r="AA114" s="1141"/>
      <c r="AB114" s="384" t="s">
        <v>21</v>
      </c>
      <c r="AC114" s="385">
        <f>AC115+AC116+AC117+AC118</f>
        <v>163883.18999999997</v>
      </c>
      <c r="AD114" s="385">
        <f>AD115+AD116+AD117+AD118</f>
        <v>25354.1</v>
      </c>
      <c r="AE114" s="385">
        <f>AE115+AE116+AE117+AE118</f>
        <v>1040037.26</v>
      </c>
      <c r="AF114" s="386">
        <f>AF115+AF116+AF117+AF118</f>
        <v>105689.92000000001</v>
      </c>
      <c r="AG114" s="386">
        <f t="shared" ref="AG114:AK114" si="64">AG115+AG116+AG117+AG118</f>
        <v>0</v>
      </c>
      <c r="AH114" s="386">
        <f t="shared" si="64"/>
        <v>0</v>
      </c>
      <c r="AI114" s="386">
        <f t="shared" si="64"/>
        <v>0</v>
      </c>
      <c r="AJ114" s="386">
        <f t="shared" si="64"/>
        <v>0</v>
      </c>
      <c r="AK114" s="386">
        <f t="shared" si="64"/>
        <v>0</v>
      </c>
      <c r="AL114" s="22">
        <v>0</v>
      </c>
      <c r="AM114" s="22">
        <v>0</v>
      </c>
      <c r="AN114" s="22">
        <v>0</v>
      </c>
      <c r="AO114" s="22">
        <v>0</v>
      </c>
    </row>
    <row r="115" spans="1:41" s="97" customFormat="1" ht="40.5" customHeight="1">
      <c r="A115" s="259">
        <f>C115+E115+G115+I115</f>
        <v>9.8030000000000008</v>
      </c>
      <c r="B115" s="83"/>
      <c r="C115" s="83"/>
      <c r="D115" s="259"/>
      <c r="E115" s="259"/>
      <c r="F115" s="259"/>
      <c r="G115" s="259"/>
      <c r="H115" s="259">
        <f>I115</f>
        <v>9.8030000000000008</v>
      </c>
      <c r="I115" s="259">
        <v>9.8030000000000008</v>
      </c>
      <c r="J115" s="259">
        <f>K115</f>
        <v>9.8030000000000008</v>
      </c>
      <c r="K115" s="259">
        <v>9.8030000000000008</v>
      </c>
      <c r="L115" s="259"/>
      <c r="M115" s="259"/>
      <c r="N115" s="259"/>
      <c r="O115" s="259"/>
      <c r="P115" s="259"/>
      <c r="Q115" s="259"/>
      <c r="R115" s="259"/>
      <c r="S115" s="260"/>
      <c r="T115" s="1142"/>
      <c r="U115" s="1143"/>
      <c r="V115" s="1143"/>
      <c r="W115" s="1143"/>
      <c r="X115" s="1143"/>
      <c r="Y115" s="1143"/>
      <c r="Z115" s="1143"/>
      <c r="AA115" s="1144"/>
      <c r="AB115" s="23" t="s">
        <v>19</v>
      </c>
      <c r="AC115" s="70">
        <f>AC119+AC151+AC175</f>
        <v>152888.53999999998</v>
      </c>
      <c r="AD115" s="70">
        <f>AD119+AD151+AD175</f>
        <v>25354.1</v>
      </c>
      <c r="AE115" s="3">
        <f>AE119+AE151+AE175</f>
        <v>193023.18</v>
      </c>
      <c r="AF115" s="47">
        <f>AF119+AF151+AF175</f>
        <v>55764.290000000008</v>
      </c>
      <c r="AG115" s="47">
        <f t="shared" ref="AG115:AK115" si="65">AG119+AG151+AG175</f>
        <v>0</v>
      </c>
      <c r="AH115" s="47">
        <f t="shared" si="65"/>
        <v>0</v>
      </c>
      <c r="AI115" s="47">
        <f t="shared" si="65"/>
        <v>0</v>
      </c>
      <c r="AJ115" s="47">
        <f t="shared" si="65"/>
        <v>0</v>
      </c>
      <c r="AK115" s="47">
        <f t="shared" si="65"/>
        <v>0</v>
      </c>
      <c r="AL115" s="22">
        <v>0</v>
      </c>
      <c r="AM115" s="22">
        <v>0</v>
      </c>
      <c r="AN115" s="22">
        <v>0</v>
      </c>
      <c r="AO115" s="22">
        <v>0</v>
      </c>
    </row>
    <row r="116" spans="1:41" s="97" customFormat="1" ht="34.5" customHeight="1">
      <c r="A116" s="259">
        <f>C116+E116+G116+I116</f>
        <v>32188.92</v>
      </c>
      <c r="B116" s="83"/>
      <c r="C116" s="83"/>
      <c r="D116" s="259"/>
      <c r="E116" s="259"/>
      <c r="F116" s="259"/>
      <c r="G116" s="259"/>
      <c r="H116" s="259">
        <f>I116</f>
        <v>32188.92</v>
      </c>
      <c r="I116" s="259">
        <v>32188.92</v>
      </c>
      <c r="J116" s="259">
        <f>K116</f>
        <v>62831.624000000003</v>
      </c>
      <c r="K116" s="259">
        <v>62831.624000000003</v>
      </c>
      <c r="L116" s="259"/>
      <c r="M116" s="259"/>
      <c r="N116" s="259"/>
      <c r="O116" s="259"/>
      <c r="P116" s="259"/>
      <c r="Q116" s="259"/>
      <c r="R116" s="259"/>
      <c r="S116" s="260"/>
      <c r="T116" s="1142"/>
      <c r="U116" s="1143"/>
      <c r="V116" s="1143"/>
      <c r="W116" s="1143"/>
      <c r="X116" s="1143"/>
      <c r="Y116" s="1143"/>
      <c r="Z116" s="1143"/>
      <c r="AA116" s="1144"/>
      <c r="AB116" s="15" t="s">
        <v>20</v>
      </c>
      <c r="AC116" s="70">
        <f t="shared" ref="AC116:AD118" si="66">AC120+AC152+AC176</f>
        <v>10994.65</v>
      </c>
      <c r="AD116" s="70">
        <f t="shared" si="66"/>
        <v>0</v>
      </c>
      <c r="AE116" s="16">
        <f>AE120+AE152+AE176+AE184</f>
        <v>351480.98999999993</v>
      </c>
      <c r="AF116" s="47">
        <f>AF120+AF152+AF176+AF184</f>
        <v>49925.630000000005</v>
      </c>
      <c r="AG116" s="47">
        <f t="shared" ref="AG116:AK116" si="67">AG120+AG152+AG176+AG184</f>
        <v>0</v>
      </c>
      <c r="AH116" s="47">
        <f t="shared" si="67"/>
        <v>0</v>
      </c>
      <c r="AI116" s="47">
        <f t="shared" si="67"/>
        <v>0</v>
      </c>
      <c r="AJ116" s="47">
        <f t="shared" si="67"/>
        <v>0</v>
      </c>
      <c r="AK116" s="47">
        <f t="shared" si="67"/>
        <v>0</v>
      </c>
      <c r="AL116" s="22">
        <v>0</v>
      </c>
      <c r="AM116" s="22">
        <v>0</v>
      </c>
      <c r="AN116" s="22">
        <v>0</v>
      </c>
      <c r="AO116" s="22">
        <v>0</v>
      </c>
    </row>
    <row r="117" spans="1:41" s="97" customFormat="1" ht="18" customHeight="1">
      <c r="A117" s="259">
        <f>C117+E117+G117+I117</f>
        <v>0</v>
      </c>
      <c r="B117" s="83"/>
      <c r="C117" s="83"/>
      <c r="D117" s="259"/>
      <c r="E117" s="259"/>
      <c r="F117" s="259"/>
      <c r="G117" s="259"/>
      <c r="H117" s="259">
        <f>I117</f>
        <v>0</v>
      </c>
      <c r="I117" s="259">
        <v>0</v>
      </c>
      <c r="J117" s="259">
        <f>K117</f>
        <v>82</v>
      </c>
      <c r="K117" s="259">
        <v>82</v>
      </c>
      <c r="L117" s="259"/>
      <c r="M117" s="259"/>
      <c r="N117" s="259"/>
      <c r="O117" s="259"/>
      <c r="P117" s="259"/>
      <c r="Q117" s="259"/>
      <c r="R117" s="259"/>
      <c r="S117" s="260"/>
      <c r="T117" s="1142"/>
      <c r="U117" s="1143"/>
      <c r="V117" s="1143"/>
      <c r="W117" s="1143"/>
      <c r="X117" s="1143"/>
      <c r="Y117" s="1143"/>
      <c r="Z117" s="1143"/>
      <c r="AA117" s="1144"/>
      <c r="AB117" s="15" t="s">
        <v>10</v>
      </c>
      <c r="AC117" s="70">
        <f t="shared" si="66"/>
        <v>0</v>
      </c>
      <c r="AD117" s="70">
        <f t="shared" si="66"/>
        <v>0</v>
      </c>
      <c r="AE117" s="16">
        <f>AE121+AE153+AE177+AE185</f>
        <v>495533.09</v>
      </c>
      <c r="AF117" s="22">
        <f>AF121+AF153+AF177+AF185</f>
        <v>0</v>
      </c>
      <c r="AG117" s="22">
        <f>AG121+AG153+AG177</f>
        <v>0</v>
      </c>
      <c r="AH117" s="22">
        <v>0</v>
      </c>
      <c r="AI117" s="22">
        <v>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2">
        <v>0</v>
      </c>
    </row>
    <row r="118" spans="1:41" s="97" customFormat="1" ht="18" customHeight="1">
      <c r="A118" s="259">
        <f>C118+E118+G118+I118</f>
        <v>152.69999999999999</v>
      </c>
      <c r="B118" s="83">
        <f>C118</f>
        <v>0</v>
      </c>
      <c r="C118" s="83">
        <v>0</v>
      </c>
      <c r="D118" s="259">
        <f>E118</f>
        <v>152.69999999999999</v>
      </c>
      <c r="E118" s="259">
        <v>152.69999999999999</v>
      </c>
      <c r="F118" s="259"/>
      <c r="G118" s="259"/>
      <c r="H118" s="259">
        <f>I118</f>
        <v>0</v>
      </c>
      <c r="I118" s="259"/>
      <c r="J118" s="259">
        <v>152.69999999999999</v>
      </c>
      <c r="K118" s="259"/>
      <c r="L118" s="259"/>
      <c r="M118" s="259"/>
      <c r="N118" s="259"/>
      <c r="O118" s="259"/>
      <c r="P118" s="259"/>
      <c r="Q118" s="259"/>
      <c r="R118" s="259"/>
      <c r="S118" s="260"/>
      <c r="T118" s="1145"/>
      <c r="U118" s="1146"/>
      <c r="V118" s="1146"/>
      <c r="W118" s="1146"/>
      <c r="X118" s="1146"/>
      <c r="Y118" s="1146"/>
      <c r="Z118" s="1146"/>
      <c r="AA118" s="1147"/>
      <c r="AB118" s="15" t="s">
        <v>9</v>
      </c>
      <c r="AC118" s="70">
        <f t="shared" si="66"/>
        <v>0</v>
      </c>
      <c r="AD118" s="70">
        <f t="shared" si="66"/>
        <v>0</v>
      </c>
      <c r="AE118" s="16">
        <v>0</v>
      </c>
      <c r="AF118" s="47">
        <f>AF122+AF154+AF178</f>
        <v>0</v>
      </c>
      <c r="AG118" s="22">
        <f>AG122+AG154+AG178</f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</row>
    <row r="119" spans="1:41" s="319" customFormat="1" ht="52.5" customHeight="1">
      <c r="A119" s="284">
        <f t="shared" ref="A119:R119" si="68">A120</f>
        <v>0</v>
      </c>
      <c r="B119" s="284">
        <f t="shared" si="68"/>
        <v>0</v>
      </c>
      <c r="C119" s="284">
        <f t="shared" si="68"/>
        <v>0</v>
      </c>
      <c r="D119" s="284">
        <f t="shared" si="68"/>
        <v>0</v>
      </c>
      <c r="E119" s="284">
        <f t="shared" si="68"/>
        <v>0</v>
      </c>
      <c r="F119" s="284">
        <f t="shared" si="68"/>
        <v>0</v>
      </c>
      <c r="G119" s="284">
        <f t="shared" si="68"/>
        <v>0</v>
      </c>
      <c r="H119" s="284">
        <f t="shared" si="68"/>
        <v>0</v>
      </c>
      <c r="I119" s="284">
        <f t="shared" si="68"/>
        <v>0</v>
      </c>
      <c r="J119" s="284">
        <f t="shared" si="68"/>
        <v>0</v>
      </c>
      <c r="K119" s="284">
        <f t="shared" si="68"/>
        <v>0</v>
      </c>
      <c r="L119" s="284">
        <f t="shared" si="68"/>
        <v>0</v>
      </c>
      <c r="M119" s="284">
        <f t="shared" si="68"/>
        <v>0</v>
      </c>
      <c r="N119" s="284">
        <f t="shared" si="68"/>
        <v>0</v>
      </c>
      <c r="O119" s="284">
        <f t="shared" si="68"/>
        <v>0</v>
      </c>
      <c r="P119" s="284">
        <f t="shared" si="68"/>
        <v>0</v>
      </c>
      <c r="Q119" s="284">
        <f t="shared" si="68"/>
        <v>0</v>
      </c>
      <c r="R119" s="284">
        <f t="shared" si="68"/>
        <v>0</v>
      </c>
      <c r="S119" s="333"/>
      <c r="T119" s="1092" t="s">
        <v>27</v>
      </c>
      <c r="U119" s="1095" t="s">
        <v>214</v>
      </c>
      <c r="V119" s="1096"/>
      <c r="W119" s="1096"/>
      <c r="X119" s="1096"/>
      <c r="Y119" s="1096"/>
      <c r="Z119" s="1096"/>
      <c r="AA119" s="1097"/>
      <c r="AB119" s="15" t="s">
        <v>19</v>
      </c>
      <c r="AC119" s="16">
        <f>AC123+AC125+AC128</f>
        <v>152888.53999999998</v>
      </c>
      <c r="AD119" s="16">
        <f>AD123+AD125+AD128</f>
        <v>25354.1</v>
      </c>
      <c r="AE119" s="16">
        <f>AE123+AE125+AE128+AE137+AE141+AE144</f>
        <v>193023.18</v>
      </c>
      <c r="AF119" s="22">
        <f>AF123+AF125+AF128+AF137+AF141+AF144</f>
        <v>55764.290000000008</v>
      </c>
      <c r="AG119" s="22">
        <f>AG123+AG125+AG128+AG137+AG141+AG143</f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v>0</v>
      </c>
    </row>
    <row r="120" spans="1:41" ht="18" customHeight="1">
      <c r="A120" s="83">
        <v>0</v>
      </c>
      <c r="B120" s="83">
        <v>0</v>
      </c>
      <c r="C120" s="83">
        <v>0</v>
      </c>
      <c r="D120" s="83">
        <v>0</v>
      </c>
      <c r="E120" s="83">
        <v>0</v>
      </c>
      <c r="F120" s="83">
        <v>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</v>
      </c>
      <c r="M120" s="83">
        <v>0</v>
      </c>
      <c r="N120" s="83">
        <v>0</v>
      </c>
      <c r="O120" s="83">
        <v>0</v>
      </c>
      <c r="P120" s="83">
        <v>0</v>
      </c>
      <c r="Q120" s="83">
        <v>0</v>
      </c>
      <c r="R120" s="83">
        <v>0</v>
      </c>
      <c r="S120" s="61"/>
      <c r="T120" s="1093"/>
      <c r="U120" s="1098"/>
      <c r="V120" s="1099"/>
      <c r="W120" s="1099"/>
      <c r="X120" s="1099"/>
      <c r="Y120" s="1099"/>
      <c r="Z120" s="1099"/>
      <c r="AA120" s="1100"/>
      <c r="AB120" s="15" t="s">
        <v>20</v>
      </c>
      <c r="AC120" s="16">
        <v>0</v>
      </c>
      <c r="AD120" s="16">
        <v>0</v>
      </c>
      <c r="AE120" s="16">
        <f>AG120+AH120+AI120</f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</row>
    <row r="121" spans="1:41" s="97" customFormat="1" ht="18" hidden="1" customHeight="1">
      <c r="A121" s="259"/>
      <c r="B121" s="259"/>
      <c r="C121" s="259"/>
      <c r="D121" s="259"/>
      <c r="E121" s="259"/>
      <c r="F121" s="259"/>
      <c r="G121" s="259"/>
      <c r="H121" s="83"/>
      <c r="I121" s="83"/>
      <c r="J121" s="259"/>
      <c r="K121" s="259"/>
      <c r="L121" s="259"/>
      <c r="M121" s="259"/>
      <c r="N121" s="259"/>
      <c r="O121" s="259"/>
      <c r="P121" s="259"/>
      <c r="Q121" s="259"/>
      <c r="R121" s="259"/>
      <c r="S121" s="260"/>
      <c r="T121" s="1093"/>
      <c r="U121" s="1098"/>
      <c r="V121" s="1099"/>
      <c r="W121" s="1099"/>
      <c r="X121" s="1099"/>
      <c r="Y121" s="1099"/>
      <c r="Z121" s="1099"/>
      <c r="AA121" s="1100"/>
      <c r="AB121" s="15" t="s">
        <v>10</v>
      </c>
      <c r="AC121" s="16">
        <v>0</v>
      </c>
      <c r="AD121" s="16">
        <v>0</v>
      </c>
      <c r="AE121" s="16">
        <f>AE150</f>
        <v>195485</v>
      </c>
      <c r="AF121" s="22">
        <f>AF150</f>
        <v>0</v>
      </c>
      <c r="AG121" s="22">
        <v>0</v>
      </c>
      <c r="AH121" s="471"/>
      <c r="AI121" s="472"/>
      <c r="AJ121" s="284"/>
      <c r="AK121" s="472"/>
      <c r="AL121" s="122"/>
      <c r="AM121" s="123"/>
      <c r="AN121" s="123"/>
      <c r="AO121" s="123"/>
    </row>
    <row r="122" spans="1:41" s="319" customFormat="1" ht="29.25" customHeight="1">
      <c r="A122" s="284">
        <f t="shared" ref="A122:R122" si="69">A123</f>
        <v>0</v>
      </c>
      <c r="B122" s="284">
        <f t="shared" si="69"/>
        <v>0</v>
      </c>
      <c r="C122" s="284">
        <f t="shared" si="69"/>
        <v>0</v>
      </c>
      <c r="D122" s="284">
        <f t="shared" si="69"/>
        <v>0</v>
      </c>
      <c r="E122" s="284">
        <f t="shared" si="69"/>
        <v>0</v>
      </c>
      <c r="F122" s="284">
        <f t="shared" si="69"/>
        <v>0</v>
      </c>
      <c r="G122" s="284">
        <f t="shared" si="69"/>
        <v>0</v>
      </c>
      <c r="H122" s="284">
        <f t="shared" si="69"/>
        <v>0</v>
      </c>
      <c r="I122" s="284">
        <f t="shared" si="69"/>
        <v>0</v>
      </c>
      <c r="J122" s="284">
        <f t="shared" si="69"/>
        <v>0</v>
      </c>
      <c r="K122" s="284">
        <f t="shared" si="69"/>
        <v>0</v>
      </c>
      <c r="L122" s="284">
        <f t="shared" si="69"/>
        <v>0</v>
      </c>
      <c r="M122" s="284">
        <f t="shared" si="69"/>
        <v>0</v>
      </c>
      <c r="N122" s="284">
        <f t="shared" si="69"/>
        <v>0</v>
      </c>
      <c r="O122" s="284">
        <f t="shared" si="69"/>
        <v>0</v>
      </c>
      <c r="P122" s="284">
        <f t="shared" si="69"/>
        <v>0</v>
      </c>
      <c r="Q122" s="284">
        <f t="shared" si="69"/>
        <v>0</v>
      </c>
      <c r="R122" s="284">
        <f t="shared" si="69"/>
        <v>0</v>
      </c>
      <c r="S122" s="333"/>
      <c r="T122" s="1094"/>
      <c r="U122" s="1101"/>
      <c r="V122" s="1102"/>
      <c r="W122" s="1102"/>
      <c r="X122" s="1102"/>
      <c r="Y122" s="1102"/>
      <c r="Z122" s="1102"/>
      <c r="AA122" s="1103"/>
      <c r="AB122" s="15" t="s">
        <v>9</v>
      </c>
      <c r="AC122" s="16">
        <v>0</v>
      </c>
      <c r="AD122" s="16">
        <v>0</v>
      </c>
      <c r="AE122" s="16">
        <f>AG122+AH122+AI122</f>
        <v>0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22">
        <v>0</v>
      </c>
    </row>
    <row r="123" spans="1:41" ht="29.25" customHeight="1">
      <c r="A123" s="83">
        <v>0</v>
      </c>
      <c r="B123" s="83">
        <v>0</v>
      </c>
      <c r="C123" s="83">
        <v>0</v>
      </c>
      <c r="D123" s="83">
        <v>0</v>
      </c>
      <c r="E123" s="83">
        <v>0</v>
      </c>
      <c r="F123" s="83">
        <v>0</v>
      </c>
      <c r="G123" s="83">
        <v>0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0</v>
      </c>
      <c r="N123" s="83">
        <v>0</v>
      </c>
      <c r="O123" s="83">
        <v>0</v>
      </c>
      <c r="P123" s="83">
        <v>0</v>
      </c>
      <c r="Q123" s="83">
        <v>0</v>
      </c>
      <c r="R123" s="83">
        <v>0</v>
      </c>
      <c r="S123" s="61"/>
      <c r="T123" s="1150" t="s">
        <v>34</v>
      </c>
      <c r="U123" s="77" t="s">
        <v>38</v>
      </c>
      <c r="V123" s="1117"/>
      <c r="W123" s="1117"/>
      <c r="X123" s="1117"/>
      <c r="Y123" s="1017">
        <v>220000</v>
      </c>
      <c r="Z123" s="1137">
        <v>2018</v>
      </c>
      <c r="AA123" s="1137">
        <v>2021</v>
      </c>
      <c r="AB123" s="1109" t="s">
        <v>19</v>
      </c>
      <c r="AC123" s="1050">
        <v>66036</v>
      </c>
      <c r="AD123" s="1050">
        <v>16509</v>
      </c>
      <c r="AE123" s="82">
        <f>AE124</f>
        <v>67541.3</v>
      </c>
      <c r="AF123" s="82">
        <f>AF124</f>
        <v>6409</v>
      </c>
      <c r="AG123" s="82">
        <f>AG124</f>
        <v>0</v>
      </c>
      <c r="AH123" s="78">
        <v>0</v>
      </c>
      <c r="AI123" s="78">
        <v>0</v>
      </c>
      <c r="AJ123" s="78">
        <v>0</v>
      </c>
      <c r="AK123" s="78">
        <v>0</v>
      </c>
      <c r="AL123" s="78">
        <v>0</v>
      </c>
      <c r="AM123" s="78">
        <v>0</v>
      </c>
      <c r="AN123" s="78">
        <v>0</v>
      </c>
      <c r="AO123" s="78">
        <v>0</v>
      </c>
    </row>
    <row r="124" spans="1:41" s="319" customFormat="1" ht="25.5" customHeight="1">
      <c r="A124" s="284">
        <f t="shared" ref="A124:R124" si="70">A125</f>
        <v>0</v>
      </c>
      <c r="B124" s="284">
        <f t="shared" si="70"/>
        <v>0</v>
      </c>
      <c r="C124" s="284">
        <f t="shared" si="70"/>
        <v>0</v>
      </c>
      <c r="D124" s="284">
        <f t="shared" si="70"/>
        <v>0</v>
      </c>
      <c r="E124" s="284">
        <f t="shared" si="70"/>
        <v>0</v>
      </c>
      <c r="F124" s="284">
        <f t="shared" si="70"/>
        <v>0</v>
      </c>
      <c r="G124" s="284">
        <f t="shared" si="70"/>
        <v>0</v>
      </c>
      <c r="H124" s="284">
        <f t="shared" si="70"/>
        <v>0</v>
      </c>
      <c r="I124" s="284">
        <f t="shared" si="70"/>
        <v>0</v>
      </c>
      <c r="J124" s="284">
        <f t="shared" si="70"/>
        <v>0</v>
      </c>
      <c r="K124" s="284">
        <f t="shared" si="70"/>
        <v>0</v>
      </c>
      <c r="L124" s="284">
        <f t="shared" si="70"/>
        <v>0</v>
      </c>
      <c r="M124" s="284">
        <f t="shared" si="70"/>
        <v>0</v>
      </c>
      <c r="N124" s="284">
        <f t="shared" si="70"/>
        <v>0</v>
      </c>
      <c r="O124" s="284">
        <f t="shared" si="70"/>
        <v>0</v>
      </c>
      <c r="P124" s="284">
        <f t="shared" si="70"/>
        <v>0</v>
      </c>
      <c r="Q124" s="284">
        <f t="shared" si="70"/>
        <v>0</v>
      </c>
      <c r="R124" s="284">
        <f t="shared" si="70"/>
        <v>0</v>
      </c>
      <c r="S124" s="333"/>
      <c r="T124" s="1151"/>
      <c r="U124" s="528" t="s">
        <v>39</v>
      </c>
      <c r="V124" s="1118"/>
      <c r="W124" s="1118"/>
      <c r="X124" s="1118"/>
      <c r="Y124" s="1136"/>
      <c r="Z124" s="1138"/>
      <c r="AA124" s="1138"/>
      <c r="AB124" s="1149"/>
      <c r="AC124" s="1051"/>
      <c r="AD124" s="1051"/>
      <c r="AE124" s="72">
        <v>67541.3</v>
      </c>
      <c r="AF124" s="83">
        <v>6409</v>
      </c>
      <c r="AG124" s="83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</row>
    <row r="125" spans="1:41" ht="27.75" customHeight="1">
      <c r="A125" s="83">
        <v>0</v>
      </c>
      <c r="B125" s="83">
        <v>0</v>
      </c>
      <c r="C125" s="83">
        <v>0</v>
      </c>
      <c r="D125" s="83">
        <v>0</v>
      </c>
      <c r="E125" s="83">
        <v>0</v>
      </c>
      <c r="F125" s="83">
        <v>0</v>
      </c>
      <c r="G125" s="83">
        <v>0</v>
      </c>
      <c r="H125" s="83">
        <v>0</v>
      </c>
      <c r="I125" s="83">
        <v>0</v>
      </c>
      <c r="J125" s="83">
        <v>0</v>
      </c>
      <c r="K125" s="83">
        <v>0</v>
      </c>
      <c r="L125" s="83">
        <v>0</v>
      </c>
      <c r="M125" s="83">
        <v>0</v>
      </c>
      <c r="N125" s="83">
        <v>0</v>
      </c>
      <c r="O125" s="83">
        <v>0</v>
      </c>
      <c r="P125" s="83">
        <v>0</v>
      </c>
      <c r="Q125" s="83">
        <v>0</v>
      </c>
      <c r="R125" s="83">
        <v>0</v>
      </c>
      <c r="S125" s="61"/>
      <c r="T125" s="1150" t="s">
        <v>42</v>
      </c>
      <c r="U125" s="77" t="s">
        <v>205</v>
      </c>
      <c r="V125" s="48"/>
      <c r="W125" s="48"/>
      <c r="X125" s="48"/>
      <c r="Y125" s="1017">
        <v>2400</v>
      </c>
      <c r="Z125" s="48"/>
      <c r="AA125" s="48"/>
      <c r="AB125" s="1127" t="s">
        <v>19</v>
      </c>
      <c r="AC125" s="24">
        <v>12351.86</v>
      </c>
      <c r="AD125" s="24">
        <f>AD126+AD127</f>
        <v>8845.1</v>
      </c>
      <c r="AE125" s="79">
        <f>AE126+AE127</f>
        <v>25182.28</v>
      </c>
      <c r="AF125" s="79">
        <f>AF126+AF127</f>
        <v>13188.039999999999</v>
      </c>
      <c r="AG125" s="79">
        <f>AG127+AG126</f>
        <v>0</v>
      </c>
      <c r="AH125" s="78">
        <f>Q125</f>
        <v>0</v>
      </c>
      <c r="AI125" s="78">
        <v>0</v>
      </c>
      <c r="AJ125" s="78">
        <f>S125</f>
        <v>0</v>
      </c>
      <c r="AK125" s="78">
        <f>AH125</f>
        <v>0</v>
      </c>
      <c r="AL125" s="78">
        <v>0</v>
      </c>
      <c r="AM125" s="78">
        <v>0</v>
      </c>
      <c r="AN125" s="78">
        <v>0</v>
      </c>
      <c r="AO125" s="78">
        <v>0</v>
      </c>
    </row>
    <row r="126" spans="1:41" s="97" customFormat="1" ht="18" customHeight="1">
      <c r="A126" s="259">
        <f>I126</f>
        <v>0</v>
      </c>
      <c r="B126" s="259"/>
      <c r="C126" s="259"/>
      <c r="D126" s="259"/>
      <c r="E126" s="259"/>
      <c r="F126" s="259"/>
      <c r="G126" s="259"/>
      <c r="H126" s="83">
        <f>I126</f>
        <v>0</v>
      </c>
      <c r="I126" s="83"/>
      <c r="J126" s="259"/>
      <c r="K126" s="259"/>
      <c r="L126" s="259"/>
      <c r="M126" s="259"/>
      <c r="N126" s="259"/>
      <c r="O126" s="259"/>
      <c r="P126" s="259"/>
      <c r="Q126" s="259"/>
      <c r="R126" s="259"/>
      <c r="S126" s="260"/>
      <c r="T126" s="1200"/>
      <c r="U126" s="1" t="s">
        <v>15</v>
      </c>
      <c r="V126" s="48"/>
      <c r="W126" s="48"/>
      <c r="X126" s="48"/>
      <c r="Y126" s="1018"/>
      <c r="Z126" s="519">
        <v>2018</v>
      </c>
      <c r="AA126" s="519">
        <v>2018</v>
      </c>
      <c r="AB126" s="1128"/>
      <c r="AC126" s="27">
        <v>1815.76</v>
      </c>
      <c r="AD126" s="27">
        <v>1815.76</v>
      </c>
      <c r="AE126" s="22">
        <v>2458.14</v>
      </c>
      <c r="AF126" s="22">
        <v>229.39</v>
      </c>
      <c r="AG126" s="22">
        <v>0</v>
      </c>
      <c r="AH126" s="22">
        <v>0</v>
      </c>
      <c r="AI126" s="22">
        <v>0</v>
      </c>
      <c r="AJ126" s="22">
        <v>0</v>
      </c>
      <c r="AK126" s="22">
        <v>0</v>
      </c>
      <c r="AL126" s="22">
        <v>0</v>
      </c>
      <c r="AM126" s="22">
        <v>0</v>
      </c>
      <c r="AN126" s="22">
        <v>0</v>
      </c>
      <c r="AO126" s="22">
        <v>0</v>
      </c>
    </row>
    <row r="127" spans="1:41" s="97" customFormat="1" ht="18" customHeight="1">
      <c r="A127" s="259"/>
      <c r="B127" s="259"/>
      <c r="C127" s="259"/>
      <c r="D127" s="259"/>
      <c r="E127" s="259"/>
      <c r="F127" s="259"/>
      <c r="G127" s="259"/>
      <c r="H127" s="83"/>
      <c r="I127" s="83"/>
      <c r="J127" s="259"/>
      <c r="K127" s="259"/>
      <c r="L127" s="259"/>
      <c r="M127" s="259"/>
      <c r="N127" s="259"/>
      <c r="O127" s="259"/>
      <c r="P127" s="259"/>
      <c r="Q127" s="259"/>
      <c r="R127" s="259"/>
      <c r="S127" s="260"/>
      <c r="T127" s="1151"/>
      <c r="U127" s="1" t="s">
        <v>32</v>
      </c>
      <c r="V127" s="48"/>
      <c r="W127" s="48"/>
      <c r="X127" s="48"/>
      <c r="Y127" s="1016"/>
      <c r="Z127" s="519">
        <v>2018</v>
      </c>
      <c r="AA127" s="519">
        <v>2021</v>
      </c>
      <c r="AB127" s="1129"/>
      <c r="AC127" s="27">
        <v>10536.1</v>
      </c>
      <c r="AD127" s="27">
        <v>7029.34</v>
      </c>
      <c r="AE127" s="22">
        <v>22724.14</v>
      </c>
      <c r="AF127" s="22">
        <v>12958.65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0</v>
      </c>
      <c r="AM127" s="22">
        <v>0</v>
      </c>
      <c r="AN127" s="22">
        <v>0</v>
      </c>
      <c r="AO127" s="22">
        <v>0</v>
      </c>
    </row>
    <row r="128" spans="1:41" s="97" customFormat="1" ht="38.25" customHeight="1">
      <c r="A128" s="259"/>
      <c r="B128" s="259"/>
      <c r="C128" s="259"/>
      <c r="D128" s="259"/>
      <c r="E128" s="259"/>
      <c r="F128" s="259"/>
      <c r="G128" s="259"/>
      <c r="H128" s="83"/>
      <c r="I128" s="83"/>
      <c r="J128" s="259"/>
      <c r="K128" s="259"/>
      <c r="L128" s="259"/>
      <c r="M128" s="259"/>
      <c r="N128" s="259"/>
      <c r="O128" s="259"/>
      <c r="P128" s="259"/>
      <c r="Q128" s="259"/>
      <c r="R128" s="259"/>
      <c r="S128" s="260"/>
      <c r="T128" s="1062" t="s">
        <v>63</v>
      </c>
      <c r="U128" s="77" t="s">
        <v>66</v>
      </c>
      <c r="V128" s="1135"/>
      <c r="W128" s="1135"/>
      <c r="X128" s="1135"/>
      <c r="Y128" s="1156"/>
      <c r="Z128" s="1153">
        <v>2019</v>
      </c>
      <c r="AA128" s="1133">
        <v>2021</v>
      </c>
      <c r="AB128" s="1130" t="s">
        <v>19</v>
      </c>
      <c r="AC128" s="1131">
        <f>AD128+AE128</f>
        <v>74500.679999999993</v>
      </c>
      <c r="AD128" s="1064">
        <v>0</v>
      </c>
      <c r="AE128" s="78">
        <f>AE129</f>
        <v>74500.679999999993</v>
      </c>
      <c r="AF128" s="78">
        <f>AF129</f>
        <v>26139.200000000001</v>
      </c>
      <c r="AG128" s="82">
        <f>AG129</f>
        <v>0</v>
      </c>
      <c r="AH128" s="78">
        <v>0</v>
      </c>
      <c r="AI128" s="78">
        <v>0</v>
      </c>
      <c r="AJ128" s="78">
        <v>0</v>
      </c>
      <c r="AK128" s="78">
        <v>0</v>
      </c>
      <c r="AL128" s="78">
        <v>0</v>
      </c>
      <c r="AM128" s="78">
        <v>0</v>
      </c>
      <c r="AN128" s="78">
        <v>0</v>
      </c>
      <c r="AO128" s="78">
        <v>0</v>
      </c>
    </row>
    <row r="129" spans="1:41" s="97" customFormat="1" ht="18" customHeight="1">
      <c r="A129" s="259"/>
      <c r="B129" s="259"/>
      <c r="C129" s="259"/>
      <c r="D129" s="259"/>
      <c r="E129" s="259"/>
      <c r="F129" s="259"/>
      <c r="G129" s="259"/>
      <c r="H129" s="83"/>
      <c r="I129" s="83"/>
      <c r="J129" s="259"/>
      <c r="K129" s="259"/>
      <c r="L129" s="259"/>
      <c r="M129" s="259"/>
      <c r="N129" s="259"/>
      <c r="O129" s="259"/>
      <c r="P129" s="259"/>
      <c r="Q129" s="259"/>
      <c r="R129" s="259"/>
      <c r="S129" s="260"/>
      <c r="T129" s="1152"/>
      <c r="U129" s="1" t="s">
        <v>16</v>
      </c>
      <c r="V129" s="1135"/>
      <c r="W129" s="1135"/>
      <c r="X129" s="1135"/>
      <c r="Y129" s="1156"/>
      <c r="Z129" s="1153"/>
      <c r="AA129" s="1134"/>
      <c r="AB129" s="1130"/>
      <c r="AC129" s="1131"/>
      <c r="AD129" s="1065"/>
      <c r="AE129" s="72">
        <v>74500.679999999993</v>
      </c>
      <c r="AF129" s="83">
        <v>26139.200000000001</v>
      </c>
      <c r="AG129" s="83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0</v>
      </c>
      <c r="AM129" s="22">
        <v>0</v>
      </c>
      <c r="AN129" s="22">
        <v>0</v>
      </c>
      <c r="AO129" s="22">
        <v>0</v>
      </c>
    </row>
    <row r="130" spans="1:41" s="97" customFormat="1" ht="18" hidden="1" customHeight="1">
      <c r="A130" s="259"/>
      <c r="B130" s="259"/>
      <c r="C130" s="259"/>
      <c r="D130" s="259"/>
      <c r="E130" s="259"/>
      <c r="F130" s="259"/>
      <c r="G130" s="259"/>
      <c r="H130" s="83"/>
      <c r="I130" s="83"/>
      <c r="J130" s="259"/>
      <c r="K130" s="259"/>
      <c r="L130" s="259"/>
      <c r="M130" s="259"/>
      <c r="N130" s="259"/>
      <c r="O130" s="259"/>
      <c r="P130" s="259"/>
      <c r="Q130" s="259"/>
      <c r="R130" s="259"/>
      <c r="S130" s="260"/>
      <c r="T130" s="324"/>
      <c r="U130" s="252" t="s">
        <v>152</v>
      </c>
      <c r="V130" s="253"/>
      <c r="W130" s="253"/>
      <c r="X130" s="253"/>
      <c r="Y130" s="254"/>
      <c r="Z130" s="255"/>
      <c r="AA130" s="256"/>
      <c r="AB130" s="104"/>
      <c r="AC130" s="98"/>
      <c r="AD130" s="257"/>
      <c r="AE130" s="258"/>
      <c r="AF130" s="83"/>
      <c r="AG130" s="259">
        <f>AI130+AK130</f>
        <v>0</v>
      </c>
      <c r="AH130" s="120">
        <v>0</v>
      </c>
      <c r="AI130" s="121">
        <v>0</v>
      </c>
      <c r="AJ130" s="121">
        <v>0</v>
      </c>
      <c r="AK130" s="121">
        <v>0</v>
      </c>
      <c r="AL130" s="120">
        <v>0</v>
      </c>
      <c r="AM130" s="121">
        <v>0</v>
      </c>
      <c r="AN130" s="121">
        <v>0</v>
      </c>
      <c r="AO130" s="121">
        <v>0</v>
      </c>
    </row>
    <row r="131" spans="1:41" s="97" customFormat="1" ht="18" hidden="1" customHeight="1">
      <c r="A131" s="259"/>
      <c r="B131" s="259"/>
      <c r="C131" s="259"/>
      <c r="D131" s="259"/>
      <c r="E131" s="259"/>
      <c r="F131" s="259"/>
      <c r="G131" s="259"/>
      <c r="H131" s="83"/>
      <c r="I131" s="83"/>
      <c r="J131" s="259"/>
      <c r="K131" s="259"/>
      <c r="L131" s="259"/>
      <c r="M131" s="259"/>
      <c r="N131" s="259"/>
      <c r="O131" s="259"/>
      <c r="P131" s="259"/>
      <c r="Q131" s="259"/>
      <c r="R131" s="259"/>
      <c r="S131" s="260"/>
      <c r="T131" s="324"/>
      <c r="U131" s="252" t="s">
        <v>156</v>
      </c>
      <c r="V131" s="253"/>
      <c r="W131" s="253"/>
      <c r="X131" s="253"/>
      <c r="Y131" s="254"/>
      <c r="Z131" s="255"/>
      <c r="AA131" s="256"/>
      <c r="AB131" s="104"/>
      <c r="AC131" s="98"/>
      <c r="AD131" s="257"/>
      <c r="AE131" s="258"/>
      <c r="AF131" s="83"/>
      <c r="AG131" s="259">
        <f>AI131+AK131+AM131</f>
        <v>0</v>
      </c>
      <c r="AH131" s="120">
        <v>0</v>
      </c>
      <c r="AI131" s="121">
        <v>0</v>
      </c>
      <c r="AJ131" s="121">
        <v>0</v>
      </c>
      <c r="AK131" s="121">
        <v>0</v>
      </c>
      <c r="AL131" s="120">
        <v>0</v>
      </c>
      <c r="AM131" s="121">
        <v>0</v>
      </c>
      <c r="AN131" s="121">
        <v>0</v>
      </c>
      <c r="AO131" s="121">
        <v>0</v>
      </c>
    </row>
    <row r="132" spans="1:41" ht="29.25" hidden="1" customHeight="1">
      <c r="A132" s="47">
        <v>0</v>
      </c>
      <c r="B132" s="47">
        <v>0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294"/>
      <c r="T132" s="324"/>
      <c r="U132" s="252" t="s">
        <v>229</v>
      </c>
      <c r="V132" s="253"/>
      <c r="W132" s="253"/>
      <c r="X132" s="253"/>
      <c r="Y132" s="254"/>
      <c r="Z132" s="255"/>
      <c r="AA132" s="256"/>
      <c r="AB132" s="104"/>
      <c r="AC132" s="98"/>
      <c r="AD132" s="257"/>
      <c r="AE132" s="258"/>
      <c r="AF132" s="83"/>
      <c r="AG132" s="259">
        <f>AI132+AK132+AM132+AO132</f>
        <v>0</v>
      </c>
      <c r="AH132" s="22">
        <v>0</v>
      </c>
      <c r="AI132" s="22">
        <v>0</v>
      </c>
      <c r="AJ132" s="22">
        <v>0</v>
      </c>
      <c r="AK132" s="22">
        <v>0</v>
      </c>
      <c r="AL132" s="22">
        <v>0</v>
      </c>
      <c r="AM132" s="22">
        <v>0</v>
      </c>
      <c r="AN132" s="22">
        <v>0</v>
      </c>
      <c r="AO132" s="22">
        <v>0</v>
      </c>
    </row>
    <row r="133" spans="1:41" ht="41.25" hidden="1" customHeight="1">
      <c r="A133" s="47">
        <f t="shared" ref="A133:N133" si="71">A136+A140+A146</f>
        <v>3294.0219999999999</v>
      </c>
      <c r="B133" s="47">
        <f t="shared" si="71"/>
        <v>0</v>
      </c>
      <c r="C133" s="47">
        <f t="shared" si="71"/>
        <v>0</v>
      </c>
      <c r="D133" s="47">
        <f t="shared" si="71"/>
        <v>0</v>
      </c>
      <c r="E133" s="47">
        <f t="shared" si="71"/>
        <v>0</v>
      </c>
      <c r="F133" s="47">
        <f t="shared" si="71"/>
        <v>0</v>
      </c>
      <c r="G133" s="47">
        <f t="shared" si="71"/>
        <v>0</v>
      </c>
      <c r="H133" s="47">
        <f t="shared" si="71"/>
        <v>3294.0219999999999</v>
      </c>
      <c r="I133" s="47">
        <f t="shared" si="71"/>
        <v>3294.0219999999999</v>
      </c>
      <c r="J133" s="47">
        <f t="shared" si="71"/>
        <v>6631.4549999999999</v>
      </c>
      <c r="K133" s="47">
        <f t="shared" si="71"/>
        <v>6631.4549999999999</v>
      </c>
      <c r="L133" s="47">
        <f t="shared" si="71"/>
        <v>0</v>
      </c>
      <c r="M133" s="47">
        <f t="shared" si="71"/>
        <v>0</v>
      </c>
      <c r="N133" s="47" t="e">
        <f t="shared" si="71"/>
        <v>#REF!</v>
      </c>
      <c r="O133" s="47" t="e">
        <f>O136</f>
        <v>#REF!</v>
      </c>
      <c r="P133" s="47">
        <f>P136</f>
        <v>0</v>
      </c>
      <c r="Q133" s="47">
        <f>Q136</f>
        <v>0</v>
      </c>
      <c r="R133" s="47">
        <f>R136</f>
        <v>0</v>
      </c>
      <c r="S133" s="294"/>
      <c r="T133" s="324"/>
      <c r="U133" s="252" t="s">
        <v>230</v>
      </c>
      <c r="V133" s="253"/>
      <c r="W133" s="253"/>
      <c r="X133" s="253"/>
      <c r="Y133" s="254"/>
      <c r="Z133" s="255"/>
      <c r="AA133" s="256"/>
      <c r="AB133" s="104"/>
      <c r="AC133" s="98"/>
      <c r="AD133" s="257"/>
      <c r="AE133" s="258"/>
      <c r="AF133" s="83"/>
      <c r="AG133" s="259">
        <f>AI133+AK133+AM133+AO133</f>
        <v>0</v>
      </c>
      <c r="AH133" s="22">
        <f>AH136+AH140+AH146</f>
        <v>0</v>
      </c>
      <c r="AI133" s="22">
        <f>AI136+AI140+AI146</f>
        <v>0</v>
      </c>
      <c r="AJ133" s="22">
        <f>AJ136+AJ140+AJ146</f>
        <v>0</v>
      </c>
      <c r="AK133" s="22">
        <f>AK136+AK140+AK146</f>
        <v>0</v>
      </c>
      <c r="AL133" s="22">
        <v>0</v>
      </c>
      <c r="AM133" s="22">
        <v>0</v>
      </c>
      <c r="AN133" s="22">
        <v>0</v>
      </c>
      <c r="AO133" s="22">
        <v>0</v>
      </c>
    </row>
    <row r="134" spans="1:41" ht="38.25" hidden="1" customHeight="1">
      <c r="A134" s="22">
        <f t="shared" ref="A134:L134" si="72">A151+A153</f>
        <v>0</v>
      </c>
      <c r="B134" s="22">
        <f t="shared" si="72"/>
        <v>0</v>
      </c>
      <c r="C134" s="22">
        <f t="shared" si="72"/>
        <v>0</v>
      </c>
      <c r="D134" s="22">
        <f t="shared" si="72"/>
        <v>0</v>
      </c>
      <c r="E134" s="22">
        <f t="shared" si="72"/>
        <v>0</v>
      </c>
      <c r="F134" s="22">
        <f t="shared" si="72"/>
        <v>0</v>
      </c>
      <c r="G134" s="22">
        <f t="shared" si="72"/>
        <v>0</v>
      </c>
      <c r="H134" s="22">
        <f t="shared" si="72"/>
        <v>0</v>
      </c>
      <c r="I134" s="22">
        <f t="shared" si="72"/>
        <v>0</v>
      </c>
      <c r="J134" s="22">
        <f t="shared" si="72"/>
        <v>0</v>
      </c>
      <c r="K134" s="22">
        <f t="shared" si="72"/>
        <v>0</v>
      </c>
      <c r="L134" s="22">
        <f t="shared" si="72"/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95"/>
      <c r="T134" s="324"/>
      <c r="U134" s="252" t="s">
        <v>231</v>
      </c>
      <c r="V134" s="253"/>
      <c r="W134" s="253"/>
      <c r="X134" s="253"/>
      <c r="Y134" s="254"/>
      <c r="Z134" s="255"/>
      <c r="AA134" s="256"/>
      <c r="AB134" s="104"/>
      <c r="AC134" s="98"/>
      <c r="AD134" s="257"/>
      <c r="AE134" s="258"/>
      <c r="AF134" s="83"/>
      <c r="AG134" s="259">
        <f>AI134+AK134+AM134+AO134</f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22">
        <v>0</v>
      </c>
    </row>
    <row r="135" spans="1:41" ht="15.75" hidden="1">
      <c r="A135" s="22">
        <v>0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95"/>
      <c r="T135" s="324"/>
      <c r="U135" s="252" t="s">
        <v>259</v>
      </c>
      <c r="V135" s="253"/>
      <c r="W135" s="253"/>
      <c r="X135" s="253"/>
      <c r="Y135" s="254"/>
      <c r="Z135" s="255"/>
      <c r="AA135" s="256"/>
      <c r="AB135" s="104"/>
      <c r="AC135" s="98"/>
      <c r="AD135" s="257"/>
      <c r="AE135" s="258"/>
      <c r="AF135" s="83"/>
      <c r="AG135" s="259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22">
        <v>0</v>
      </c>
    </row>
    <row r="136" spans="1:41" ht="30.75" hidden="1" customHeight="1">
      <c r="A136" s="79">
        <f t="shared" ref="A136:M136" si="73">A137+A139</f>
        <v>0</v>
      </c>
      <c r="B136" s="79">
        <f t="shared" si="73"/>
        <v>0</v>
      </c>
      <c r="C136" s="79">
        <f t="shared" si="73"/>
        <v>0</v>
      </c>
      <c r="D136" s="79">
        <f t="shared" si="73"/>
        <v>0</v>
      </c>
      <c r="E136" s="79">
        <f t="shared" si="73"/>
        <v>0</v>
      </c>
      <c r="F136" s="79">
        <f t="shared" si="73"/>
        <v>0</v>
      </c>
      <c r="G136" s="79">
        <f t="shared" si="73"/>
        <v>0</v>
      </c>
      <c r="H136" s="79">
        <f t="shared" si="73"/>
        <v>0</v>
      </c>
      <c r="I136" s="79">
        <f t="shared" si="73"/>
        <v>0</v>
      </c>
      <c r="J136" s="79">
        <f t="shared" si="73"/>
        <v>0</v>
      </c>
      <c r="K136" s="79">
        <f t="shared" si="73"/>
        <v>0</v>
      </c>
      <c r="L136" s="79">
        <f t="shared" si="73"/>
        <v>0</v>
      </c>
      <c r="M136" s="79">
        <f t="shared" si="73"/>
        <v>0</v>
      </c>
      <c r="N136" s="79" t="e">
        <f>#REF!-A136</f>
        <v>#REF!</v>
      </c>
      <c r="O136" s="79" t="e">
        <f>N136</f>
        <v>#REF!</v>
      </c>
      <c r="P136" s="79">
        <v>0</v>
      </c>
      <c r="Q136" s="79">
        <f>Q137+Q139</f>
        <v>0</v>
      </c>
      <c r="R136" s="79">
        <f>R137+R139</f>
        <v>0</v>
      </c>
      <c r="S136" s="301"/>
      <c r="T136" s="324"/>
      <c r="U136" s="252" t="s">
        <v>153</v>
      </c>
      <c r="V136" s="253"/>
      <c r="W136" s="253"/>
      <c r="X136" s="253"/>
      <c r="Y136" s="254"/>
      <c r="Z136" s="255"/>
      <c r="AA136" s="256"/>
      <c r="AB136" s="104"/>
      <c r="AC136" s="98"/>
      <c r="AD136" s="257"/>
      <c r="AE136" s="258"/>
      <c r="AF136" s="83"/>
      <c r="AG136" s="259">
        <f>AI136+AK136+AM136+AO136</f>
        <v>0</v>
      </c>
      <c r="AH136" s="122">
        <v>0</v>
      </c>
      <c r="AI136" s="123">
        <v>0</v>
      </c>
      <c r="AJ136" s="123">
        <v>0</v>
      </c>
      <c r="AK136" s="123">
        <v>0</v>
      </c>
      <c r="AL136" s="122">
        <v>0</v>
      </c>
      <c r="AM136" s="123">
        <v>0</v>
      </c>
      <c r="AN136" s="123">
        <v>0</v>
      </c>
      <c r="AO136" s="123">
        <v>0</v>
      </c>
    </row>
    <row r="137" spans="1:41" ht="51" customHeight="1">
      <c r="A137" s="50">
        <f>SUM(A138)</f>
        <v>0</v>
      </c>
      <c r="B137" s="50">
        <f t="shared" ref="B137:R137" si="74">SUM(B138)</f>
        <v>0</v>
      </c>
      <c r="C137" s="50">
        <f t="shared" si="74"/>
        <v>0</v>
      </c>
      <c r="D137" s="50">
        <f t="shared" si="74"/>
        <v>0</v>
      </c>
      <c r="E137" s="50">
        <f t="shared" si="74"/>
        <v>0</v>
      </c>
      <c r="F137" s="50">
        <f t="shared" si="74"/>
        <v>0</v>
      </c>
      <c r="G137" s="50">
        <f t="shared" si="74"/>
        <v>0</v>
      </c>
      <c r="H137" s="50">
        <f t="shared" si="74"/>
        <v>0</v>
      </c>
      <c r="I137" s="50">
        <f t="shared" si="74"/>
        <v>0</v>
      </c>
      <c r="J137" s="50">
        <f t="shared" si="74"/>
        <v>0</v>
      </c>
      <c r="K137" s="50">
        <f t="shared" si="74"/>
        <v>0</v>
      </c>
      <c r="L137" s="50">
        <f t="shared" si="74"/>
        <v>0</v>
      </c>
      <c r="M137" s="50">
        <f t="shared" si="74"/>
        <v>0</v>
      </c>
      <c r="N137" s="50">
        <f t="shared" si="74"/>
        <v>0</v>
      </c>
      <c r="O137" s="50">
        <f t="shared" si="74"/>
        <v>0</v>
      </c>
      <c r="P137" s="50">
        <f t="shared" si="74"/>
        <v>0</v>
      </c>
      <c r="Q137" s="50">
        <f t="shared" si="74"/>
        <v>0</v>
      </c>
      <c r="R137" s="50">
        <f t="shared" si="74"/>
        <v>0</v>
      </c>
      <c r="S137" s="50"/>
      <c r="T137" s="1062" t="s">
        <v>167</v>
      </c>
      <c r="U137" s="80" t="s">
        <v>168</v>
      </c>
      <c r="V137" s="330"/>
      <c r="W137" s="330"/>
      <c r="X137" s="330"/>
      <c r="Y137" s="315"/>
      <c r="Z137" s="331"/>
      <c r="AA137" s="332"/>
      <c r="AB137" s="990" t="s">
        <v>19</v>
      </c>
      <c r="AC137" s="328"/>
      <c r="AD137" s="329"/>
      <c r="AE137" s="284">
        <f>AE138</f>
        <v>7644.31</v>
      </c>
      <c r="AF137" s="284">
        <f>AF138</f>
        <v>677.68</v>
      </c>
      <c r="AG137" s="284">
        <f>AG138</f>
        <v>0</v>
      </c>
      <c r="AH137" s="78">
        <v>0</v>
      </c>
      <c r="AI137" s="78">
        <v>0</v>
      </c>
      <c r="AJ137" s="78">
        <v>0</v>
      </c>
      <c r="AK137" s="78">
        <v>0</v>
      </c>
      <c r="AL137" s="78">
        <v>0</v>
      </c>
      <c r="AM137" s="78">
        <v>0</v>
      </c>
      <c r="AN137" s="78">
        <v>0</v>
      </c>
      <c r="AO137" s="78">
        <v>0</v>
      </c>
    </row>
    <row r="138" spans="1:41" s="266" customFormat="1" ht="15.75" customHeight="1">
      <c r="A138" s="263"/>
      <c r="B138" s="50"/>
      <c r="C138" s="50"/>
      <c r="D138" s="263"/>
      <c r="E138" s="263"/>
      <c r="F138" s="263"/>
      <c r="G138" s="263"/>
      <c r="H138" s="50"/>
      <c r="I138" s="50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1152"/>
      <c r="U138" s="42" t="s">
        <v>15</v>
      </c>
      <c r="V138" s="334"/>
      <c r="W138" s="334"/>
      <c r="X138" s="334"/>
      <c r="Y138" s="312"/>
      <c r="Z138" s="335"/>
      <c r="AA138" s="336"/>
      <c r="AB138" s="992"/>
      <c r="AC138" s="502"/>
      <c r="AD138" s="337"/>
      <c r="AE138" s="72">
        <v>7644.31</v>
      </c>
      <c r="AF138" s="83">
        <v>677.68</v>
      </c>
      <c r="AG138" s="83">
        <v>0</v>
      </c>
      <c r="AH138" s="22">
        <v>0</v>
      </c>
      <c r="AI138" s="22">
        <v>0</v>
      </c>
      <c r="AJ138" s="22">
        <v>0</v>
      </c>
      <c r="AK138" s="22">
        <v>0</v>
      </c>
      <c r="AL138" s="22">
        <v>0</v>
      </c>
      <c r="AM138" s="22">
        <v>0</v>
      </c>
      <c r="AN138" s="22">
        <v>0</v>
      </c>
      <c r="AO138" s="22">
        <v>0</v>
      </c>
    </row>
    <row r="139" spans="1:41" ht="15.75" hidden="1" customHeight="1">
      <c r="A139" s="50">
        <v>0</v>
      </c>
      <c r="B139" s="50">
        <v>0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/>
      <c r="T139" s="366"/>
      <c r="U139" s="252" t="s">
        <v>232</v>
      </c>
      <c r="V139" s="253"/>
      <c r="W139" s="253"/>
      <c r="X139" s="253"/>
      <c r="Y139" s="254"/>
      <c r="Z139" s="255"/>
      <c r="AA139" s="256"/>
      <c r="AB139" s="367"/>
      <c r="AC139" s="98"/>
      <c r="AD139" s="257"/>
      <c r="AE139" s="258"/>
      <c r="AF139" s="83"/>
      <c r="AG139" s="259"/>
      <c r="AH139" s="22">
        <v>0</v>
      </c>
      <c r="AI139" s="22">
        <v>0</v>
      </c>
      <c r="AJ139" s="22">
        <v>0</v>
      </c>
      <c r="AK139" s="22">
        <v>0</v>
      </c>
      <c r="AL139" s="22">
        <v>0</v>
      </c>
      <c r="AM139" s="22">
        <v>0</v>
      </c>
      <c r="AN139" s="22">
        <v>0</v>
      </c>
      <c r="AO139" s="22">
        <v>0</v>
      </c>
    </row>
    <row r="140" spans="1:41" ht="53.25" hidden="1" customHeight="1">
      <c r="A140" s="79">
        <f t="shared" ref="A140:R140" si="75">A141</f>
        <v>1639</v>
      </c>
      <c r="B140" s="79">
        <f t="shared" si="75"/>
        <v>0</v>
      </c>
      <c r="C140" s="79">
        <f t="shared" si="75"/>
        <v>0</v>
      </c>
      <c r="D140" s="79">
        <f t="shared" si="75"/>
        <v>0</v>
      </c>
      <c r="E140" s="79">
        <f t="shared" si="75"/>
        <v>0</v>
      </c>
      <c r="F140" s="79">
        <f t="shared" si="75"/>
        <v>0</v>
      </c>
      <c r="G140" s="79">
        <f t="shared" si="75"/>
        <v>0</v>
      </c>
      <c r="H140" s="79">
        <f t="shared" si="75"/>
        <v>1639</v>
      </c>
      <c r="I140" s="79">
        <f t="shared" si="75"/>
        <v>1639</v>
      </c>
      <c r="J140" s="79">
        <f t="shared" si="75"/>
        <v>3856.433</v>
      </c>
      <c r="K140" s="79">
        <f t="shared" si="75"/>
        <v>3856.433</v>
      </c>
      <c r="L140" s="79">
        <f t="shared" si="75"/>
        <v>0</v>
      </c>
      <c r="M140" s="79">
        <f t="shared" si="75"/>
        <v>0</v>
      </c>
      <c r="N140" s="79">
        <f t="shared" si="75"/>
        <v>0</v>
      </c>
      <c r="O140" s="79">
        <f t="shared" si="75"/>
        <v>0</v>
      </c>
      <c r="P140" s="79">
        <f t="shared" si="75"/>
        <v>0</v>
      </c>
      <c r="Q140" s="79">
        <f t="shared" si="75"/>
        <v>0</v>
      </c>
      <c r="R140" s="79">
        <f t="shared" si="75"/>
        <v>0</v>
      </c>
      <c r="S140" s="301"/>
      <c r="T140" s="366"/>
      <c r="U140" s="252" t="s">
        <v>263</v>
      </c>
      <c r="V140" s="253"/>
      <c r="W140" s="253"/>
      <c r="X140" s="253"/>
      <c r="Y140" s="254"/>
      <c r="Z140" s="255"/>
      <c r="AA140" s="256"/>
      <c r="AB140" s="367"/>
      <c r="AC140" s="98"/>
      <c r="AD140" s="257"/>
      <c r="AE140" s="258"/>
      <c r="AF140" s="83">
        <f>AG140</f>
        <v>0</v>
      </c>
      <c r="AG140" s="259">
        <f>AI140+AK140</f>
        <v>0</v>
      </c>
      <c r="AH140" s="122">
        <v>0</v>
      </c>
      <c r="AI140" s="123">
        <v>0</v>
      </c>
      <c r="AJ140" s="123">
        <v>0</v>
      </c>
      <c r="AK140" s="123">
        <v>0</v>
      </c>
      <c r="AL140" s="122">
        <v>0</v>
      </c>
      <c r="AM140" s="123">
        <v>0</v>
      </c>
      <c r="AN140" s="123">
        <v>0</v>
      </c>
      <c r="AO140" s="123">
        <v>0</v>
      </c>
    </row>
    <row r="141" spans="1:41" ht="30" customHeight="1">
      <c r="A141" s="50">
        <f>SUM(A142:A145)</f>
        <v>1639</v>
      </c>
      <c r="B141" s="50">
        <f t="shared" ref="B141:M141" si="76">SUM(B142:B145)</f>
        <v>0</v>
      </c>
      <c r="C141" s="50">
        <f t="shared" si="76"/>
        <v>0</v>
      </c>
      <c r="D141" s="50">
        <f t="shared" si="76"/>
        <v>0</v>
      </c>
      <c r="E141" s="50">
        <f t="shared" si="76"/>
        <v>0</v>
      </c>
      <c r="F141" s="50">
        <f t="shared" si="76"/>
        <v>0</v>
      </c>
      <c r="G141" s="50">
        <f t="shared" si="76"/>
        <v>0</v>
      </c>
      <c r="H141" s="50">
        <f t="shared" si="76"/>
        <v>1639</v>
      </c>
      <c r="I141" s="50">
        <f t="shared" si="76"/>
        <v>1639</v>
      </c>
      <c r="J141" s="50">
        <f t="shared" si="76"/>
        <v>3856.433</v>
      </c>
      <c r="K141" s="50">
        <f t="shared" si="76"/>
        <v>3856.433</v>
      </c>
      <c r="L141" s="50">
        <f t="shared" si="76"/>
        <v>0</v>
      </c>
      <c r="M141" s="50">
        <f t="shared" si="76"/>
        <v>0</v>
      </c>
      <c r="N141" s="50">
        <f>SUM(N142:N145)</f>
        <v>0</v>
      </c>
      <c r="O141" s="50">
        <f>SUM(O142:O145)</f>
        <v>0</v>
      </c>
      <c r="P141" s="50">
        <f>SUM(P142:P145)</f>
        <v>0</v>
      </c>
      <c r="Q141" s="50">
        <f>SUM(Q142:Q145)</f>
        <v>0</v>
      </c>
      <c r="R141" s="50">
        <f>SUM(R142:R145)</f>
        <v>0</v>
      </c>
      <c r="S141" s="50"/>
      <c r="T141" s="1062" t="s">
        <v>169</v>
      </c>
      <c r="U141" s="80" t="s">
        <v>170</v>
      </c>
      <c r="V141" s="330"/>
      <c r="W141" s="330"/>
      <c r="X141" s="330"/>
      <c r="Y141" s="315"/>
      <c r="Z141" s="331"/>
      <c r="AA141" s="332"/>
      <c r="AB141" s="990" t="s">
        <v>19</v>
      </c>
      <c r="AC141" s="328"/>
      <c r="AD141" s="329"/>
      <c r="AE141" s="284">
        <f>AE142</f>
        <v>8790.08</v>
      </c>
      <c r="AF141" s="284">
        <f>AF142</f>
        <v>8177.68</v>
      </c>
      <c r="AG141" s="284">
        <f>AG142</f>
        <v>0</v>
      </c>
      <c r="AH141" s="78">
        <v>0</v>
      </c>
      <c r="AI141" s="78">
        <v>0</v>
      </c>
      <c r="AJ141" s="78">
        <v>0</v>
      </c>
      <c r="AK141" s="78">
        <v>0</v>
      </c>
      <c r="AL141" s="78">
        <v>0</v>
      </c>
      <c r="AM141" s="78">
        <v>0</v>
      </c>
      <c r="AN141" s="78">
        <v>0</v>
      </c>
      <c r="AO141" s="78">
        <v>0</v>
      </c>
    </row>
    <row r="142" spans="1:41" s="97" customFormat="1" ht="15.75" customHeight="1">
      <c r="A142" s="263">
        <f>I142</f>
        <v>6</v>
      </c>
      <c r="B142" s="263"/>
      <c r="C142" s="263"/>
      <c r="D142" s="263"/>
      <c r="E142" s="263"/>
      <c r="F142" s="263"/>
      <c r="G142" s="263"/>
      <c r="H142" s="263">
        <f>I142</f>
        <v>6</v>
      </c>
      <c r="I142" s="263">
        <f>6</f>
        <v>6</v>
      </c>
      <c r="J142" s="263">
        <f>K142</f>
        <v>943.43299999999999</v>
      </c>
      <c r="K142" s="263">
        <f>917.433+20+6</f>
        <v>943.43299999999999</v>
      </c>
      <c r="L142" s="263"/>
      <c r="M142" s="263"/>
      <c r="N142" s="263"/>
      <c r="O142" s="263"/>
      <c r="P142" s="263"/>
      <c r="Q142" s="263"/>
      <c r="R142" s="263"/>
      <c r="S142" s="263"/>
      <c r="T142" s="1152"/>
      <c r="U142" s="42" t="s">
        <v>15</v>
      </c>
      <c r="V142" s="334"/>
      <c r="W142" s="334"/>
      <c r="X142" s="334"/>
      <c r="Y142" s="312"/>
      <c r="Z142" s="335"/>
      <c r="AA142" s="336"/>
      <c r="AB142" s="992"/>
      <c r="AC142" s="502"/>
      <c r="AD142" s="337"/>
      <c r="AE142" s="72">
        <v>8790.08</v>
      </c>
      <c r="AF142" s="83">
        <v>8177.68</v>
      </c>
      <c r="AG142" s="83">
        <v>0</v>
      </c>
      <c r="AH142" s="22">
        <v>0</v>
      </c>
      <c r="AI142" s="22">
        <v>0</v>
      </c>
      <c r="AJ142" s="22">
        <v>0</v>
      </c>
      <c r="AK142" s="22">
        <v>0</v>
      </c>
      <c r="AL142" s="22">
        <v>0</v>
      </c>
      <c r="AM142" s="22">
        <v>0</v>
      </c>
      <c r="AN142" s="22">
        <v>0</v>
      </c>
      <c r="AO142" s="22">
        <v>0</v>
      </c>
    </row>
    <row r="143" spans="1:41" s="97" customFormat="1" ht="56.25" customHeight="1">
      <c r="A143" s="263">
        <f>I143</f>
        <v>270</v>
      </c>
      <c r="B143" s="263"/>
      <c r="C143" s="263"/>
      <c r="D143" s="263"/>
      <c r="E143" s="263"/>
      <c r="F143" s="263"/>
      <c r="G143" s="263"/>
      <c r="H143" s="263">
        <f>I143</f>
        <v>270</v>
      </c>
      <c r="I143" s="263">
        <v>270</v>
      </c>
      <c r="J143" s="263">
        <f>K143</f>
        <v>990</v>
      </c>
      <c r="K143" s="263">
        <v>990</v>
      </c>
      <c r="L143" s="263"/>
      <c r="M143" s="263"/>
      <c r="N143" s="263"/>
      <c r="O143" s="263"/>
      <c r="P143" s="263"/>
      <c r="Q143" s="263"/>
      <c r="R143" s="263"/>
      <c r="S143" s="263"/>
      <c r="T143" s="1062" t="s">
        <v>171</v>
      </c>
      <c r="U143" s="80" t="s">
        <v>172</v>
      </c>
      <c r="V143" s="330"/>
      <c r="W143" s="330"/>
      <c r="X143" s="330"/>
      <c r="Y143" s="315"/>
      <c r="Z143" s="331"/>
      <c r="AA143" s="332"/>
      <c r="AB143" s="990" t="s">
        <v>19</v>
      </c>
      <c r="AC143" s="328"/>
      <c r="AD143" s="329"/>
      <c r="AE143" s="284">
        <f>AE144+AE150</f>
        <v>204849.53</v>
      </c>
      <c r="AF143" s="284">
        <f>AF144+AF150</f>
        <v>1172.69</v>
      </c>
      <c r="AG143" s="284">
        <f>AG144</f>
        <v>0</v>
      </c>
      <c r="AH143" s="78">
        <v>0</v>
      </c>
      <c r="AI143" s="78">
        <v>0</v>
      </c>
      <c r="AJ143" s="78">
        <v>0</v>
      </c>
      <c r="AK143" s="78">
        <v>0</v>
      </c>
      <c r="AL143" s="78">
        <v>0</v>
      </c>
      <c r="AM143" s="78">
        <v>0</v>
      </c>
      <c r="AN143" s="78">
        <v>0</v>
      </c>
      <c r="AO143" s="78">
        <v>0</v>
      </c>
    </row>
    <row r="144" spans="1:41" s="97" customFormat="1" ht="15.75" customHeight="1">
      <c r="A144" s="263">
        <f>I144</f>
        <v>388</v>
      </c>
      <c r="B144" s="263"/>
      <c r="C144" s="263"/>
      <c r="D144" s="263"/>
      <c r="E144" s="263"/>
      <c r="F144" s="263"/>
      <c r="G144" s="263"/>
      <c r="H144" s="263">
        <f>I144</f>
        <v>388</v>
      </c>
      <c r="I144" s="263">
        <v>388</v>
      </c>
      <c r="J144" s="263">
        <f>K144</f>
        <v>948</v>
      </c>
      <c r="K144" s="263">
        <v>948</v>
      </c>
      <c r="L144" s="263"/>
      <c r="M144" s="263"/>
      <c r="N144" s="263"/>
      <c r="O144" s="263"/>
      <c r="P144" s="263"/>
      <c r="Q144" s="263"/>
      <c r="R144" s="263"/>
      <c r="S144" s="263"/>
      <c r="T144" s="1152"/>
      <c r="U144" s="42" t="s">
        <v>15</v>
      </c>
      <c r="V144" s="334"/>
      <c r="W144" s="334"/>
      <c r="X144" s="334"/>
      <c r="Y144" s="312"/>
      <c r="Z144" s="335"/>
      <c r="AA144" s="336"/>
      <c r="AB144" s="992"/>
      <c r="AC144" s="502"/>
      <c r="AD144" s="337"/>
      <c r="AE144" s="72">
        <v>9364.5300000000007</v>
      </c>
      <c r="AF144" s="83">
        <v>1172.69</v>
      </c>
      <c r="AG144" s="83">
        <v>0</v>
      </c>
      <c r="AH144" s="22">
        <v>0</v>
      </c>
      <c r="AI144" s="22">
        <v>0</v>
      </c>
      <c r="AJ144" s="22">
        <v>0</v>
      </c>
      <c r="AK144" s="22">
        <v>0</v>
      </c>
      <c r="AL144" s="22">
        <v>0</v>
      </c>
      <c r="AM144" s="22">
        <v>0</v>
      </c>
      <c r="AN144" s="22">
        <v>0</v>
      </c>
      <c r="AO144" s="22">
        <v>0</v>
      </c>
    </row>
    <row r="145" spans="1:41" s="266" customFormat="1" ht="15.75" hidden="1" customHeight="1">
      <c r="A145" s="263">
        <f>I145</f>
        <v>975</v>
      </c>
      <c r="B145" s="263"/>
      <c r="C145" s="263"/>
      <c r="D145" s="263"/>
      <c r="E145" s="263"/>
      <c r="F145" s="263"/>
      <c r="G145" s="263"/>
      <c r="H145" s="263">
        <f>I145</f>
        <v>975</v>
      </c>
      <c r="I145" s="263">
        <f>292.5+682.5</f>
        <v>975</v>
      </c>
      <c r="J145" s="263">
        <f>K145</f>
        <v>975</v>
      </c>
      <c r="K145" s="263">
        <v>975</v>
      </c>
      <c r="L145" s="263"/>
      <c r="M145" s="263"/>
      <c r="N145" s="263"/>
      <c r="O145" s="263"/>
      <c r="P145" s="263"/>
      <c r="Q145" s="263"/>
      <c r="R145" s="263"/>
      <c r="S145" s="263"/>
      <c r="T145" s="324"/>
      <c r="U145" s="252" t="s">
        <v>233</v>
      </c>
      <c r="V145" s="253"/>
      <c r="W145" s="253"/>
      <c r="X145" s="253"/>
      <c r="Y145" s="363"/>
      <c r="Z145" s="255"/>
      <c r="AA145" s="256"/>
      <c r="AB145" s="368"/>
      <c r="AC145" s="535"/>
      <c r="AD145" s="536"/>
      <c r="AE145" s="258"/>
      <c r="AF145" s="83"/>
      <c r="AG145" s="259">
        <f>AO145</f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0</v>
      </c>
      <c r="AM145" s="22">
        <v>0</v>
      </c>
      <c r="AN145" s="22">
        <v>0</v>
      </c>
      <c r="AO145" s="22">
        <v>0</v>
      </c>
    </row>
    <row r="146" spans="1:41" s="285" customFormat="1" ht="63" hidden="1" customHeight="1">
      <c r="A146" s="47">
        <f t="shared" ref="A146:R146" si="77">A147</f>
        <v>1655.0219999999999</v>
      </c>
      <c r="B146" s="47">
        <f t="shared" si="77"/>
        <v>0</v>
      </c>
      <c r="C146" s="47">
        <f t="shared" si="77"/>
        <v>0</v>
      </c>
      <c r="D146" s="47">
        <f t="shared" si="77"/>
        <v>0</v>
      </c>
      <c r="E146" s="47">
        <f t="shared" si="77"/>
        <v>0</v>
      </c>
      <c r="F146" s="47">
        <f t="shared" si="77"/>
        <v>0</v>
      </c>
      <c r="G146" s="47">
        <f t="shared" si="77"/>
        <v>0</v>
      </c>
      <c r="H146" s="47">
        <f t="shared" si="77"/>
        <v>1655.0219999999999</v>
      </c>
      <c r="I146" s="47">
        <f t="shared" si="77"/>
        <v>1655.0219999999999</v>
      </c>
      <c r="J146" s="47">
        <f t="shared" si="77"/>
        <v>2775.0219999999999</v>
      </c>
      <c r="K146" s="47">
        <f t="shared" si="77"/>
        <v>2775.0219999999999</v>
      </c>
      <c r="L146" s="47">
        <f t="shared" si="77"/>
        <v>0</v>
      </c>
      <c r="M146" s="47">
        <f t="shared" si="77"/>
        <v>0</v>
      </c>
      <c r="N146" s="47">
        <f t="shared" si="77"/>
        <v>0</v>
      </c>
      <c r="O146" s="47">
        <f t="shared" si="77"/>
        <v>0</v>
      </c>
      <c r="P146" s="47">
        <f t="shared" si="77"/>
        <v>0</v>
      </c>
      <c r="Q146" s="47">
        <f t="shared" si="77"/>
        <v>0</v>
      </c>
      <c r="R146" s="47">
        <f t="shared" si="77"/>
        <v>0</v>
      </c>
      <c r="S146" s="294"/>
      <c r="T146" s="324"/>
      <c r="U146" s="252" t="s">
        <v>262</v>
      </c>
      <c r="V146" s="253"/>
      <c r="W146" s="253"/>
      <c r="X146" s="253"/>
      <c r="Y146" s="363"/>
      <c r="Z146" s="255"/>
      <c r="AA146" s="256"/>
      <c r="AB146" s="368"/>
      <c r="AC146" s="535"/>
      <c r="AD146" s="536"/>
      <c r="AE146" s="258"/>
      <c r="AF146" s="259"/>
      <c r="AG146" s="259">
        <f>AI146+AK146+AM146</f>
        <v>0</v>
      </c>
      <c r="AH146" s="22">
        <v>0</v>
      </c>
      <c r="AI146" s="22">
        <v>0</v>
      </c>
      <c r="AJ146" s="22">
        <v>0</v>
      </c>
      <c r="AK146" s="22">
        <v>0</v>
      </c>
      <c r="AL146" s="22">
        <v>0</v>
      </c>
      <c r="AM146" s="22">
        <v>0</v>
      </c>
      <c r="AN146" s="22">
        <v>0</v>
      </c>
      <c r="AO146" s="22">
        <v>0</v>
      </c>
    </row>
    <row r="147" spans="1:41" s="285" customFormat="1" ht="15.75" hidden="1" customHeight="1">
      <c r="A147" s="50">
        <f t="shared" ref="A147:M147" si="78">SUM(A148:A150)</f>
        <v>1655.0219999999999</v>
      </c>
      <c r="B147" s="50">
        <f t="shared" si="78"/>
        <v>0</v>
      </c>
      <c r="C147" s="50">
        <f t="shared" si="78"/>
        <v>0</v>
      </c>
      <c r="D147" s="50">
        <f t="shared" si="78"/>
        <v>0</v>
      </c>
      <c r="E147" s="50">
        <f t="shared" si="78"/>
        <v>0</v>
      </c>
      <c r="F147" s="50">
        <f t="shared" si="78"/>
        <v>0</v>
      </c>
      <c r="G147" s="50">
        <f t="shared" si="78"/>
        <v>0</v>
      </c>
      <c r="H147" s="50">
        <f t="shared" si="78"/>
        <v>1655.0219999999999</v>
      </c>
      <c r="I147" s="50">
        <f t="shared" si="78"/>
        <v>1655.0219999999999</v>
      </c>
      <c r="J147" s="50">
        <f t="shared" si="78"/>
        <v>2775.0219999999999</v>
      </c>
      <c r="K147" s="50">
        <f t="shared" si="78"/>
        <v>2775.0219999999999</v>
      </c>
      <c r="L147" s="50">
        <f t="shared" si="78"/>
        <v>0</v>
      </c>
      <c r="M147" s="50">
        <f t="shared" si="78"/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/>
      <c r="T147" s="324"/>
      <c r="U147" s="252" t="s">
        <v>263</v>
      </c>
      <c r="V147" s="253"/>
      <c r="W147" s="253"/>
      <c r="X147" s="253"/>
      <c r="Y147" s="363"/>
      <c r="Z147" s="255"/>
      <c r="AA147" s="256"/>
      <c r="AB147" s="368"/>
      <c r="AC147" s="535"/>
      <c r="AD147" s="536"/>
      <c r="AE147" s="258"/>
      <c r="AF147" s="259"/>
      <c r="AG147" s="259">
        <v>0</v>
      </c>
      <c r="AH147" s="22">
        <v>0</v>
      </c>
      <c r="AI147" s="22">
        <v>0</v>
      </c>
      <c r="AJ147" s="22">
        <v>0</v>
      </c>
      <c r="AK147" s="22">
        <v>0</v>
      </c>
      <c r="AL147" s="22">
        <v>0</v>
      </c>
      <c r="AM147" s="22">
        <v>0</v>
      </c>
      <c r="AN147" s="22">
        <v>0</v>
      </c>
      <c r="AO147" s="22">
        <v>0</v>
      </c>
    </row>
    <row r="148" spans="1:41" s="97" customFormat="1" ht="15.75" hidden="1" customHeight="1">
      <c r="A148" s="263">
        <f>I148</f>
        <v>510</v>
      </c>
      <c r="B148" s="263"/>
      <c r="C148" s="263"/>
      <c r="D148" s="263"/>
      <c r="E148" s="263"/>
      <c r="F148" s="263"/>
      <c r="G148" s="263"/>
      <c r="H148" s="263">
        <f>I148</f>
        <v>510</v>
      </c>
      <c r="I148" s="263">
        <f>270+240</f>
        <v>510</v>
      </c>
      <c r="J148" s="263">
        <f>K148</f>
        <v>990</v>
      </c>
      <c r="K148" s="263">
        <v>990</v>
      </c>
      <c r="L148" s="263"/>
      <c r="M148" s="263"/>
      <c r="N148" s="263"/>
      <c r="O148" s="263"/>
      <c r="P148" s="263"/>
      <c r="Q148" s="263"/>
      <c r="R148" s="263"/>
      <c r="S148" s="263"/>
      <c r="T148" s="324"/>
      <c r="U148" s="252" t="s">
        <v>292</v>
      </c>
      <c r="V148" s="253"/>
      <c r="W148" s="253"/>
      <c r="X148" s="253"/>
      <c r="Y148" s="254"/>
      <c r="Z148" s="255"/>
      <c r="AA148" s="256"/>
      <c r="AB148" s="368"/>
      <c r="AC148" s="98"/>
      <c r="AD148" s="257"/>
      <c r="AE148" s="258"/>
      <c r="AF148" s="259"/>
      <c r="AG148" s="259">
        <f>AO148</f>
        <v>0</v>
      </c>
      <c r="AH148" s="22">
        <v>0</v>
      </c>
      <c r="AI148" s="22">
        <v>0</v>
      </c>
      <c r="AJ148" s="22">
        <v>0</v>
      </c>
      <c r="AK148" s="22">
        <v>0</v>
      </c>
      <c r="AL148" s="22">
        <v>0</v>
      </c>
      <c r="AM148" s="22">
        <v>0</v>
      </c>
      <c r="AN148" s="22">
        <v>0</v>
      </c>
      <c r="AO148" s="22">
        <v>0</v>
      </c>
    </row>
    <row r="149" spans="1:41" s="97" customFormat="1" ht="15.75" hidden="1" customHeight="1">
      <c r="A149" s="263">
        <f>I149</f>
        <v>320</v>
      </c>
      <c r="B149" s="263"/>
      <c r="C149" s="263"/>
      <c r="D149" s="263"/>
      <c r="E149" s="263"/>
      <c r="F149" s="263"/>
      <c r="G149" s="263"/>
      <c r="H149" s="263">
        <f>I149</f>
        <v>320</v>
      </c>
      <c r="I149" s="263">
        <v>320</v>
      </c>
      <c r="J149" s="263">
        <f>K149</f>
        <v>960</v>
      </c>
      <c r="K149" s="263">
        <v>960</v>
      </c>
      <c r="L149" s="263"/>
      <c r="M149" s="263"/>
      <c r="N149" s="263"/>
      <c r="O149" s="263"/>
      <c r="P149" s="263"/>
      <c r="Q149" s="263"/>
      <c r="R149" s="263"/>
      <c r="S149" s="263"/>
      <c r="T149" s="324"/>
      <c r="U149" s="252" t="s">
        <v>293</v>
      </c>
      <c r="V149" s="253"/>
      <c r="W149" s="253"/>
      <c r="X149" s="253"/>
      <c r="Y149" s="254"/>
      <c r="Z149" s="255"/>
      <c r="AA149" s="256"/>
      <c r="AB149" s="368"/>
      <c r="AC149" s="98"/>
      <c r="AD149" s="257"/>
      <c r="AE149" s="258"/>
      <c r="AF149" s="259"/>
      <c r="AG149" s="259">
        <f>AO149</f>
        <v>0</v>
      </c>
      <c r="AH149" s="22">
        <v>0</v>
      </c>
      <c r="AI149" s="22">
        <v>0</v>
      </c>
      <c r="AJ149" s="22">
        <v>0</v>
      </c>
      <c r="AK149" s="22">
        <v>0</v>
      </c>
      <c r="AL149" s="22">
        <v>0</v>
      </c>
      <c r="AM149" s="22">
        <v>0</v>
      </c>
      <c r="AN149" s="22">
        <v>0</v>
      </c>
      <c r="AO149" s="22">
        <v>0</v>
      </c>
    </row>
    <row r="150" spans="1:41" s="97" customFormat="1" ht="15.75" customHeight="1">
      <c r="A150" s="263">
        <f>I150</f>
        <v>825.02200000000005</v>
      </c>
      <c r="B150" s="263"/>
      <c r="C150" s="263"/>
      <c r="D150" s="263"/>
      <c r="E150" s="263"/>
      <c r="F150" s="263"/>
      <c r="G150" s="263"/>
      <c r="H150" s="263">
        <f>I150</f>
        <v>825.02200000000005</v>
      </c>
      <c r="I150" s="263">
        <f>805.022+20</f>
        <v>825.02200000000005</v>
      </c>
      <c r="J150" s="263">
        <f>K150</f>
        <v>825.02200000000005</v>
      </c>
      <c r="K150" s="263">
        <f>805.022+20</f>
        <v>825.02200000000005</v>
      </c>
      <c r="L150" s="263"/>
      <c r="M150" s="263"/>
      <c r="N150" s="263"/>
      <c r="O150" s="263"/>
      <c r="P150" s="263"/>
      <c r="Q150" s="263"/>
      <c r="R150" s="263"/>
      <c r="S150" s="263"/>
      <c r="T150" s="509"/>
      <c r="U150" s="42" t="s">
        <v>16</v>
      </c>
      <c r="V150" s="334"/>
      <c r="W150" s="334"/>
      <c r="X150" s="334"/>
      <c r="Y150" s="312"/>
      <c r="Z150" s="335"/>
      <c r="AA150" s="336"/>
      <c r="AB150" s="518" t="s">
        <v>10</v>
      </c>
      <c r="AC150" s="502"/>
      <c r="AD150" s="337"/>
      <c r="AE150" s="72">
        <v>195485</v>
      </c>
      <c r="AF150" s="72">
        <v>0</v>
      </c>
      <c r="AG150" s="83"/>
      <c r="AH150" s="22">
        <v>0</v>
      </c>
      <c r="AI150" s="22">
        <v>0</v>
      </c>
      <c r="AJ150" s="22">
        <v>0</v>
      </c>
      <c r="AK150" s="22">
        <v>0</v>
      </c>
      <c r="AL150" s="22">
        <v>0</v>
      </c>
      <c r="AM150" s="22">
        <v>0</v>
      </c>
      <c r="AN150" s="22">
        <v>0</v>
      </c>
      <c r="AO150" s="22">
        <v>0</v>
      </c>
    </row>
    <row r="151" spans="1:41" ht="57" customHeight="1">
      <c r="A151" s="349">
        <f t="shared" ref="A151:R151" si="79">A152</f>
        <v>0</v>
      </c>
      <c r="B151" s="349">
        <f t="shared" si="79"/>
        <v>0</v>
      </c>
      <c r="C151" s="349">
        <f t="shared" si="79"/>
        <v>0</v>
      </c>
      <c r="D151" s="349">
        <f t="shared" si="79"/>
        <v>0</v>
      </c>
      <c r="E151" s="349">
        <f t="shared" si="79"/>
        <v>0</v>
      </c>
      <c r="F151" s="349">
        <f t="shared" si="79"/>
        <v>0</v>
      </c>
      <c r="G151" s="349">
        <f t="shared" si="79"/>
        <v>0</v>
      </c>
      <c r="H151" s="349">
        <f t="shared" si="79"/>
        <v>0</v>
      </c>
      <c r="I151" s="349">
        <f t="shared" si="79"/>
        <v>0</v>
      </c>
      <c r="J151" s="349">
        <f t="shared" si="79"/>
        <v>0</v>
      </c>
      <c r="K151" s="349">
        <f t="shared" si="79"/>
        <v>0</v>
      </c>
      <c r="L151" s="349">
        <f t="shared" si="79"/>
        <v>0</v>
      </c>
      <c r="M151" s="349">
        <f t="shared" si="79"/>
        <v>0</v>
      </c>
      <c r="N151" s="349">
        <f t="shared" si="79"/>
        <v>0</v>
      </c>
      <c r="O151" s="349">
        <f t="shared" si="79"/>
        <v>0</v>
      </c>
      <c r="P151" s="349">
        <f t="shared" si="79"/>
        <v>0</v>
      </c>
      <c r="Q151" s="349">
        <f t="shared" si="79"/>
        <v>0</v>
      </c>
      <c r="R151" s="349">
        <f t="shared" si="79"/>
        <v>0</v>
      </c>
      <c r="S151" s="350" t="s">
        <v>207</v>
      </c>
      <c r="T151" s="1201" t="s">
        <v>24</v>
      </c>
      <c r="U151" s="999" t="s">
        <v>206</v>
      </c>
      <c r="V151" s="1000"/>
      <c r="W151" s="1000"/>
      <c r="X151" s="1000"/>
      <c r="Y151" s="1000"/>
      <c r="Z151" s="1000"/>
      <c r="AA151" s="1001"/>
      <c r="AB151" s="23" t="s">
        <v>19</v>
      </c>
      <c r="AC151" s="502">
        <v>0</v>
      </c>
      <c r="AD151" s="502">
        <v>0</v>
      </c>
      <c r="AE151" s="22">
        <v>0</v>
      </c>
      <c r="AF151" s="47">
        <v>0</v>
      </c>
      <c r="AG151" s="47">
        <v>0</v>
      </c>
      <c r="AH151" s="22">
        <v>0</v>
      </c>
      <c r="AI151" s="22">
        <v>0</v>
      </c>
      <c r="AJ151" s="22">
        <v>0</v>
      </c>
      <c r="AK151" s="22">
        <v>0</v>
      </c>
      <c r="AL151" s="22">
        <v>0</v>
      </c>
      <c r="AM151" s="22">
        <v>0</v>
      </c>
      <c r="AN151" s="22">
        <v>0</v>
      </c>
      <c r="AO151" s="22">
        <v>0</v>
      </c>
    </row>
    <row r="152" spans="1:41" ht="15.75" customHeight="1">
      <c r="A152" s="50">
        <v>0</v>
      </c>
      <c r="B152" s="50">
        <v>0</v>
      </c>
      <c r="C152" s="50"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/>
      <c r="T152" s="1201"/>
      <c r="U152" s="1002"/>
      <c r="V152" s="1003"/>
      <c r="W152" s="1003"/>
      <c r="X152" s="1003"/>
      <c r="Y152" s="1003"/>
      <c r="Z152" s="1003"/>
      <c r="AA152" s="1004"/>
      <c r="AB152" s="23" t="s">
        <v>20</v>
      </c>
      <c r="AC152" s="502">
        <f>AC155</f>
        <v>6379.79</v>
      </c>
      <c r="AD152" s="502">
        <f>AD155</f>
        <v>0</v>
      </c>
      <c r="AE152" s="47">
        <f>AE155+AE159+AE165</f>
        <v>13097.62</v>
      </c>
      <c r="AF152" s="47">
        <f>AF155+AF159+AF165</f>
        <v>193.54</v>
      </c>
      <c r="AG152" s="47">
        <f>AG155+AG159+AG165</f>
        <v>0</v>
      </c>
      <c r="AH152" s="22">
        <v>0</v>
      </c>
      <c r="AI152" s="22">
        <v>0</v>
      </c>
      <c r="AJ152" s="22">
        <v>0</v>
      </c>
      <c r="AK152" s="22">
        <v>0</v>
      </c>
      <c r="AL152" s="22">
        <v>0</v>
      </c>
      <c r="AM152" s="22">
        <v>0</v>
      </c>
      <c r="AN152" s="22">
        <v>0</v>
      </c>
      <c r="AO152" s="22">
        <v>0</v>
      </c>
    </row>
    <row r="153" spans="1:41" ht="27.75" customHeight="1">
      <c r="A153" s="349">
        <f t="shared" ref="A153:R153" si="80">A154</f>
        <v>0</v>
      </c>
      <c r="B153" s="349">
        <f t="shared" si="80"/>
        <v>0</v>
      </c>
      <c r="C153" s="349">
        <f t="shared" si="80"/>
        <v>0</v>
      </c>
      <c r="D153" s="349">
        <f t="shared" si="80"/>
        <v>0</v>
      </c>
      <c r="E153" s="349">
        <f t="shared" si="80"/>
        <v>0</v>
      </c>
      <c r="F153" s="349">
        <f t="shared" si="80"/>
        <v>0</v>
      </c>
      <c r="G153" s="349">
        <f t="shared" si="80"/>
        <v>0</v>
      </c>
      <c r="H153" s="349">
        <f t="shared" si="80"/>
        <v>0</v>
      </c>
      <c r="I153" s="349">
        <f t="shared" si="80"/>
        <v>0</v>
      </c>
      <c r="J153" s="349">
        <f t="shared" si="80"/>
        <v>0</v>
      </c>
      <c r="K153" s="349">
        <f t="shared" si="80"/>
        <v>0</v>
      </c>
      <c r="L153" s="349">
        <f t="shared" si="80"/>
        <v>0</v>
      </c>
      <c r="M153" s="349">
        <f t="shared" si="80"/>
        <v>0</v>
      </c>
      <c r="N153" s="349">
        <f t="shared" si="80"/>
        <v>0</v>
      </c>
      <c r="O153" s="349">
        <f t="shared" si="80"/>
        <v>0</v>
      </c>
      <c r="P153" s="349">
        <f t="shared" si="80"/>
        <v>0</v>
      </c>
      <c r="Q153" s="349">
        <f t="shared" si="80"/>
        <v>0</v>
      </c>
      <c r="R153" s="349">
        <f t="shared" si="80"/>
        <v>0</v>
      </c>
      <c r="S153" s="350" t="s">
        <v>207</v>
      </c>
      <c r="T153" s="1201"/>
      <c r="U153" s="1002"/>
      <c r="V153" s="1003"/>
      <c r="W153" s="1003"/>
      <c r="X153" s="1003"/>
      <c r="Y153" s="1003"/>
      <c r="Z153" s="1003"/>
      <c r="AA153" s="1004"/>
      <c r="AB153" s="15" t="s">
        <v>10</v>
      </c>
      <c r="AC153" s="502">
        <v>0</v>
      </c>
      <c r="AD153" s="502">
        <v>0</v>
      </c>
      <c r="AE153" s="22">
        <f>AE171+AE173</f>
        <v>2305.4499999999998</v>
      </c>
      <c r="AF153" s="22">
        <f>AF171+AF173</f>
        <v>0</v>
      </c>
      <c r="AG153" s="22">
        <f>AG171+AG173</f>
        <v>0</v>
      </c>
      <c r="AH153" s="22">
        <v>0</v>
      </c>
      <c r="AI153" s="22">
        <v>0</v>
      </c>
      <c r="AJ153" s="22">
        <v>0</v>
      </c>
      <c r="AK153" s="22">
        <v>0</v>
      </c>
      <c r="AL153" s="22">
        <v>0</v>
      </c>
      <c r="AM153" s="22">
        <v>0</v>
      </c>
      <c r="AN153" s="22">
        <v>0</v>
      </c>
      <c r="AO153" s="22">
        <v>0</v>
      </c>
    </row>
    <row r="154" spans="1:41" ht="15.75" customHeight="1">
      <c r="A154" s="50">
        <v>0</v>
      </c>
      <c r="B154" s="50">
        <v>0</v>
      </c>
      <c r="C154" s="50">
        <v>0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/>
      <c r="T154" s="1201"/>
      <c r="U154" s="1005"/>
      <c r="V154" s="1006"/>
      <c r="W154" s="1006"/>
      <c r="X154" s="1006"/>
      <c r="Y154" s="1006"/>
      <c r="Z154" s="1006"/>
      <c r="AA154" s="1007"/>
      <c r="AB154" s="15" t="s">
        <v>9</v>
      </c>
      <c r="AC154" s="502">
        <v>0</v>
      </c>
      <c r="AD154" s="502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22">
        <v>0</v>
      </c>
      <c r="AN154" s="22">
        <v>0</v>
      </c>
      <c r="AO154" s="22">
        <v>0</v>
      </c>
    </row>
    <row r="155" spans="1:41" ht="28.5" customHeight="1">
      <c r="A155" s="22">
        <v>0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95"/>
      <c r="T155" s="1114" t="s">
        <v>30</v>
      </c>
      <c r="U155" s="77" t="s">
        <v>173</v>
      </c>
      <c r="V155" s="1014">
        <v>300</v>
      </c>
      <c r="W155" s="1014">
        <v>570</v>
      </c>
      <c r="X155" s="1014"/>
      <c r="Y155" s="1014"/>
      <c r="Z155" s="527"/>
      <c r="AA155" s="527"/>
      <c r="AB155" s="1127" t="s">
        <v>20</v>
      </c>
      <c r="AC155" s="1048">
        <v>6379.79</v>
      </c>
      <c r="AD155" s="3">
        <v>0</v>
      </c>
      <c r="AE155" s="79">
        <f>AE156+AE158</f>
        <v>5597.58</v>
      </c>
      <c r="AF155" s="79">
        <f>AF156+AF158</f>
        <v>193.54</v>
      </c>
      <c r="AG155" s="79">
        <f>AG156+AG158</f>
        <v>0</v>
      </c>
      <c r="AH155" s="78">
        <v>0</v>
      </c>
      <c r="AI155" s="78">
        <v>0</v>
      </c>
      <c r="AJ155" s="78">
        <v>0</v>
      </c>
      <c r="AK155" s="78">
        <v>0</v>
      </c>
      <c r="AL155" s="78">
        <v>0</v>
      </c>
      <c r="AM155" s="78">
        <v>0</v>
      </c>
      <c r="AN155" s="78">
        <v>0</v>
      </c>
      <c r="AO155" s="78">
        <v>0</v>
      </c>
    </row>
    <row r="156" spans="1:41" ht="14.25" customHeight="1">
      <c r="A156" s="22">
        <f t="shared" ref="A156:K156" si="81">A159</f>
        <v>7.4539999999999997</v>
      </c>
      <c r="B156" s="22">
        <f t="shared" si="81"/>
        <v>0</v>
      </c>
      <c r="C156" s="22">
        <f t="shared" si="81"/>
        <v>0</v>
      </c>
      <c r="D156" s="22">
        <f t="shared" si="81"/>
        <v>0</v>
      </c>
      <c r="E156" s="22">
        <f t="shared" si="81"/>
        <v>0</v>
      </c>
      <c r="F156" s="22">
        <f t="shared" si="81"/>
        <v>7.4539999999999997</v>
      </c>
      <c r="G156" s="22">
        <f t="shared" si="81"/>
        <v>7.4539999999999997</v>
      </c>
      <c r="H156" s="22">
        <f t="shared" si="81"/>
        <v>0</v>
      </c>
      <c r="I156" s="22">
        <f t="shared" si="81"/>
        <v>0</v>
      </c>
      <c r="J156" s="22">
        <f t="shared" si="81"/>
        <v>7.45</v>
      </c>
      <c r="K156" s="22">
        <f t="shared" si="81"/>
        <v>0</v>
      </c>
      <c r="L156" s="22">
        <f t="shared" ref="L156:R156" si="82">L159+L179+L182+L183+L185</f>
        <v>0</v>
      </c>
      <c r="M156" s="22">
        <f t="shared" si="82"/>
        <v>0</v>
      </c>
      <c r="N156" s="22" t="e">
        <f t="shared" si="82"/>
        <v>#REF!</v>
      </c>
      <c r="O156" s="22" t="e">
        <f>O159+O179+O182+O183+O185</f>
        <v>#REF!</v>
      </c>
      <c r="P156" s="22" t="e">
        <f t="shared" si="82"/>
        <v>#REF!</v>
      </c>
      <c r="Q156" s="22">
        <f t="shared" si="82"/>
        <v>0</v>
      </c>
      <c r="R156" s="22">
        <f t="shared" si="82"/>
        <v>0</v>
      </c>
      <c r="S156" s="295"/>
      <c r="T156" s="1063"/>
      <c r="U156" s="1" t="s">
        <v>15</v>
      </c>
      <c r="V156" s="1015"/>
      <c r="W156" s="1015"/>
      <c r="X156" s="1015"/>
      <c r="Y156" s="1015"/>
      <c r="Z156" s="519">
        <v>2019</v>
      </c>
      <c r="AA156" s="519">
        <v>2019</v>
      </c>
      <c r="AB156" s="1128"/>
      <c r="AC156" s="1132"/>
      <c r="AD156" s="3"/>
      <c r="AE156" s="47">
        <v>5597.58</v>
      </c>
      <c r="AF156" s="448">
        <v>193.54</v>
      </c>
      <c r="AG156" s="50">
        <v>0</v>
      </c>
      <c r="AH156" s="22">
        <f>AH159</f>
        <v>0</v>
      </c>
      <c r="AI156" s="22">
        <f>AI159</f>
        <v>0</v>
      </c>
      <c r="AJ156" s="22">
        <f>AJ159</f>
        <v>0</v>
      </c>
      <c r="AK156" s="22">
        <f>AK159</f>
        <v>0</v>
      </c>
      <c r="AL156" s="22">
        <v>0</v>
      </c>
      <c r="AM156" s="22">
        <v>0</v>
      </c>
      <c r="AN156" s="22">
        <v>0</v>
      </c>
      <c r="AO156" s="22">
        <v>0</v>
      </c>
    </row>
    <row r="157" spans="1:41" ht="26.25" hidden="1" customHeight="1">
      <c r="A157" s="22">
        <v>0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95"/>
      <c r="T157" s="1063"/>
      <c r="U157" s="92"/>
      <c r="V157" s="1015"/>
      <c r="W157" s="1015"/>
      <c r="X157" s="1015"/>
      <c r="Y157" s="1015"/>
      <c r="Z157" s="104"/>
      <c r="AA157" s="104"/>
      <c r="AB157" s="1128"/>
      <c r="AC157" s="1132"/>
      <c r="AD157" s="95"/>
      <c r="AE157" s="96"/>
      <c r="AF157" s="50"/>
      <c r="AG157" s="263"/>
      <c r="AH157" s="22">
        <v>0</v>
      </c>
      <c r="AI157" s="22">
        <v>0</v>
      </c>
      <c r="AJ157" s="22">
        <v>0</v>
      </c>
      <c r="AK157" s="22">
        <v>0</v>
      </c>
      <c r="AL157" s="22">
        <v>0</v>
      </c>
      <c r="AM157" s="22">
        <v>0</v>
      </c>
      <c r="AN157" s="22">
        <v>0</v>
      </c>
      <c r="AO157" s="22">
        <v>0</v>
      </c>
    </row>
    <row r="158" spans="1:41" ht="15.75" hidden="1" customHeight="1">
      <c r="A158" s="22">
        <v>0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95"/>
      <c r="T158" s="1152"/>
      <c r="U158" s="527" t="s">
        <v>16</v>
      </c>
      <c r="V158" s="1016"/>
      <c r="W158" s="1016"/>
      <c r="X158" s="1016"/>
      <c r="Y158" s="1016"/>
      <c r="Z158" s="519">
        <v>2021</v>
      </c>
      <c r="AA158" s="519">
        <v>2021</v>
      </c>
      <c r="AB158" s="1129"/>
      <c r="AC158" s="1049"/>
      <c r="AD158" s="3"/>
      <c r="AE158" s="47">
        <v>0</v>
      </c>
      <c r="AF158" s="50">
        <v>0</v>
      </c>
      <c r="AG158" s="50">
        <v>0</v>
      </c>
      <c r="AH158" s="22">
        <v>0</v>
      </c>
      <c r="AI158" s="22">
        <v>0</v>
      </c>
      <c r="AJ158" s="22">
        <v>0</v>
      </c>
      <c r="AK158" s="22">
        <v>0</v>
      </c>
      <c r="AL158" s="22">
        <v>0</v>
      </c>
      <c r="AM158" s="22">
        <v>0</v>
      </c>
      <c r="AN158" s="22">
        <v>0</v>
      </c>
      <c r="AO158" s="22">
        <v>0</v>
      </c>
    </row>
    <row r="159" spans="1:41" ht="57.75" customHeight="1">
      <c r="A159" s="79">
        <f>A162+A160</f>
        <v>7.4539999999999997</v>
      </c>
      <c r="B159" s="79">
        <f t="shared" ref="B159:M159" si="83">B162+B160</f>
        <v>0</v>
      </c>
      <c r="C159" s="79">
        <f t="shared" si="83"/>
        <v>0</v>
      </c>
      <c r="D159" s="79">
        <f t="shared" si="83"/>
        <v>0</v>
      </c>
      <c r="E159" s="79">
        <f t="shared" si="83"/>
        <v>0</v>
      </c>
      <c r="F159" s="79">
        <f t="shared" si="83"/>
        <v>7.4539999999999997</v>
      </c>
      <c r="G159" s="79">
        <f t="shared" si="83"/>
        <v>7.4539999999999997</v>
      </c>
      <c r="H159" s="79">
        <f t="shared" si="83"/>
        <v>0</v>
      </c>
      <c r="I159" s="79">
        <f t="shared" si="83"/>
        <v>0</v>
      </c>
      <c r="J159" s="79">
        <f t="shared" si="83"/>
        <v>7.45</v>
      </c>
      <c r="K159" s="79">
        <f t="shared" si="83"/>
        <v>0</v>
      </c>
      <c r="L159" s="79">
        <f t="shared" si="83"/>
        <v>0</v>
      </c>
      <c r="M159" s="79">
        <f t="shared" si="83"/>
        <v>0</v>
      </c>
      <c r="N159" s="79" t="e">
        <f>#REF!-A159</f>
        <v>#REF!</v>
      </c>
      <c r="O159" s="79" t="e">
        <f>N159</f>
        <v>#REF!</v>
      </c>
      <c r="P159" s="79">
        <v>0</v>
      </c>
      <c r="Q159" s="79">
        <f>Q162</f>
        <v>0</v>
      </c>
      <c r="R159" s="79">
        <f>R162</f>
        <v>0</v>
      </c>
      <c r="S159" s="301"/>
      <c r="T159" s="1114" t="s">
        <v>174</v>
      </c>
      <c r="U159" s="77" t="s">
        <v>175</v>
      </c>
      <c r="V159" s="133"/>
      <c r="W159" s="133"/>
      <c r="X159" s="133"/>
      <c r="Y159" s="133"/>
      <c r="Z159" s="527"/>
      <c r="AA159" s="527"/>
      <c r="AB159" s="1127" t="s">
        <v>20</v>
      </c>
      <c r="AC159" s="521"/>
      <c r="AD159" s="3"/>
      <c r="AE159" s="79">
        <f>AE160</f>
        <v>3750.02</v>
      </c>
      <c r="AF159" s="79">
        <f>AF160</f>
        <v>0</v>
      </c>
      <c r="AG159" s="79">
        <f>AG160</f>
        <v>0</v>
      </c>
      <c r="AH159" s="78">
        <v>0</v>
      </c>
      <c r="AI159" s="78">
        <v>0</v>
      </c>
      <c r="AJ159" s="78">
        <v>0</v>
      </c>
      <c r="AK159" s="78">
        <v>0</v>
      </c>
      <c r="AL159" s="78">
        <v>0</v>
      </c>
      <c r="AM159" s="78">
        <v>0</v>
      </c>
      <c r="AN159" s="78">
        <v>0</v>
      </c>
      <c r="AO159" s="78">
        <v>0</v>
      </c>
    </row>
    <row r="160" spans="1:41" s="285" customFormat="1" ht="19.5" customHeight="1">
      <c r="A160" s="4">
        <f t="shared" ref="A160:R160" si="84">A161</f>
        <v>7.4539999999999997</v>
      </c>
      <c r="B160" s="4">
        <f t="shared" si="84"/>
        <v>0</v>
      </c>
      <c r="C160" s="4">
        <f t="shared" si="84"/>
        <v>0</v>
      </c>
      <c r="D160" s="4">
        <f t="shared" si="84"/>
        <v>0</v>
      </c>
      <c r="E160" s="4">
        <f t="shared" si="84"/>
        <v>0</v>
      </c>
      <c r="F160" s="4">
        <f t="shared" si="84"/>
        <v>7.4539999999999997</v>
      </c>
      <c r="G160" s="4">
        <f t="shared" si="84"/>
        <v>7.4539999999999997</v>
      </c>
      <c r="H160" s="4">
        <f t="shared" si="84"/>
        <v>0</v>
      </c>
      <c r="I160" s="4">
        <f t="shared" si="84"/>
        <v>0</v>
      </c>
      <c r="J160" s="4">
        <f t="shared" si="84"/>
        <v>7.45</v>
      </c>
      <c r="K160" s="4">
        <f t="shared" si="84"/>
        <v>0</v>
      </c>
      <c r="L160" s="4">
        <f t="shared" si="84"/>
        <v>0</v>
      </c>
      <c r="M160" s="4">
        <f t="shared" si="84"/>
        <v>0</v>
      </c>
      <c r="N160" s="4">
        <f t="shared" si="84"/>
        <v>0</v>
      </c>
      <c r="O160" s="4">
        <f t="shared" si="84"/>
        <v>0</v>
      </c>
      <c r="P160" s="4">
        <f t="shared" si="84"/>
        <v>0</v>
      </c>
      <c r="Q160" s="4">
        <f t="shared" si="84"/>
        <v>0</v>
      </c>
      <c r="R160" s="4">
        <f t="shared" si="84"/>
        <v>0</v>
      </c>
      <c r="S160" s="375"/>
      <c r="T160" s="1152"/>
      <c r="U160" s="42" t="s">
        <v>15</v>
      </c>
      <c r="V160" s="133"/>
      <c r="W160" s="133"/>
      <c r="X160" s="133"/>
      <c r="Y160" s="133"/>
      <c r="Z160" s="313"/>
      <c r="AA160" s="314"/>
      <c r="AB160" s="1129"/>
      <c r="AC160" s="521"/>
      <c r="AD160" s="318"/>
      <c r="AE160" s="47">
        <v>3750.02</v>
      </c>
      <c r="AF160" s="47">
        <v>0</v>
      </c>
      <c r="AG160" s="50">
        <f>SUM(AG161:AG164)</f>
        <v>0</v>
      </c>
      <c r="AH160" s="22">
        <v>0</v>
      </c>
      <c r="AI160" s="22">
        <v>0</v>
      </c>
      <c r="AJ160" s="22">
        <v>0</v>
      </c>
      <c r="AK160" s="22">
        <v>0</v>
      </c>
      <c r="AL160" s="22">
        <v>0</v>
      </c>
      <c r="AM160" s="22">
        <v>0</v>
      </c>
      <c r="AN160" s="22">
        <v>0</v>
      </c>
      <c r="AO160" s="22">
        <v>0</v>
      </c>
    </row>
    <row r="161" spans="1:41" s="266" customFormat="1" ht="15.75" hidden="1" customHeight="1">
      <c r="A161" s="263">
        <f>G161</f>
        <v>7.4539999999999997</v>
      </c>
      <c r="B161" s="50"/>
      <c r="C161" s="50"/>
      <c r="D161" s="263"/>
      <c r="E161" s="263"/>
      <c r="F161" s="263">
        <f>G161</f>
        <v>7.4539999999999997</v>
      </c>
      <c r="G161" s="263">
        <v>7.4539999999999997</v>
      </c>
      <c r="H161" s="263"/>
      <c r="I161" s="263"/>
      <c r="J161" s="263">
        <v>7.45</v>
      </c>
      <c r="K161" s="263">
        <v>0</v>
      </c>
      <c r="L161" s="263"/>
      <c r="M161" s="263"/>
      <c r="N161" s="263"/>
      <c r="O161" s="263"/>
      <c r="P161" s="263"/>
      <c r="Q161" s="263"/>
      <c r="R161" s="263"/>
      <c r="S161" s="263"/>
      <c r="T161" s="366"/>
      <c r="U161" s="252" t="s">
        <v>234</v>
      </c>
      <c r="V161" s="369"/>
      <c r="W161" s="369"/>
      <c r="X161" s="369"/>
      <c r="Y161" s="369"/>
      <c r="Z161" s="363"/>
      <c r="AA161" s="364"/>
      <c r="AB161" s="370"/>
      <c r="AC161" s="371"/>
      <c r="AD161" s="372"/>
      <c r="AE161" s="96"/>
      <c r="AF161" s="47"/>
      <c r="AG161" s="263">
        <f>AO161</f>
        <v>0</v>
      </c>
      <c r="AH161" s="22">
        <v>0</v>
      </c>
      <c r="AI161" s="22">
        <v>0</v>
      </c>
      <c r="AJ161" s="22">
        <v>0</v>
      </c>
      <c r="AK161" s="22">
        <v>0</v>
      </c>
      <c r="AL161" s="22">
        <v>0</v>
      </c>
      <c r="AM161" s="22">
        <v>0</v>
      </c>
      <c r="AN161" s="22">
        <v>0</v>
      </c>
      <c r="AO161" s="22">
        <v>0</v>
      </c>
    </row>
    <row r="162" spans="1:41" ht="18" hidden="1" customHeight="1">
      <c r="A162" s="4">
        <v>0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375"/>
      <c r="T162" s="366"/>
      <c r="U162" s="252" t="s">
        <v>235</v>
      </c>
      <c r="V162" s="369"/>
      <c r="W162" s="369"/>
      <c r="X162" s="369"/>
      <c r="Y162" s="369"/>
      <c r="Z162" s="363"/>
      <c r="AA162" s="364"/>
      <c r="AB162" s="370"/>
      <c r="AC162" s="371"/>
      <c r="AD162" s="372"/>
      <c r="AE162" s="96"/>
      <c r="AF162" s="47"/>
      <c r="AG162" s="263">
        <f>AO162</f>
        <v>0</v>
      </c>
      <c r="AH162" s="22">
        <v>0</v>
      </c>
      <c r="AI162" s="22">
        <v>0</v>
      </c>
      <c r="AJ162" s="22">
        <v>0</v>
      </c>
      <c r="AK162" s="22">
        <v>0</v>
      </c>
      <c r="AL162" s="22">
        <v>0</v>
      </c>
      <c r="AM162" s="22">
        <v>0</v>
      </c>
      <c r="AN162" s="22">
        <v>0</v>
      </c>
      <c r="AO162" s="22">
        <v>0</v>
      </c>
    </row>
    <row r="163" spans="1:41" ht="38.25" hidden="1" customHeight="1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T163" s="366"/>
      <c r="U163" s="252" t="s">
        <v>236</v>
      </c>
      <c r="V163" s="369"/>
      <c r="W163" s="369"/>
      <c r="X163" s="369"/>
      <c r="Y163" s="369"/>
      <c r="Z163" s="363"/>
      <c r="AA163" s="364"/>
      <c r="AB163" s="370"/>
      <c r="AC163" s="371"/>
      <c r="AD163" s="372"/>
      <c r="AE163" s="96"/>
      <c r="AF163" s="47"/>
      <c r="AG163" s="263">
        <f>AO163</f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0</v>
      </c>
      <c r="AN163" s="22">
        <v>0</v>
      </c>
      <c r="AO163" s="22">
        <v>0</v>
      </c>
    </row>
    <row r="164" spans="1:41" ht="38.25" hidden="1" customHeight="1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T164" s="366"/>
      <c r="U164" s="252" t="s">
        <v>237</v>
      </c>
      <c r="V164" s="369"/>
      <c r="W164" s="369"/>
      <c r="X164" s="369"/>
      <c r="Y164" s="369"/>
      <c r="Z164" s="363"/>
      <c r="AA164" s="364"/>
      <c r="AB164" s="370"/>
      <c r="AC164" s="371"/>
      <c r="AD164" s="372"/>
      <c r="AE164" s="96"/>
      <c r="AF164" s="47"/>
      <c r="AG164" s="263">
        <f>AO164</f>
        <v>0</v>
      </c>
      <c r="AH164" s="22">
        <v>0</v>
      </c>
      <c r="AI164" s="22">
        <v>0</v>
      </c>
      <c r="AJ164" s="22">
        <v>0</v>
      </c>
      <c r="AK164" s="22">
        <v>0</v>
      </c>
      <c r="AL164" s="22">
        <v>0</v>
      </c>
      <c r="AM164" s="22">
        <v>0</v>
      </c>
      <c r="AN164" s="22">
        <v>0</v>
      </c>
      <c r="AO164" s="22">
        <v>0</v>
      </c>
    </row>
    <row r="165" spans="1:41" ht="67.5" customHeight="1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T165" s="523" t="s">
        <v>176</v>
      </c>
      <c r="U165" s="77" t="s">
        <v>177</v>
      </c>
      <c r="V165" s="133"/>
      <c r="W165" s="133"/>
      <c r="X165" s="133"/>
      <c r="Y165" s="133"/>
      <c r="Z165" s="527"/>
      <c r="AA165" s="527"/>
      <c r="AB165" s="1127" t="s">
        <v>20</v>
      </c>
      <c r="AC165" s="521"/>
      <c r="AD165" s="3"/>
      <c r="AE165" s="79">
        <f>AE166</f>
        <v>3750.02</v>
      </c>
      <c r="AF165" s="79">
        <f>AF166</f>
        <v>0</v>
      </c>
      <c r="AG165" s="79">
        <f>AG166</f>
        <v>0</v>
      </c>
      <c r="AH165" s="78">
        <v>0</v>
      </c>
      <c r="AI165" s="78">
        <v>0</v>
      </c>
      <c r="AJ165" s="78">
        <v>0</v>
      </c>
      <c r="AK165" s="78">
        <v>0</v>
      </c>
      <c r="AL165" s="78">
        <v>0</v>
      </c>
      <c r="AM165" s="78">
        <v>0</v>
      </c>
      <c r="AN165" s="78">
        <v>0</v>
      </c>
      <c r="AO165" s="78">
        <v>0</v>
      </c>
    </row>
    <row r="166" spans="1:41" s="97" customFormat="1" ht="15.75" customHeight="1">
      <c r="A166" s="265"/>
      <c r="B166" s="74"/>
      <c r="C166" s="74"/>
      <c r="D166" s="265"/>
      <c r="E166" s="265"/>
      <c r="F166" s="265"/>
      <c r="G166" s="265"/>
      <c r="H166" s="74"/>
      <c r="I166" s="74"/>
      <c r="J166" s="265"/>
      <c r="K166" s="265"/>
      <c r="L166" s="265"/>
      <c r="M166" s="265"/>
      <c r="N166" s="265"/>
      <c r="O166" s="265"/>
      <c r="P166" s="265"/>
      <c r="Q166" s="265"/>
      <c r="R166" s="265"/>
      <c r="S166" s="306"/>
      <c r="T166" s="529"/>
      <c r="U166" s="42" t="s">
        <v>15</v>
      </c>
      <c r="V166" s="133"/>
      <c r="W166" s="133"/>
      <c r="X166" s="133"/>
      <c r="Y166" s="133"/>
      <c r="Z166" s="313"/>
      <c r="AA166" s="314"/>
      <c r="AB166" s="1129"/>
      <c r="AC166" s="521"/>
      <c r="AD166" s="318"/>
      <c r="AE166" s="47">
        <v>3750.02</v>
      </c>
      <c r="AF166" s="47">
        <v>0</v>
      </c>
      <c r="AG166" s="50">
        <f>SUM(AG167:AG170)</f>
        <v>0</v>
      </c>
      <c r="AH166" s="22">
        <v>0</v>
      </c>
      <c r="AI166" s="22">
        <v>0</v>
      </c>
      <c r="AJ166" s="22">
        <v>0</v>
      </c>
      <c r="AK166" s="22">
        <v>0</v>
      </c>
      <c r="AL166" s="22">
        <v>0</v>
      </c>
      <c r="AM166" s="22">
        <v>0</v>
      </c>
      <c r="AN166" s="22">
        <v>0</v>
      </c>
      <c r="AO166" s="22">
        <v>0</v>
      </c>
    </row>
    <row r="167" spans="1:41" s="97" customFormat="1" ht="15.75" hidden="1" customHeight="1">
      <c r="A167" s="265"/>
      <c r="B167" s="74"/>
      <c r="C167" s="74"/>
      <c r="D167" s="265"/>
      <c r="E167" s="265"/>
      <c r="F167" s="265"/>
      <c r="G167" s="265"/>
      <c r="H167" s="74"/>
      <c r="I167" s="74"/>
      <c r="J167" s="265"/>
      <c r="K167" s="265"/>
      <c r="L167" s="265"/>
      <c r="M167" s="265"/>
      <c r="N167" s="265"/>
      <c r="O167" s="265"/>
      <c r="P167" s="265"/>
      <c r="Q167" s="265"/>
      <c r="R167" s="265"/>
      <c r="S167" s="306"/>
      <c r="T167" s="366"/>
      <c r="U167" s="252" t="s">
        <v>238</v>
      </c>
      <c r="V167" s="369"/>
      <c r="W167" s="369"/>
      <c r="X167" s="369"/>
      <c r="Y167" s="369"/>
      <c r="Z167" s="363"/>
      <c r="AA167" s="364"/>
      <c r="AB167" s="370"/>
      <c r="AC167" s="371"/>
      <c r="AD167" s="372"/>
      <c r="AE167" s="96"/>
      <c r="AF167" s="47"/>
      <c r="AG167" s="263">
        <f>AO167</f>
        <v>0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22">
        <v>0</v>
      </c>
      <c r="AN167" s="22">
        <v>0</v>
      </c>
      <c r="AO167" s="22">
        <v>0</v>
      </c>
    </row>
    <row r="168" spans="1:41" ht="54" hidden="1" customHeight="1">
      <c r="A168" s="22">
        <v>1</v>
      </c>
      <c r="B168" s="22">
        <v>2</v>
      </c>
      <c r="C168" s="22">
        <v>3</v>
      </c>
      <c r="D168" s="22">
        <v>4</v>
      </c>
      <c r="E168" s="22">
        <v>5</v>
      </c>
      <c r="F168" s="22">
        <v>6</v>
      </c>
      <c r="G168" s="22">
        <v>7</v>
      </c>
      <c r="H168" s="22">
        <v>8</v>
      </c>
      <c r="I168" s="22">
        <v>9</v>
      </c>
      <c r="J168" s="22">
        <v>10</v>
      </c>
      <c r="K168" s="22">
        <v>11</v>
      </c>
      <c r="L168" s="22">
        <v>12</v>
      </c>
      <c r="M168" s="22">
        <v>13</v>
      </c>
      <c r="N168" s="22">
        <v>14</v>
      </c>
      <c r="O168" s="22">
        <v>15</v>
      </c>
      <c r="P168" s="22">
        <v>16</v>
      </c>
      <c r="Q168" s="22">
        <v>17</v>
      </c>
      <c r="R168" s="22">
        <v>18</v>
      </c>
      <c r="S168" s="22">
        <v>19</v>
      </c>
      <c r="T168" s="366"/>
      <c r="U168" s="252" t="s">
        <v>239</v>
      </c>
      <c r="V168" s="369"/>
      <c r="W168" s="369"/>
      <c r="X168" s="369"/>
      <c r="Y168" s="369"/>
      <c r="Z168" s="363"/>
      <c r="AA168" s="364"/>
      <c r="AB168" s="370"/>
      <c r="AC168" s="371"/>
      <c r="AD168" s="372"/>
      <c r="AE168" s="96"/>
      <c r="AF168" s="47"/>
      <c r="AG168" s="263">
        <f>AO168</f>
        <v>0</v>
      </c>
      <c r="AH168" s="22">
        <v>0</v>
      </c>
      <c r="AI168" s="22">
        <v>0</v>
      </c>
      <c r="AJ168" s="22">
        <v>0</v>
      </c>
      <c r="AK168" s="22">
        <v>0</v>
      </c>
      <c r="AL168" s="22">
        <v>0</v>
      </c>
      <c r="AM168" s="22">
        <v>0</v>
      </c>
      <c r="AN168" s="22">
        <v>0</v>
      </c>
      <c r="AO168" s="22">
        <v>0</v>
      </c>
    </row>
    <row r="169" spans="1:41" ht="39.75" hidden="1" customHeight="1">
      <c r="A169" s="22">
        <f t="shared" ref="A169:AN169" si="85">A172+A174++A179+A182+A183+A185+A189+A193+A200+A203</f>
        <v>19221.413</v>
      </c>
      <c r="B169" s="22">
        <f t="shared" si="85"/>
        <v>33.478999999999999</v>
      </c>
      <c r="C169" s="22">
        <f t="shared" si="85"/>
        <v>33.478999999999999</v>
      </c>
      <c r="D169" s="22">
        <f t="shared" si="85"/>
        <v>0</v>
      </c>
      <c r="E169" s="22">
        <f t="shared" si="85"/>
        <v>0</v>
      </c>
      <c r="F169" s="22">
        <f t="shared" si="85"/>
        <v>3050</v>
      </c>
      <c r="G169" s="22">
        <f t="shared" si="85"/>
        <v>3050</v>
      </c>
      <c r="H169" s="22">
        <f t="shared" si="85"/>
        <v>18014.374</v>
      </c>
      <c r="I169" s="22">
        <f t="shared" si="85"/>
        <v>16137.933999999999</v>
      </c>
      <c r="J169" s="22">
        <f t="shared" si="85"/>
        <v>24886.960000000003</v>
      </c>
      <c r="K169" s="22">
        <f t="shared" si="85"/>
        <v>24853.480000000003</v>
      </c>
      <c r="L169" s="22">
        <f t="shared" si="85"/>
        <v>0</v>
      </c>
      <c r="M169" s="22">
        <f t="shared" si="85"/>
        <v>0</v>
      </c>
      <c r="N169" s="22" t="e">
        <f t="shared" si="85"/>
        <v>#REF!</v>
      </c>
      <c r="O169" s="22" t="e">
        <f t="shared" si="85"/>
        <v>#REF!</v>
      </c>
      <c r="P169" s="22" t="e">
        <f t="shared" si="85"/>
        <v>#REF!</v>
      </c>
      <c r="Q169" s="22">
        <f t="shared" si="85"/>
        <v>0</v>
      </c>
      <c r="R169" s="22">
        <f t="shared" si="85"/>
        <v>0</v>
      </c>
      <c r="S169" s="22" t="e">
        <f t="shared" si="85"/>
        <v>#VALUE!</v>
      </c>
      <c r="T169" s="366"/>
      <c r="U169" s="252" t="s">
        <v>234</v>
      </c>
      <c r="V169" s="369"/>
      <c r="W169" s="369"/>
      <c r="X169" s="369"/>
      <c r="Y169" s="369"/>
      <c r="Z169" s="363"/>
      <c r="AA169" s="364"/>
      <c r="AB169" s="370"/>
      <c r="AC169" s="371"/>
      <c r="AD169" s="372"/>
      <c r="AE169" s="96"/>
      <c r="AF169" s="47"/>
      <c r="AG169" s="263">
        <f>AO169</f>
        <v>0</v>
      </c>
      <c r="AH169" s="22">
        <f t="shared" si="85"/>
        <v>0</v>
      </c>
      <c r="AI169" s="22">
        <v>0</v>
      </c>
      <c r="AJ169" s="22">
        <f t="shared" si="85"/>
        <v>0</v>
      </c>
      <c r="AK169" s="22">
        <v>0</v>
      </c>
      <c r="AL169" s="22">
        <f t="shared" si="85"/>
        <v>0</v>
      </c>
      <c r="AM169" s="22">
        <f t="shared" si="85"/>
        <v>0</v>
      </c>
      <c r="AN169" s="22">
        <f t="shared" si="85"/>
        <v>0</v>
      </c>
      <c r="AO169" s="22">
        <v>0</v>
      </c>
    </row>
    <row r="170" spans="1:41" ht="26.25" hidden="1" customHeight="1">
      <c r="A170" s="22">
        <v>0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366"/>
      <c r="U170" s="252" t="s">
        <v>237</v>
      </c>
      <c r="V170" s="369"/>
      <c r="W170" s="369"/>
      <c r="X170" s="369"/>
      <c r="Y170" s="369"/>
      <c r="Z170" s="363"/>
      <c r="AA170" s="364"/>
      <c r="AB170" s="370"/>
      <c r="AC170" s="371"/>
      <c r="AD170" s="372"/>
      <c r="AE170" s="96"/>
      <c r="AF170" s="47"/>
      <c r="AG170" s="263">
        <f>AO170</f>
        <v>0</v>
      </c>
      <c r="AH170" s="22">
        <v>0</v>
      </c>
      <c r="AI170" s="22">
        <v>0</v>
      </c>
      <c r="AJ170" s="22">
        <v>0</v>
      </c>
      <c r="AK170" s="22">
        <v>0</v>
      </c>
      <c r="AL170" s="22">
        <v>0</v>
      </c>
      <c r="AM170" s="22">
        <v>0</v>
      </c>
      <c r="AN170" s="22">
        <v>0</v>
      </c>
      <c r="AO170" s="22">
        <v>0</v>
      </c>
    </row>
    <row r="171" spans="1:41" ht="81.75" customHeight="1">
      <c r="A171" s="22">
        <v>0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523" t="s">
        <v>178</v>
      </c>
      <c r="U171" s="77" t="s">
        <v>180</v>
      </c>
      <c r="V171" s="133"/>
      <c r="W171" s="133"/>
      <c r="X171" s="133"/>
      <c r="Y171" s="133"/>
      <c r="Z171" s="527"/>
      <c r="AA171" s="527"/>
      <c r="AB171" s="1127" t="s">
        <v>181</v>
      </c>
      <c r="AC171" s="521"/>
      <c r="AD171" s="3"/>
      <c r="AE171" s="79">
        <f>AE172</f>
        <v>962.68</v>
      </c>
      <c r="AF171" s="79">
        <f>AF172</f>
        <v>0</v>
      </c>
      <c r="AG171" s="79">
        <f>AG172</f>
        <v>0</v>
      </c>
      <c r="AH171" s="78">
        <v>0</v>
      </c>
      <c r="AI171" s="78">
        <v>0</v>
      </c>
      <c r="AJ171" s="78">
        <v>0</v>
      </c>
      <c r="AK171" s="78">
        <v>0</v>
      </c>
      <c r="AL171" s="78">
        <v>0</v>
      </c>
      <c r="AM171" s="78">
        <v>0</v>
      </c>
      <c r="AN171" s="78">
        <v>0</v>
      </c>
      <c r="AO171" s="78">
        <v>0</v>
      </c>
    </row>
    <row r="172" spans="1:41" ht="13.5" customHeight="1">
      <c r="A172" s="79">
        <f t="shared" ref="A172:R172" si="86">A173</f>
        <v>0</v>
      </c>
      <c r="B172" s="79">
        <f t="shared" si="86"/>
        <v>0</v>
      </c>
      <c r="C172" s="79">
        <f t="shared" si="86"/>
        <v>0</v>
      </c>
      <c r="D172" s="79">
        <f t="shared" si="86"/>
        <v>0</v>
      </c>
      <c r="E172" s="79">
        <f t="shared" si="86"/>
        <v>0</v>
      </c>
      <c r="F172" s="79">
        <f t="shared" si="86"/>
        <v>0</v>
      </c>
      <c r="G172" s="79">
        <f t="shared" si="86"/>
        <v>0</v>
      </c>
      <c r="H172" s="79">
        <f t="shared" si="86"/>
        <v>0</v>
      </c>
      <c r="I172" s="79">
        <f t="shared" si="86"/>
        <v>0</v>
      </c>
      <c r="J172" s="79">
        <f t="shared" si="86"/>
        <v>0</v>
      </c>
      <c r="K172" s="79">
        <f t="shared" si="86"/>
        <v>0</v>
      </c>
      <c r="L172" s="79">
        <f t="shared" si="86"/>
        <v>0</v>
      </c>
      <c r="M172" s="79">
        <f t="shared" si="86"/>
        <v>0</v>
      </c>
      <c r="N172" s="79">
        <f t="shared" si="86"/>
        <v>0</v>
      </c>
      <c r="O172" s="79">
        <f t="shared" si="86"/>
        <v>0</v>
      </c>
      <c r="P172" s="79">
        <f t="shared" si="86"/>
        <v>0</v>
      </c>
      <c r="Q172" s="79">
        <f t="shared" si="86"/>
        <v>0</v>
      </c>
      <c r="R172" s="79">
        <f t="shared" si="86"/>
        <v>0</v>
      </c>
      <c r="S172" s="301"/>
      <c r="T172" s="529"/>
      <c r="U172" s="42" t="s">
        <v>15</v>
      </c>
      <c r="V172" s="133"/>
      <c r="W172" s="133"/>
      <c r="X172" s="133"/>
      <c r="Y172" s="133"/>
      <c r="Z172" s="313"/>
      <c r="AA172" s="314"/>
      <c r="AB172" s="1129"/>
      <c r="AC172" s="521"/>
      <c r="AD172" s="318"/>
      <c r="AE172" s="47">
        <v>962.68</v>
      </c>
      <c r="AF172" s="50">
        <v>0</v>
      </c>
      <c r="AG172" s="50">
        <v>0</v>
      </c>
      <c r="AH172" s="22">
        <v>0</v>
      </c>
      <c r="AI172" s="22">
        <v>0</v>
      </c>
      <c r="AJ172" s="22">
        <v>0</v>
      </c>
      <c r="AK172" s="22">
        <v>0</v>
      </c>
      <c r="AL172" s="22">
        <v>0</v>
      </c>
      <c r="AM172" s="22">
        <v>0</v>
      </c>
      <c r="AN172" s="22">
        <v>0</v>
      </c>
      <c r="AO172" s="22">
        <v>0</v>
      </c>
    </row>
    <row r="173" spans="1:41" ht="29.25" customHeight="1">
      <c r="A173" s="50">
        <v>0</v>
      </c>
      <c r="B173" s="50">
        <v>0</v>
      </c>
      <c r="C173" s="50">
        <v>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0</v>
      </c>
      <c r="Q173" s="50">
        <v>0</v>
      </c>
      <c r="R173" s="50">
        <v>0</v>
      </c>
      <c r="S173" s="50"/>
      <c r="T173" s="523" t="s">
        <v>179</v>
      </c>
      <c r="U173" s="77" t="s">
        <v>182</v>
      </c>
      <c r="V173" s="133"/>
      <c r="W173" s="133"/>
      <c r="X173" s="133"/>
      <c r="Y173" s="133"/>
      <c r="Z173" s="527"/>
      <c r="AA173" s="527"/>
      <c r="AB173" s="1127" t="s">
        <v>181</v>
      </c>
      <c r="AC173" s="521"/>
      <c r="AD173" s="3"/>
      <c r="AE173" s="79">
        <f>AE174</f>
        <v>1342.77</v>
      </c>
      <c r="AF173" s="79">
        <f>AF174</f>
        <v>0</v>
      </c>
      <c r="AG173" s="79">
        <f>AG174</f>
        <v>0</v>
      </c>
      <c r="AH173" s="78">
        <v>0</v>
      </c>
      <c r="AI173" s="78">
        <v>0</v>
      </c>
      <c r="AJ173" s="78">
        <v>0</v>
      </c>
      <c r="AK173" s="78">
        <v>0</v>
      </c>
      <c r="AL173" s="78">
        <v>0</v>
      </c>
      <c r="AM173" s="78">
        <v>0</v>
      </c>
      <c r="AN173" s="78">
        <v>0</v>
      </c>
      <c r="AO173" s="78">
        <v>0</v>
      </c>
    </row>
    <row r="174" spans="1:41" ht="15" customHeight="1">
      <c r="A174" s="79">
        <f t="shared" ref="A174:R174" si="87">A175+A178</f>
        <v>0</v>
      </c>
      <c r="B174" s="79">
        <f t="shared" si="87"/>
        <v>0</v>
      </c>
      <c r="C174" s="79">
        <f t="shared" si="87"/>
        <v>0</v>
      </c>
      <c r="D174" s="79">
        <f t="shared" si="87"/>
        <v>0</v>
      </c>
      <c r="E174" s="79">
        <f t="shared" si="87"/>
        <v>0</v>
      </c>
      <c r="F174" s="79">
        <f t="shared" si="87"/>
        <v>0</v>
      </c>
      <c r="G174" s="79">
        <f t="shared" si="87"/>
        <v>0</v>
      </c>
      <c r="H174" s="79">
        <f t="shared" si="87"/>
        <v>0</v>
      </c>
      <c r="I174" s="79">
        <f t="shared" si="87"/>
        <v>0</v>
      </c>
      <c r="J174" s="79">
        <f t="shared" si="87"/>
        <v>0</v>
      </c>
      <c r="K174" s="79">
        <f t="shared" si="87"/>
        <v>0</v>
      </c>
      <c r="L174" s="79">
        <f t="shared" si="87"/>
        <v>0</v>
      </c>
      <c r="M174" s="79">
        <f t="shared" si="87"/>
        <v>0</v>
      </c>
      <c r="N174" s="79">
        <f t="shared" si="87"/>
        <v>0</v>
      </c>
      <c r="O174" s="79">
        <f t="shared" si="87"/>
        <v>0</v>
      </c>
      <c r="P174" s="79">
        <f t="shared" si="87"/>
        <v>0</v>
      </c>
      <c r="Q174" s="79">
        <f t="shared" si="87"/>
        <v>0</v>
      </c>
      <c r="R174" s="79">
        <f t="shared" si="87"/>
        <v>0</v>
      </c>
      <c r="S174" s="301"/>
      <c r="T174" s="529"/>
      <c r="U174" s="42" t="s">
        <v>15</v>
      </c>
      <c r="V174" s="133"/>
      <c r="W174" s="133"/>
      <c r="X174" s="133"/>
      <c r="Y174" s="133"/>
      <c r="Z174" s="313"/>
      <c r="AA174" s="314"/>
      <c r="AB174" s="1129"/>
      <c r="AC174" s="521"/>
      <c r="AD174" s="318"/>
      <c r="AE174" s="47">
        <v>1342.77</v>
      </c>
      <c r="AF174" s="47">
        <v>0</v>
      </c>
      <c r="AG174" s="50">
        <v>0</v>
      </c>
      <c r="AH174" s="22">
        <v>0</v>
      </c>
      <c r="AI174" s="22">
        <v>0</v>
      </c>
      <c r="AJ174" s="22">
        <v>0</v>
      </c>
      <c r="AK174" s="22">
        <v>0</v>
      </c>
      <c r="AL174" s="22">
        <v>0</v>
      </c>
      <c r="AM174" s="22">
        <v>0</v>
      </c>
      <c r="AN174" s="22">
        <v>0</v>
      </c>
      <c r="AO174" s="22">
        <v>0</v>
      </c>
    </row>
    <row r="175" spans="1:41" ht="15.75" customHeight="1">
      <c r="A175" s="50">
        <v>0</v>
      </c>
      <c r="B175" s="50">
        <v>0</v>
      </c>
      <c r="C175" s="50"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/>
      <c r="T175" s="996" t="s">
        <v>31</v>
      </c>
      <c r="U175" s="999" t="s">
        <v>208</v>
      </c>
      <c r="V175" s="1000"/>
      <c r="W175" s="1000"/>
      <c r="X175" s="1000"/>
      <c r="Y175" s="1000"/>
      <c r="Z175" s="1000"/>
      <c r="AA175" s="1001"/>
      <c r="AB175" s="15" t="s">
        <v>19</v>
      </c>
      <c r="AC175" s="525">
        <v>0</v>
      </c>
      <c r="AD175" s="525">
        <v>0</v>
      </c>
      <c r="AE175" s="16">
        <f>AG175+AH175+AI175</f>
        <v>0</v>
      </c>
      <c r="AF175" s="22">
        <v>0</v>
      </c>
      <c r="AG175" s="22">
        <v>0</v>
      </c>
      <c r="AH175" s="120">
        <v>0</v>
      </c>
      <c r="AI175" s="121">
        <v>0</v>
      </c>
      <c r="AJ175" s="121">
        <v>0</v>
      </c>
      <c r="AK175" s="121">
        <v>0</v>
      </c>
      <c r="AL175" s="120">
        <v>0</v>
      </c>
      <c r="AM175" s="121">
        <v>0</v>
      </c>
      <c r="AN175" s="121">
        <v>0</v>
      </c>
      <c r="AO175" s="121">
        <v>0</v>
      </c>
    </row>
    <row r="176" spans="1:41" ht="15.75" customHeight="1">
      <c r="A176" s="343"/>
      <c r="B176" s="343"/>
      <c r="C176" s="343"/>
      <c r="D176" s="343"/>
      <c r="E176" s="343"/>
      <c r="F176" s="343"/>
      <c r="G176" s="343"/>
      <c r="H176" s="343"/>
      <c r="I176" s="343"/>
      <c r="J176" s="343"/>
      <c r="K176" s="343"/>
      <c r="L176" s="343"/>
      <c r="M176" s="343"/>
      <c r="N176" s="343"/>
      <c r="O176" s="343"/>
      <c r="P176" s="343"/>
      <c r="Q176" s="343"/>
      <c r="R176" s="343"/>
      <c r="S176" s="343"/>
      <c r="T176" s="997"/>
      <c r="U176" s="1002"/>
      <c r="V176" s="1003"/>
      <c r="W176" s="1003"/>
      <c r="X176" s="1003"/>
      <c r="Y176" s="1003"/>
      <c r="Z176" s="1003"/>
      <c r="AA176" s="1004"/>
      <c r="AB176" s="15" t="s">
        <v>20</v>
      </c>
      <c r="AC176" s="525">
        <f>AD176+AE176</f>
        <v>4614.8599999999997</v>
      </c>
      <c r="AD176" s="525">
        <f>AD179+AD194+AD197+AD203</f>
        <v>0</v>
      </c>
      <c r="AE176" s="16">
        <f>AE179</f>
        <v>4614.8599999999997</v>
      </c>
      <c r="AF176" s="22">
        <f>AF179</f>
        <v>4614.8599999999997</v>
      </c>
      <c r="AG176" s="22">
        <f>AG179</f>
        <v>0</v>
      </c>
      <c r="AH176" s="120">
        <v>0</v>
      </c>
      <c r="AI176" s="121">
        <v>0</v>
      </c>
      <c r="AJ176" s="121">
        <v>0</v>
      </c>
      <c r="AK176" s="121">
        <v>0</v>
      </c>
      <c r="AL176" s="120">
        <v>0</v>
      </c>
      <c r="AM176" s="121">
        <v>0</v>
      </c>
      <c r="AN176" s="121">
        <v>0</v>
      </c>
      <c r="AO176" s="121">
        <v>0</v>
      </c>
    </row>
    <row r="177" spans="1:41" ht="15.75" customHeight="1">
      <c r="A177" s="343"/>
      <c r="B177" s="343"/>
      <c r="C177" s="343"/>
      <c r="D177" s="343"/>
      <c r="E177" s="343"/>
      <c r="F177" s="343"/>
      <c r="G177" s="343"/>
      <c r="H177" s="343"/>
      <c r="I177" s="343"/>
      <c r="J177" s="343"/>
      <c r="K177" s="343"/>
      <c r="L177" s="343"/>
      <c r="M177" s="343"/>
      <c r="N177" s="343"/>
      <c r="O177" s="343"/>
      <c r="P177" s="343"/>
      <c r="Q177" s="343"/>
      <c r="R177" s="343"/>
      <c r="S177" s="343"/>
      <c r="T177" s="997"/>
      <c r="U177" s="1002"/>
      <c r="V177" s="1003"/>
      <c r="W177" s="1003"/>
      <c r="X177" s="1003"/>
      <c r="Y177" s="1003"/>
      <c r="Z177" s="1003"/>
      <c r="AA177" s="1004"/>
      <c r="AB177" s="15" t="s">
        <v>10</v>
      </c>
      <c r="AC177" s="525">
        <v>0</v>
      </c>
      <c r="AD177" s="525">
        <v>0</v>
      </c>
      <c r="AE177" s="16">
        <f>AG177+AH177+AI177</f>
        <v>0</v>
      </c>
      <c r="AF177" s="22">
        <v>0</v>
      </c>
      <c r="AG177" s="22">
        <v>0</v>
      </c>
      <c r="AH177" s="120">
        <v>0</v>
      </c>
      <c r="AI177" s="121">
        <v>0</v>
      </c>
      <c r="AJ177" s="121">
        <v>0</v>
      </c>
      <c r="AK177" s="121">
        <v>0</v>
      </c>
      <c r="AL177" s="120">
        <v>0</v>
      </c>
      <c r="AM177" s="121">
        <v>0</v>
      </c>
      <c r="AN177" s="121">
        <v>0</v>
      </c>
      <c r="AO177" s="121">
        <v>0</v>
      </c>
    </row>
    <row r="178" spans="1:41" ht="16.5" customHeight="1">
      <c r="A178" s="343">
        <v>0</v>
      </c>
      <c r="B178" s="343">
        <v>0</v>
      </c>
      <c r="C178" s="343">
        <v>0</v>
      </c>
      <c r="D178" s="343">
        <v>0</v>
      </c>
      <c r="E178" s="343">
        <v>0</v>
      </c>
      <c r="F178" s="343">
        <v>0</v>
      </c>
      <c r="G178" s="343">
        <v>0</v>
      </c>
      <c r="H178" s="343">
        <v>0</v>
      </c>
      <c r="I178" s="343">
        <v>0</v>
      </c>
      <c r="J178" s="343">
        <v>0</v>
      </c>
      <c r="K178" s="343">
        <v>0</v>
      </c>
      <c r="L178" s="343">
        <v>0</v>
      </c>
      <c r="M178" s="343">
        <v>0</v>
      </c>
      <c r="N178" s="343">
        <v>0</v>
      </c>
      <c r="O178" s="343">
        <v>0</v>
      </c>
      <c r="P178" s="343">
        <v>0</v>
      </c>
      <c r="Q178" s="343">
        <v>0</v>
      </c>
      <c r="R178" s="343">
        <v>0</v>
      </c>
      <c r="S178" s="343"/>
      <c r="T178" s="998"/>
      <c r="U178" s="1005"/>
      <c r="V178" s="1006"/>
      <c r="W178" s="1006"/>
      <c r="X178" s="1006"/>
      <c r="Y178" s="1006"/>
      <c r="Z178" s="1006"/>
      <c r="AA178" s="1007"/>
      <c r="AB178" s="15" t="s">
        <v>9</v>
      </c>
      <c r="AC178" s="525">
        <v>0</v>
      </c>
      <c r="AD178" s="525">
        <v>0</v>
      </c>
      <c r="AE178" s="16">
        <f>AG178+AH178+AI178</f>
        <v>0</v>
      </c>
      <c r="AF178" s="22">
        <v>0</v>
      </c>
      <c r="AG178" s="22">
        <v>0</v>
      </c>
      <c r="AH178" s="120">
        <v>0</v>
      </c>
      <c r="AI178" s="121">
        <v>0</v>
      </c>
      <c r="AJ178" s="121">
        <v>0</v>
      </c>
      <c r="AK178" s="121">
        <v>0</v>
      </c>
      <c r="AL178" s="120">
        <v>0</v>
      </c>
      <c r="AM178" s="121">
        <v>0</v>
      </c>
      <c r="AN178" s="121">
        <v>0</v>
      </c>
      <c r="AO178" s="121">
        <v>0</v>
      </c>
    </row>
    <row r="179" spans="1:41" ht="51.75" customHeight="1">
      <c r="A179" s="76">
        <f>A180</f>
        <v>18102.468000000001</v>
      </c>
      <c r="B179" s="76">
        <f t="shared" ref="B179:R180" si="88">B180</f>
        <v>0</v>
      </c>
      <c r="C179" s="76">
        <f t="shared" si="88"/>
        <v>0</v>
      </c>
      <c r="D179" s="76">
        <f t="shared" si="88"/>
        <v>0</v>
      </c>
      <c r="E179" s="76">
        <f t="shared" si="88"/>
        <v>0</v>
      </c>
      <c r="F179" s="76">
        <f t="shared" si="88"/>
        <v>3050</v>
      </c>
      <c r="G179" s="76">
        <f t="shared" si="88"/>
        <v>3050</v>
      </c>
      <c r="H179" s="76">
        <f t="shared" si="88"/>
        <v>15052.467999999999</v>
      </c>
      <c r="I179" s="76">
        <f t="shared" si="88"/>
        <v>15052.467999999999</v>
      </c>
      <c r="J179" s="76">
        <f t="shared" si="88"/>
        <v>24695.014000000003</v>
      </c>
      <c r="K179" s="76">
        <f t="shared" si="88"/>
        <v>24695.014000000003</v>
      </c>
      <c r="L179" s="76">
        <f t="shared" si="88"/>
        <v>0</v>
      </c>
      <c r="M179" s="76">
        <f t="shared" si="88"/>
        <v>0</v>
      </c>
      <c r="N179" s="76">
        <f t="shared" si="88"/>
        <v>0</v>
      </c>
      <c r="O179" s="76">
        <f t="shared" si="88"/>
        <v>0</v>
      </c>
      <c r="P179" s="76">
        <f t="shared" si="88"/>
        <v>0</v>
      </c>
      <c r="Q179" s="76">
        <f t="shared" si="88"/>
        <v>0</v>
      </c>
      <c r="R179" s="76">
        <f t="shared" si="88"/>
        <v>0</v>
      </c>
      <c r="S179" s="307"/>
      <c r="T179" s="1008" t="s">
        <v>50</v>
      </c>
      <c r="U179" s="84" t="s">
        <v>183</v>
      </c>
      <c r="V179" s="1011"/>
      <c r="W179" s="1014"/>
      <c r="X179" s="1014"/>
      <c r="Y179" s="1017">
        <v>150000</v>
      </c>
      <c r="Z179" s="990">
        <v>2019</v>
      </c>
      <c r="AA179" s="990">
        <v>2019</v>
      </c>
      <c r="AB179" s="990" t="s">
        <v>20</v>
      </c>
      <c r="AC179" s="993">
        <v>4914.5600000000004</v>
      </c>
      <c r="AD179" s="3"/>
      <c r="AE179" s="79">
        <f>AE182+AE180</f>
        <v>4614.8599999999997</v>
      </c>
      <c r="AF179" s="79">
        <f>AF182+AF180</f>
        <v>4614.8599999999997</v>
      </c>
      <c r="AG179" s="79">
        <f>AG182+AG180</f>
        <v>0</v>
      </c>
      <c r="AH179" s="78">
        <f>AH180</f>
        <v>0</v>
      </c>
      <c r="AI179" s="78">
        <f>AI180</f>
        <v>0</v>
      </c>
      <c r="AJ179" s="78">
        <f>AJ180</f>
        <v>0</v>
      </c>
      <c r="AK179" s="78">
        <f>AK180</f>
        <v>0</v>
      </c>
      <c r="AL179" s="78">
        <v>0</v>
      </c>
      <c r="AM179" s="78">
        <v>0</v>
      </c>
      <c r="AN179" s="78">
        <v>0</v>
      </c>
      <c r="AO179" s="78">
        <v>0</v>
      </c>
    </row>
    <row r="180" spans="1:41" s="285" customFormat="1" ht="19.5" customHeight="1">
      <c r="A180" s="4">
        <f>A181</f>
        <v>18102.468000000001</v>
      </c>
      <c r="B180" s="4">
        <f t="shared" si="88"/>
        <v>0</v>
      </c>
      <c r="C180" s="4">
        <f t="shared" si="88"/>
        <v>0</v>
      </c>
      <c r="D180" s="4">
        <f t="shared" si="88"/>
        <v>0</v>
      </c>
      <c r="E180" s="4">
        <f t="shared" si="88"/>
        <v>0</v>
      </c>
      <c r="F180" s="4">
        <f t="shared" si="88"/>
        <v>3050</v>
      </c>
      <c r="G180" s="4">
        <f t="shared" si="88"/>
        <v>3050</v>
      </c>
      <c r="H180" s="4">
        <f t="shared" si="88"/>
        <v>15052.467999999999</v>
      </c>
      <c r="I180" s="4">
        <f t="shared" si="88"/>
        <v>15052.467999999999</v>
      </c>
      <c r="J180" s="4">
        <f t="shared" si="88"/>
        <v>24695.014000000003</v>
      </c>
      <c r="K180" s="4">
        <f t="shared" si="88"/>
        <v>24695.014000000003</v>
      </c>
      <c r="L180" s="4">
        <f t="shared" si="88"/>
        <v>0</v>
      </c>
      <c r="M180" s="4">
        <f t="shared" si="88"/>
        <v>0</v>
      </c>
      <c r="N180" s="4">
        <f t="shared" si="88"/>
        <v>0</v>
      </c>
      <c r="O180" s="4">
        <f t="shared" si="88"/>
        <v>0</v>
      </c>
      <c r="P180" s="4">
        <f t="shared" si="88"/>
        <v>0</v>
      </c>
      <c r="Q180" s="4">
        <f t="shared" si="88"/>
        <v>0</v>
      </c>
      <c r="R180" s="4">
        <f t="shared" si="88"/>
        <v>0</v>
      </c>
      <c r="S180" s="344"/>
      <c r="T180" s="1009"/>
      <c r="U180" s="1" t="s">
        <v>15</v>
      </c>
      <c r="V180" s="1012"/>
      <c r="W180" s="1015"/>
      <c r="X180" s="1015"/>
      <c r="Y180" s="1018"/>
      <c r="Z180" s="991"/>
      <c r="AA180" s="991"/>
      <c r="AB180" s="991"/>
      <c r="AC180" s="994"/>
      <c r="AD180" s="47"/>
      <c r="AE180" s="47">
        <f>SUM(AG180:AI180)</f>
        <v>0</v>
      </c>
      <c r="AF180" s="4">
        <f>AF181</f>
        <v>0</v>
      </c>
      <c r="AG180" s="4">
        <f>AG181</f>
        <v>0</v>
      </c>
      <c r="AH180" s="47">
        <v>0</v>
      </c>
      <c r="AI180" s="47">
        <v>0</v>
      </c>
      <c r="AJ180" s="47">
        <v>0</v>
      </c>
      <c r="AK180" s="47">
        <v>0</v>
      </c>
      <c r="AL180" s="120">
        <v>0</v>
      </c>
      <c r="AM180" s="121">
        <v>0</v>
      </c>
      <c r="AN180" s="121">
        <v>0</v>
      </c>
      <c r="AO180" s="121">
        <v>0</v>
      </c>
    </row>
    <row r="181" spans="1:41" s="266" customFormat="1" ht="15.75" hidden="1" customHeight="1">
      <c r="A181" s="268">
        <f>G181+I181</f>
        <v>18102.468000000001</v>
      </c>
      <c r="B181" s="4"/>
      <c r="C181" s="4"/>
      <c r="D181" s="268"/>
      <c r="E181" s="268"/>
      <c r="F181" s="268">
        <f>G181</f>
        <v>3050</v>
      </c>
      <c r="G181" s="268">
        <v>3050</v>
      </c>
      <c r="H181" s="268">
        <f>I181</f>
        <v>15052.467999999999</v>
      </c>
      <c r="I181" s="268">
        <f>2000+5000+639.994+4500+2912.474</f>
        <v>15052.467999999999</v>
      </c>
      <c r="J181" s="268">
        <f>K181</f>
        <v>24695.014000000003</v>
      </c>
      <c r="K181" s="268">
        <f>4437.479+13664.994+6592.541</f>
        <v>24695.014000000003</v>
      </c>
      <c r="L181" s="268"/>
      <c r="M181" s="268"/>
      <c r="N181" s="96"/>
      <c r="O181" s="96"/>
      <c r="P181" s="96"/>
      <c r="Q181" s="268"/>
      <c r="R181" s="268"/>
      <c r="S181" s="308"/>
      <c r="T181" s="1009"/>
      <c r="U181" s="92" t="s">
        <v>250</v>
      </c>
      <c r="V181" s="1012"/>
      <c r="W181" s="1015"/>
      <c r="X181" s="1015"/>
      <c r="Y181" s="1018"/>
      <c r="Z181" s="991"/>
      <c r="AA181" s="991"/>
      <c r="AB181" s="991"/>
      <c r="AC181" s="994"/>
      <c r="AD181" s="95"/>
      <c r="AE181" s="96">
        <f>SUM(AG181:AI181)</f>
        <v>0</v>
      </c>
      <c r="AF181" s="263">
        <f>AH181+AJ181</f>
        <v>0</v>
      </c>
      <c r="AG181" s="263">
        <f>AI181+AK181</f>
        <v>0</v>
      </c>
      <c r="AH181" s="111"/>
      <c r="AI181" s="111"/>
      <c r="AJ181" s="111"/>
      <c r="AK181" s="111"/>
      <c r="AL181"/>
      <c r="AM181"/>
      <c r="AN181"/>
      <c r="AO181"/>
    </row>
    <row r="182" spans="1:41" ht="39.75" hidden="1" customHeight="1">
      <c r="A182" s="349">
        <v>0</v>
      </c>
      <c r="B182" s="349">
        <v>0</v>
      </c>
      <c r="C182" s="349">
        <v>0</v>
      </c>
      <c r="D182" s="349">
        <v>0</v>
      </c>
      <c r="E182" s="349">
        <v>0</v>
      </c>
      <c r="F182" s="349">
        <v>0</v>
      </c>
      <c r="G182" s="349">
        <v>0</v>
      </c>
      <c r="H182" s="349">
        <v>0</v>
      </c>
      <c r="I182" s="349">
        <v>0</v>
      </c>
      <c r="J182" s="349">
        <v>0</v>
      </c>
      <c r="K182" s="349">
        <v>0</v>
      </c>
      <c r="L182" s="349">
        <v>0</v>
      </c>
      <c r="M182" s="349">
        <v>0</v>
      </c>
      <c r="N182" s="349" t="e">
        <f>#REF!-A182</f>
        <v>#REF!</v>
      </c>
      <c r="O182" s="349" t="e">
        <f>N182</f>
        <v>#REF!</v>
      </c>
      <c r="P182" s="349">
        <v>0</v>
      </c>
      <c r="Q182" s="349">
        <v>0</v>
      </c>
      <c r="R182" s="349">
        <v>0</v>
      </c>
      <c r="S182" s="350" t="s">
        <v>158</v>
      </c>
      <c r="T182" s="1010"/>
      <c r="U182" s="5" t="s">
        <v>16</v>
      </c>
      <c r="V182" s="1020"/>
      <c r="W182" s="1020"/>
      <c r="X182" s="1015"/>
      <c r="Y182" s="1021"/>
      <c r="Z182" s="991"/>
      <c r="AA182" s="991"/>
      <c r="AB182" s="991"/>
      <c r="AC182" s="995"/>
      <c r="AD182" s="47">
        <v>0</v>
      </c>
      <c r="AE182" s="47">
        <v>4614.8599999999997</v>
      </c>
      <c r="AF182" s="4">
        <v>4614.8599999999997</v>
      </c>
      <c r="AG182" s="4">
        <v>0</v>
      </c>
    </row>
    <row r="183" spans="1:41" ht="28.5" customHeight="1">
      <c r="A183" s="76">
        <v>0</v>
      </c>
      <c r="B183" s="76">
        <v>0</v>
      </c>
      <c r="C183" s="76">
        <v>0</v>
      </c>
      <c r="D183" s="76">
        <v>0</v>
      </c>
      <c r="E183" s="76">
        <v>0</v>
      </c>
      <c r="F183" s="76">
        <v>0</v>
      </c>
      <c r="G183" s="76">
        <v>0</v>
      </c>
      <c r="H183" s="76">
        <v>0</v>
      </c>
      <c r="I183" s="76">
        <v>0</v>
      </c>
      <c r="J183" s="76">
        <v>0</v>
      </c>
      <c r="K183" s="76">
        <v>0</v>
      </c>
      <c r="L183" s="76">
        <v>0</v>
      </c>
      <c r="M183" s="76">
        <v>0</v>
      </c>
      <c r="N183" s="79" t="e">
        <f>#REF!-A183</f>
        <v>#REF!</v>
      </c>
      <c r="O183" s="79" t="e">
        <f>N183</f>
        <v>#REF!</v>
      </c>
      <c r="P183" s="79">
        <v>0</v>
      </c>
      <c r="Q183" s="76">
        <v>0</v>
      </c>
      <c r="R183" s="76">
        <v>0</v>
      </c>
      <c r="S183" s="307"/>
      <c r="T183" s="996" t="s">
        <v>139</v>
      </c>
      <c r="U183" s="999" t="s">
        <v>209</v>
      </c>
      <c r="V183" s="1000"/>
      <c r="W183" s="1000"/>
      <c r="X183" s="1000"/>
      <c r="Y183" s="1000"/>
      <c r="Z183" s="1000"/>
      <c r="AA183" s="1001"/>
      <c r="AB183" s="15" t="s">
        <v>19</v>
      </c>
      <c r="AC183" s="525">
        <v>0</v>
      </c>
      <c r="AD183" s="525">
        <v>0</v>
      </c>
      <c r="AE183" s="22">
        <f>AG183+AH183+AI183</f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0</v>
      </c>
      <c r="AL183" s="22">
        <v>0</v>
      </c>
      <c r="AM183" s="22">
        <v>0</v>
      </c>
      <c r="AN183" s="22">
        <v>0</v>
      </c>
      <c r="AO183" s="22">
        <v>0</v>
      </c>
    </row>
    <row r="184" spans="1:41" ht="15" customHeight="1">
      <c r="A184" s="47">
        <v>0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310"/>
      <c r="T184" s="997"/>
      <c r="U184" s="1002"/>
      <c r="V184" s="1003"/>
      <c r="W184" s="1003"/>
      <c r="X184" s="1003"/>
      <c r="Y184" s="1003"/>
      <c r="Z184" s="1003"/>
      <c r="AA184" s="1004"/>
      <c r="AB184" s="15" t="s">
        <v>20</v>
      </c>
      <c r="AC184" s="525" t="e">
        <f>AD184+AE184</f>
        <v>#REF!</v>
      </c>
      <c r="AD184" s="525" t="e">
        <f>#REF!+AD225+#REF!+#REF!</f>
        <v>#REF!</v>
      </c>
      <c r="AE184" s="47">
        <f>AE187+AE189++AE194+AE198+AE203+AE205+AE209+AE214+AE221+AE225</f>
        <v>333768.50999999995</v>
      </c>
      <c r="AF184" s="47">
        <f>AF187+AF189++AF194+AF198+AF203+AF205+AF209+AF214+AF221+AF225</f>
        <v>45117.23</v>
      </c>
      <c r="AG184" s="47">
        <f t="shared" ref="AG184:AK184" si="89">AG187+AG189++AG194+AG198+AG203+AG205+AG209+AG214+AG221+AG225</f>
        <v>0</v>
      </c>
      <c r="AH184" s="47">
        <f t="shared" si="89"/>
        <v>0</v>
      </c>
      <c r="AI184" s="47">
        <f t="shared" si="89"/>
        <v>0</v>
      </c>
      <c r="AJ184" s="47">
        <f t="shared" si="89"/>
        <v>0</v>
      </c>
      <c r="AK184" s="47">
        <f t="shared" si="89"/>
        <v>0</v>
      </c>
      <c r="AL184" s="22">
        <v>0</v>
      </c>
      <c r="AM184" s="22">
        <v>0</v>
      </c>
      <c r="AN184" s="22">
        <v>0</v>
      </c>
      <c r="AO184" s="22">
        <v>0</v>
      </c>
    </row>
    <row r="185" spans="1:41" ht="45.75" customHeight="1">
      <c r="A185" s="79">
        <f>A186+A188</f>
        <v>33.478999999999999</v>
      </c>
      <c r="B185" s="79">
        <f t="shared" ref="B185:R185" si="90">B186+B188</f>
        <v>33.478999999999999</v>
      </c>
      <c r="C185" s="79">
        <f t="shared" si="90"/>
        <v>33.478999999999999</v>
      </c>
      <c r="D185" s="79">
        <f t="shared" si="90"/>
        <v>0</v>
      </c>
      <c r="E185" s="79">
        <f t="shared" si="90"/>
        <v>0</v>
      </c>
      <c r="F185" s="79">
        <f t="shared" si="90"/>
        <v>0</v>
      </c>
      <c r="G185" s="79">
        <f t="shared" si="90"/>
        <v>0</v>
      </c>
      <c r="H185" s="79">
        <f t="shared" si="90"/>
        <v>0</v>
      </c>
      <c r="I185" s="79">
        <f t="shared" si="90"/>
        <v>0</v>
      </c>
      <c r="J185" s="79">
        <f t="shared" si="90"/>
        <v>33.479999999999997</v>
      </c>
      <c r="K185" s="79">
        <f>K186+K188</f>
        <v>0</v>
      </c>
      <c r="L185" s="79">
        <f t="shared" si="90"/>
        <v>0</v>
      </c>
      <c r="M185" s="79">
        <f t="shared" si="90"/>
        <v>0</v>
      </c>
      <c r="N185" s="79" t="e">
        <f>#REF!-A185</f>
        <v>#REF!</v>
      </c>
      <c r="O185" s="79" t="e">
        <f>N185</f>
        <v>#REF!</v>
      </c>
      <c r="P185" s="79" t="e">
        <f>ROUND((A185*100%/#REF!*100),2)</f>
        <v>#REF!</v>
      </c>
      <c r="Q185" s="79">
        <f t="shared" si="90"/>
        <v>0</v>
      </c>
      <c r="R185" s="79">
        <f t="shared" si="90"/>
        <v>0</v>
      </c>
      <c r="S185" s="309"/>
      <c r="T185" s="997"/>
      <c r="U185" s="1002"/>
      <c r="V185" s="1003"/>
      <c r="W185" s="1003"/>
      <c r="X185" s="1003"/>
      <c r="Y185" s="1003"/>
      <c r="Z185" s="1003"/>
      <c r="AA185" s="1004"/>
      <c r="AB185" s="15" t="s">
        <v>10</v>
      </c>
      <c r="AC185" s="525">
        <v>0</v>
      </c>
      <c r="AD185" s="525">
        <v>0</v>
      </c>
      <c r="AE185" s="22">
        <f>AE201+AE202+AE229</f>
        <v>297742.64</v>
      </c>
      <c r="AF185" s="22">
        <f>AF201+AF202+AF229</f>
        <v>0</v>
      </c>
      <c r="AG185" s="22">
        <f>AG201+AG202+AG229</f>
        <v>0</v>
      </c>
      <c r="AH185" s="22">
        <v>0</v>
      </c>
      <c r="AI185" s="22">
        <v>0</v>
      </c>
      <c r="AJ185" s="22">
        <v>0</v>
      </c>
      <c r="AK185" s="22">
        <v>0</v>
      </c>
      <c r="AL185" s="22">
        <v>0</v>
      </c>
      <c r="AM185" s="22">
        <v>0</v>
      </c>
      <c r="AN185" s="22">
        <v>0</v>
      </c>
      <c r="AO185" s="22">
        <v>0</v>
      </c>
    </row>
    <row r="186" spans="1:41" ht="17.25" customHeight="1">
      <c r="A186" s="47">
        <f>SUM(A187)</f>
        <v>33.478999999999999</v>
      </c>
      <c r="B186" s="47">
        <f>SUM(B187)</f>
        <v>33.478999999999999</v>
      </c>
      <c r="C186" s="47">
        <f>SUM(C187)</f>
        <v>33.478999999999999</v>
      </c>
      <c r="D186" s="47">
        <f t="shared" ref="D186:I186" si="91">SUM(D187)</f>
        <v>0</v>
      </c>
      <c r="E186" s="47">
        <f t="shared" si="91"/>
        <v>0</v>
      </c>
      <c r="F186" s="47">
        <f t="shared" si="91"/>
        <v>0</v>
      </c>
      <c r="G186" s="47">
        <f t="shared" si="91"/>
        <v>0</v>
      </c>
      <c r="H186" s="47">
        <f t="shared" si="91"/>
        <v>0</v>
      </c>
      <c r="I186" s="47">
        <f t="shared" si="91"/>
        <v>0</v>
      </c>
      <c r="J186" s="47">
        <v>33.479999999999997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310"/>
      <c r="T186" s="998"/>
      <c r="U186" s="1005"/>
      <c r="V186" s="1006"/>
      <c r="W186" s="1006"/>
      <c r="X186" s="1006"/>
      <c r="Y186" s="1006"/>
      <c r="Z186" s="1006"/>
      <c r="AA186" s="1007"/>
      <c r="AB186" s="15" t="s">
        <v>9</v>
      </c>
      <c r="AC186" s="525">
        <v>0</v>
      </c>
      <c r="AD186" s="525">
        <v>0</v>
      </c>
      <c r="AE186" s="22">
        <f>AG186+AH186+AI186</f>
        <v>0</v>
      </c>
      <c r="AF186" s="22">
        <v>0</v>
      </c>
      <c r="AG186" s="22">
        <v>0</v>
      </c>
      <c r="AH186" s="22">
        <v>0</v>
      </c>
      <c r="AI186" s="22">
        <v>0</v>
      </c>
      <c r="AJ186" s="22">
        <v>0</v>
      </c>
      <c r="AK186" s="22">
        <v>0</v>
      </c>
      <c r="AL186" s="22">
        <v>0</v>
      </c>
      <c r="AM186" s="22">
        <v>0</v>
      </c>
      <c r="AN186" s="22">
        <v>0</v>
      </c>
      <c r="AO186" s="22">
        <v>0</v>
      </c>
    </row>
    <row r="187" spans="1:41" s="97" customFormat="1" ht="28.5" customHeight="1">
      <c r="A187" s="96">
        <f>C187</f>
        <v>33.478999999999999</v>
      </c>
      <c r="B187" s="47">
        <f>C187</f>
        <v>33.478999999999999</v>
      </c>
      <c r="C187" s="47">
        <v>33.478999999999999</v>
      </c>
      <c r="D187" s="96"/>
      <c r="E187" s="96"/>
      <c r="F187" s="96"/>
      <c r="G187" s="96"/>
      <c r="H187" s="47"/>
      <c r="I187" s="47"/>
      <c r="J187" s="96">
        <f>K187</f>
        <v>33.478999999999999</v>
      </c>
      <c r="K187" s="96">
        <v>33.478999999999999</v>
      </c>
      <c r="L187" s="96"/>
      <c r="M187" s="96"/>
      <c r="N187" s="96"/>
      <c r="O187" s="96"/>
      <c r="P187" s="96"/>
      <c r="Q187" s="96"/>
      <c r="R187" s="96"/>
      <c r="S187" s="311"/>
      <c r="T187" s="1114" t="s">
        <v>184</v>
      </c>
      <c r="U187" s="77" t="s">
        <v>89</v>
      </c>
      <c r="V187" s="133"/>
      <c r="W187" s="133"/>
      <c r="X187" s="133"/>
      <c r="Y187" s="133"/>
      <c r="Z187" s="527"/>
      <c r="AA187" s="527"/>
      <c r="AB187" s="1127" t="s">
        <v>20</v>
      </c>
      <c r="AC187" s="521"/>
      <c r="AD187" s="3"/>
      <c r="AE187" s="79">
        <f>AE188</f>
        <v>5195.03</v>
      </c>
      <c r="AF187" s="79">
        <f>AF188</f>
        <v>157.59</v>
      </c>
      <c r="AG187" s="79">
        <f>AG188</f>
        <v>0</v>
      </c>
      <c r="AH187" s="78">
        <v>0</v>
      </c>
      <c r="AI187" s="78">
        <v>0</v>
      </c>
      <c r="AJ187" s="78">
        <v>0</v>
      </c>
      <c r="AK187" s="78">
        <v>0</v>
      </c>
      <c r="AL187" s="78">
        <v>0</v>
      </c>
      <c r="AM187" s="78">
        <v>0</v>
      </c>
      <c r="AN187" s="78">
        <v>0</v>
      </c>
      <c r="AO187" s="78">
        <v>0</v>
      </c>
    </row>
    <row r="188" spans="1:41" ht="17.25" customHeight="1">
      <c r="A188" s="47">
        <v>0</v>
      </c>
      <c r="B188" s="47">
        <v>0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310"/>
      <c r="T188" s="1116"/>
      <c r="U188" s="47" t="s">
        <v>15</v>
      </c>
      <c r="V188" s="133"/>
      <c r="W188" s="133"/>
      <c r="X188" s="133"/>
      <c r="Y188" s="133"/>
      <c r="Z188" s="313"/>
      <c r="AA188" s="314"/>
      <c r="AB188" s="1129"/>
      <c r="AC188" s="521"/>
      <c r="AD188" s="318"/>
      <c r="AE188" s="47">
        <v>5195.03</v>
      </c>
      <c r="AF188" s="50">
        <v>157.59</v>
      </c>
      <c r="AG188" s="50">
        <v>0</v>
      </c>
      <c r="AH188" s="22">
        <v>0</v>
      </c>
      <c r="AI188" s="22">
        <v>0</v>
      </c>
      <c r="AJ188" s="22">
        <v>0</v>
      </c>
      <c r="AK188" s="22">
        <v>0</v>
      </c>
      <c r="AL188" s="22">
        <v>0</v>
      </c>
      <c r="AM188" s="22">
        <v>0</v>
      </c>
      <c r="AN188" s="22">
        <v>0</v>
      </c>
      <c r="AO188" s="22">
        <v>0</v>
      </c>
    </row>
    <row r="189" spans="1:41" ht="44.25" customHeight="1">
      <c r="A189" s="79">
        <f>A190+A192</f>
        <v>885</v>
      </c>
      <c r="B189" s="79">
        <f t="shared" ref="B189:J189" si="92">B190+B192</f>
        <v>0</v>
      </c>
      <c r="C189" s="79">
        <f t="shared" si="92"/>
        <v>0</v>
      </c>
      <c r="D189" s="79">
        <f t="shared" si="92"/>
        <v>0</v>
      </c>
      <c r="E189" s="79">
        <f t="shared" si="92"/>
        <v>0</v>
      </c>
      <c r="F189" s="79">
        <f t="shared" si="92"/>
        <v>0</v>
      </c>
      <c r="G189" s="79">
        <f t="shared" si="92"/>
        <v>0</v>
      </c>
      <c r="H189" s="79">
        <f t="shared" si="92"/>
        <v>2761.44</v>
      </c>
      <c r="I189" s="79">
        <f t="shared" si="92"/>
        <v>885</v>
      </c>
      <c r="J189" s="79">
        <f t="shared" si="92"/>
        <v>0</v>
      </c>
      <c r="K189" s="79">
        <f>K190+K192</f>
        <v>0</v>
      </c>
      <c r="L189" s="79">
        <f>L190+L192</f>
        <v>0</v>
      </c>
      <c r="M189" s="79">
        <f>M190+M192</f>
        <v>0</v>
      </c>
      <c r="N189" s="79" t="e">
        <f>#REF!-A189</f>
        <v>#REF!</v>
      </c>
      <c r="O189" s="79" t="e">
        <f>N189</f>
        <v>#REF!</v>
      </c>
      <c r="P189" s="79" t="e">
        <f>ROUND((A189*100%/#REF!*100),2)</f>
        <v>#REF!</v>
      </c>
      <c r="Q189" s="79">
        <f>Q190+Q192</f>
        <v>0</v>
      </c>
      <c r="R189" s="79">
        <f>R190+R192</f>
        <v>0</v>
      </c>
      <c r="S189" s="309"/>
      <c r="T189" s="1114" t="s">
        <v>185</v>
      </c>
      <c r="U189" s="77" t="s">
        <v>187</v>
      </c>
      <c r="V189" s="133"/>
      <c r="W189" s="133"/>
      <c r="X189" s="133"/>
      <c r="Y189" s="133"/>
      <c r="Z189" s="527"/>
      <c r="AA189" s="527"/>
      <c r="AB189" s="1127" t="s">
        <v>20</v>
      </c>
      <c r="AC189" s="521"/>
      <c r="AD189" s="3"/>
      <c r="AE189" s="79">
        <f>AE190+AE193</f>
        <v>134036.41</v>
      </c>
      <c r="AF189" s="79">
        <f>AF190+AF193</f>
        <v>30005.93</v>
      </c>
      <c r="AG189" s="79">
        <f>AG190+AG193</f>
        <v>0</v>
      </c>
      <c r="AH189" s="78">
        <v>0</v>
      </c>
      <c r="AI189" s="78">
        <v>0</v>
      </c>
      <c r="AJ189" s="78">
        <v>0</v>
      </c>
      <c r="AK189" s="78">
        <v>0</v>
      </c>
      <c r="AL189" s="78">
        <v>0</v>
      </c>
      <c r="AM189" s="78">
        <v>0</v>
      </c>
      <c r="AN189" s="78">
        <v>0</v>
      </c>
      <c r="AO189" s="78">
        <v>0</v>
      </c>
    </row>
    <row r="190" spans="1:41" s="285" customFormat="1" ht="16.5" customHeight="1">
      <c r="A190" s="47">
        <f>SUM(A191:A192)</f>
        <v>885</v>
      </c>
      <c r="B190" s="47">
        <f t="shared" ref="B190:M190" si="93">SUM(B191:B192)</f>
        <v>0</v>
      </c>
      <c r="C190" s="47">
        <f t="shared" si="93"/>
        <v>0</v>
      </c>
      <c r="D190" s="47">
        <f t="shared" si="93"/>
        <v>0</v>
      </c>
      <c r="E190" s="47">
        <f t="shared" si="93"/>
        <v>0</v>
      </c>
      <c r="F190" s="47">
        <f t="shared" si="93"/>
        <v>0</v>
      </c>
      <c r="G190" s="47">
        <f t="shared" si="93"/>
        <v>0</v>
      </c>
      <c r="H190" s="47">
        <f t="shared" si="93"/>
        <v>2761.44</v>
      </c>
      <c r="I190" s="47">
        <f t="shared" si="93"/>
        <v>885</v>
      </c>
      <c r="J190" s="47">
        <f t="shared" si="93"/>
        <v>0</v>
      </c>
      <c r="K190" s="47">
        <f t="shared" si="93"/>
        <v>0</v>
      </c>
      <c r="L190" s="47">
        <f t="shared" si="93"/>
        <v>0</v>
      </c>
      <c r="M190" s="47">
        <f t="shared" si="93"/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294"/>
      <c r="T190" s="1115"/>
      <c r="U190" s="47" t="s">
        <v>15</v>
      </c>
      <c r="V190" s="133"/>
      <c r="W190" s="133"/>
      <c r="X190" s="133"/>
      <c r="Y190" s="133"/>
      <c r="Z190" s="313"/>
      <c r="AA190" s="314"/>
      <c r="AB190" s="1128"/>
      <c r="AC190" s="521"/>
      <c r="AD190" s="318"/>
      <c r="AE190" s="47">
        <v>2401.5100000000002</v>
      </c>
      <c r="AF190" s="47">
        <v>0</v>
      </c>
      <c r="AG190" s="47">
        <f>SUM(AG191:AG192)</f>
        <v>0</v>
      </c>
      <c r="AH190" s="22">
        <v>0</v>
      </c>
      <c r="AI190" s="22">
        <v>0</v>
      </c>
      <c r="AJ190" s="22">
        <v>0</v>
      </c>
      <c r="AK190" s="22">
        <v>0</v>
      </c>
      <c r="AL190" s="22">
        <v>0</v>
      </c>
      <c r="AM190" s="22">
        <v>0</v>
      </c>
      <c r="AN190" s="22">
        <v>0</v>
      </c>
      <c r="AO190" s="22">
        <v>0</v>
      </c>
    </row>
    <row r="191" spans="1:41" s="266" customFormat="1" ht="16.5" hidden="1" customHeight="1">
      <c r="A191" s="96">
        <f>I191</f>
        <v>885</v>
      </c>
      <c r="B191" s="96"/>
      <c r="C191" s="96"/>
      <c r="D191" s="96"/>
      <c r="E191" s="96"/>
      <c r="F191" s="96"/>
      <c r="G191" s="96"/>
      <c r="H191" s="96">
        <v>2761.44</v>
      </c>
      <c r="I191" s="96">
        <v>885</v>
      </c>
      <c r="J191" s="96">
        <f>K191</f>
        <v>0</v>
      </c>
      <c r="K191" s="96">
        <v>0</v>
      </c>
      <c r="L191" s="96">
        <v>0</v>
      </c>
      <c r="M191" s="96">
        <v>0</v>
      </c>
      <c r="N191" s="96">
        <v>0</v>
      </c>
      <c r="O191" s="96">
        <v>0</v>
      </c>
      <c r="P191" s="96">
        <v>0</v>
      </c>
      <c r="Q191" s="96">
        <v>0</v>
      </c>
      <c r="R191" s="96">
        <v>0</v>
      </c>
      <c r="S191" s="302"/>
      <c r="T191" s="1115"/>
      <c r="U191" s="454" t="s">
        <v>267</v>
      </c>
      <c r="V191" s="369"/>
      <c r="W191" s="369"/>
      <c r="X191" s="369"/>
      <c r="Y191" s="369"/>
      <c r="Z191" s="455"/>
      <c r="AA191" s="456"/>
      <c r="AB191" s="1128"/>
      <c r="AC191" s="371"/>
      <c r="AD191" s="372"/>
      <c r="AE191" s="96"/>
      <c r="AF191" s="268">
        <f>AG191</f>
        <v>0</v>
      </c>
      <c r="AG191" s="457">
        <f>AI191+AK191+AM191</f>
        <v>0</v>
      </c>
      <c r="AH191" s="120">
        <v>0</v>
      </c>
      <c r="AI191" s="121">
        <v>0</v>
      </c>
      <c r="AJ191" s="121">
        <v>0</v>
      </c>
      <c r="AK191" s="121">
        <v>0</v>
      </c>
      <c r="AL191" s="120">
        <v>0</v>
      </c>
      <c r="AM191" s="121">
        <v>0</v>
      </c>
      <c r="AN191" s="121">
        <v>0</v>
      </c>
      <c r="AO191" s="121">
        <v>0</v>
      </c>
    </row>
    <row r="192" spans="1:41" ht="17.25" hidden="1" customHeight="1">
      <c r="A192" s="47">
        <v>0</v>
      </c>
      <c r="B192" s="47">
        <v>0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0</v>
      </c>
      <c r="S192" s="310"/>
      <c r="T192" s="1115"/>
      <c r="U192" s="454" t="s">
        <v>271</v>
      </c>
      <c r="V192" s="369"/>
      <c r="W192" s="369"/>
      <c r="X192" s="369"/>
      <c r="Y192" s="369"/>
      <c r="Z192" s="455"/>
      <c r="AA192" s="456"/>
      <c r="AB192" s="1128"/>
      <c r="AC192" s="371"/>
      <c r="AD192" s="372"/>
      <c r="AE192" s="96"/>
      <c r="AF192" s="268"/>
      <c r="AG192" s="491">
        <f>AI192+AK192+AM192+AO192</f>
        <v>0</v>
      </c>
      <c r="AH192" s="120">
        <v>0</v>
      </c>
      <c r="AI192" s="121">
        <v>0</v>
      </c>
      <c r="AJ192" s="121">
        <v>0</v>
      </c>
      <c r="AK192" s="121">
        <v>0</v>
      </c>
      <c r="AL192" s="120">
        <v>0</v>
      </c>
      <c r="AM192" s="121">
        <v>0</v>
      </c>
      <c r="AN192" s="121">
        <v>0</v>
      </c>
      <c r="AO192" s="121">
        <v>0</v>
      </c>
    </row>
    <row r="193" spans="1:41" ht="16.5" customHeight="1">
      <c r="A193" s="79">
        <f>A194+A199</f>
        <v>158.46600000000001</v>
      </c>
      <c r="B193" s="79">
        <f t="shared" ref="B193:J193" si="94">B194+B199</f>
        <v>0</v>
      </c>
      <c r="C193" s="79">
        <f t="shared" si="94"/>
        <v>0</v>
      </c>
      <c r="D193" s="79">
        <f t="shared" si="94"/>
        <v>0</v>
      </c>
      <c r="E193" s="79">
        <f t="shared" si="94"/>
        <v>0</v>
      </c>
      <c r="F193" s="79">
        <f t="shared" si="94"/>
        <v>0</v>
      </c>
      <c r="G193" s="79">
        <f t="shared" si="94"/>
        <v>0</v>
      </c>
      <c r="H193" s="79">
        <f t="shared" si="94"/>
        <v>158.46600000000001</v>
      </c>
      <c r="I193" s="79">
        <f t="shared" si="94"/>
        <v>158.46600000000001</v>
      </c>
      <c r="J193" s="79">
        <f t="shared" si="94"/>
        <v>158.46600000000001</v>
      </c>
      <c r="K193" s="79">
        <f>K194+K199</f>
        <v>158.46600000000001</v>
      </c>
      <c r="L193" s="79">
        <f>L194+L199</f>
        <v>0</v>
      </c>
      <c r="M193" s="79">
        <f>M194+M199</f>
        <v>0</v>
      </c>
      <c r="N193" s="79" t="e">
        <f>#REF!-A193</f>
        <v>#REF!</v>
      </c>
      <c r="O193" s="79" t="e">
        <f>N193</f>
        <v>#REF!</v>
      </c>
      <c r="P193" s="79" t="e">
        <f>ROUND((A193*100%/#REF!*100),2)</f>
        <v>#REF!</v>
      </c>
      <c r="Q193" s="79">
        <f>Q194+Q199</f>
        <v>0</v>
      </c>
      <c r="R193" s="79">
        <f>R194+R199</f>
        <v>0</v>
      </c>
      <c r="S193" s="351" t="s">
        <v>212</v>
      </c>
      <c r="T193" s="1116"/>
      <c r="U193" s="340" t="s">
        <v>32</v>
      </c>
      <c r="V193" s="133"/>
      <c r="W193" s="133"/>
      <c r="X193" s="133"/>
      <c r="Y193" s="133"/>
      <c r="Z193" s="341"/>
      <c r="AA193" s="342"/>
      <c r="AB193" s="1155"/>
      <c r="AC193" s="521"/>
      <c r="AD193" s="318"/>
      <c r="AE193" s="47">
        <v>131634.9</v>
      </c>
      <c r="AF193" s="47">
        <v>30005.93</v>
      </c>
      <c r="AG193" s="47">
        <v>0</v>
      </c>
      <c r="AH193" s="22">
        <v>0</v>
      </c>
      <c r="AI193" s="22">
        <v>0</v>
      </c>
      <c r="AJ193" s="22">
        <v>0</v>
      </c>
      <c r="AK193" s="22">
        <v>0</v>
      </c>
      <c r="AL193" s="22">
        <v>0</v>
      </c>
      <c r="AM193" s="22">
        <v>0</v>
      </c>
      <c r="AN193" s="22">
        <v>0</v>
      </c>
      <c r="AO193" s="22">
        <v>0</v>
      </c>
    </row>
    <row r="194" spans="1:41" ht="45" customHeight="1">
      <c r="A194" s="47">
        <f>SUM(A196:A198)</f>
        <v>158.46600000000001</v>
      </c>
      <c r="B194" s="47">
        <f t="shared" ref="B194:K194" si="95">SUM(B196:B198)</f>
        <v>0</v>
      </c>
      <c r="C194" s="47">
        <f t="shared" si="95"/>
        <v>0</v>
      </c>
      <c r="D194" s="47">
        <f t="shared" si="95"/>
        <v>0</v>
      </c>
      <c r="E194" s="47">
        <f t="shared" si="95"/>
        <v>0</v>
      </c>
      <c r="F194" s="47">
        <f t="shared" si="95"/>
        <v>0</v>
      </c>
      <c r="G194" s="47">
        <f t="shared" si="95"/>
        <v>0</v>
      </c>
      <c r="H194" s="47">
        <f t="shared" si="95"/>
        <v>158.46600000000001</v>
      </c>
      <c r="I194" s="47">
        <f t="shared" si="95"/>
        <v>158.46600000000001</v>
      </c>
      <c r="J194" s="47">
        <f t="shared" si="95"/>
        <v>158.46600000000001</v>
      </c>
      <c r="K194" s="47">
        <f t="shared" si="95"/>
        <v>158.46600000000001</v>
      </c>
      <c r="L194" s="47">
        <f>L198</f>
        <v>0</v>
      </c>
      <c r="M194" s="47">
        <f>M198</f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310">
        <v>159.434</v>
      </c>
      <c r="T194" s="1150" t="s">
        <v>186</v>
      </c>
      <c r="U194" s="77" t="s">
        <v>210</v>
      </c>
      <c r="V194" s="516"/>
      <c r="W194" s="516"/>
      <c r="X194" s="516">
        <v>300</v>
      </c>
      <c r="Y194" s="516"/>
      <c r="Z194" s="519">
        <v>2019</v>
      </c>
      <c r="AA194" s="519">
        <v>2019</v>
      </c>
      <c r="AB194" s="1157" t="s">
        <v>20</v>
      </c>
      <c r="AC194" s="52">
        <f>AD194+AE194</f>
        <v>27019.38</v>
      </c>
      <c r="AD194" s="3">
        <v>0</v>
      </c>
      <c r="AE194" s="79">
        <f>AE195</f>
        <v>27019.38</v>
      </c>
      <c r="AF194" s="76">
        <f>AF195</f>
        <v>0</v>
      </c>
      <c r="AG194" s="76">
        <f>AG195</f>
        <v>0</v>
      </c>
      <c r="AH194" s="78">
        <v>0</v>
      </c>
      <c r="AI194" s="78">
        <v>0</v>
      </c>
      <c r="AJ194" s="78">
        <v>0</v>
      </c>
      <c r="AK194" s="78">
        <v>0</v>
      </c>
      <c r="AL194" s="78">
        <v>0</v>
      </c>
      <c r="AM194" s="78">
        <v>0</v>
      </c>
      <c r="AN194" s="78">
        <v>0</v>
      </c>
      <c r="AO194" s="78">
        <v>0</v>
      </c>
    </row>
    <row r="195" spans="1:41" ht="17.25" customHeight="1">
      <c r="A195" s="96">
        <f>C195</f>
        <v>0</v>
      </c>
      <c r="B195" s="47">
        <f>C195</f>
        <v>0</v>
      </c>
      <c r="C195" s="47">
        <v>0</v>
      </c>
      <c r="D195" s="96"/>
      <c r="E195" s="96"/>
      <c r="F195" s="96"/>
      <c r="G195" s="96"/>
      <c r="H195" s="96"/>
      <c r="I195" s="96"/>
      <c r="J195" s="96">
        <f>K195</f>
        <v>11.1596666666667</v>
      </c>
      <c r="K195" s="96">
        <v>11.1596666666667</v>
      </c>
      <c r="L195" s="96"/>
      <c r="M195" s="96"/>
      <c r="N195" s="96"/>
      <c r="O195" s="96"/>
      <c r="P195" s="96"/>
      <c r="Q195" s="96"/>
      <c r="R195" s="96"/>
      <c r="S195" s="311"/>
      <c r="T195" s="1199"/>
      <c r="U195" s="1" t="s">
        <v>211</v>
      </c>
      <c r="V195" s="519"/>
      <c r="W195" s="519"/>
      <c r="X195" s="519"/>
      <c r="Y195" s="519"/>
      <c r="Z195" s="519"/>
      <c r="AA195" s="519"/>
      <c r="AB195" s="1158"/>
      <c r="AC195" s="6"/>
      <c r="AD195" s="47"/>
      <c r="AE195" s="47">
        <v>27019.38</v>
      </c>
      <c r="AF195" s="4">
        <v>0</v>
      </c>
      <c r="AG195" s="4">
        <f>AG196</f>
        <v>0</v>
      </c>
      <c r="AH195" s="22">
        <v>0</v>
      </c>
      <c r="AI195" s="22">
        <v>0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22">
        <v>0</v>
      </c>
    </row>
    <row r="196" spans="1:41" s="266" customFormat="1" ht="17.25" hidden="1" customHeight="1">
      <c r="A196" s="96">
        <f>I196</f>
        <v>3.4409999999999998</v>
      </c>
      <c r="B196" s="96"/>
      <c r="C196" s="96"/>
      <c r="D196" s="96"/>
      <c r="E196" s="96"/>
      <c r="F196" s="96"/>
      <c r="G196" s="96"/>
      <c r="H196" s="96">
        <f>I196</f>
        <v>3.4409999999999998</v>
      </c>
      <c r="I196" s="96">
        <v>3.4409999999999998</v>
      </c>
      <c r="J196" s="96">
        <f>K196</f>
        <v>3.4409999999999998</v>
      </c>
      <c r="K196" s="96">
        <v>3.4409999999999998</v>
      </c>
      <c r="L196" s="96"/>
      <c r="M196" s="96"/>
      <c r="N196" s="96"/>
      <c r="O196" s="96"/>
      <c r="P196" s="96"/>
      <c r="Q196" s="96"/>
      <c r="R196" s="96"/>
      <c r="S196" s="302"/>
      <c r="T196" s="267"/>
      <c r="U196" s="102" t="s">
        <v>253</v>
      </c>
      <c r="V196" s="104"/>
      <c r="W196" s="104"/>
      <c r="X196" s="104"/>
      <c r="Y196" s="104"/>
      <c r="Z196" s="104"/>
      <c r="AA196" s="104"/>
      <c r="AB196" s="102"/>
      <c r="AC196" s="106"/>
      <c r="AD196" s="96"/>
      <c r="AE196" s="96"/>
      <c r="AF196" s="268">
        <f>AG196</f>
        <v>0</v>
      </c>
      <c r="AG196" s="268">
        <f>AI196+AK196+AM196</f>
        <v>0</v>
      </c>
      <c r="AH196" s="120">
        <v>0</v>
      </c>
      <c r="AI196" s="121">
        <v>0</v>
      </c>
      <c r="AJ196" s="121">
        <v>0</v>
      </c>
      <c r="AK196" s="121">
        <v>0</v>
      </c>
      <c r="AL196" s="120">
        <v>0</v>
      </c>
      <c r="AM196" s="121">
        <v>0</v>
      </c>
      <c r="AN196" s="121">
        <v>0</v>
      </c>
      <c r="AO196" s="121">
        <v>0</v>
      </c>
    </row>
    <row r="197" spans="1:41" s="266" customFormat="1" ht="54.75" customHeight="1">
      <c r="A197" s="96">
        <f>I197</f>
        <v>122.36</v>
      </c>
      <c r="B197" s="96"/>
      <c r="C197" s="96"/>
      <c r="D197" s="96"/>
      <c r="E197" s="96"/>
      <c r="F197" s="96"/>
      <c r="G197" s="96"/>
      <c r="H197" s="96">
        <f>I197</f>
        <v>122.36</v>
      </c>
      <c r="I197" s="96">
        <v>122.36</v>
      </c>
      <c r="J197" s="96">
        <f>K197</f>
        <v>122.36</v>
      </c>
      <c r="K197" s="96">
        <v>122.36</v>
      </c>
      <c r="L197" s="96"/>
      <c r="M197" s="96"/>
      <c r="N197" s="96"/>
      <c r="O197" s="96"/>
      <c r="P197" s="96"/>
      <c r="Q197" s="96"/>
      <c r="R197" s="96"/>
      <c r="S197" s="302"/>
      <c r="T197" s="14" t="s">
        <v>188</v>
      </c>
      <c r="U197" s="77" t="s">
        <v>289</v>
      </c>
      <c r="V197" s="346">
        <v>63</v>
      </c>
      <c r="W197" s="346">
        <v>250</v>
      </c>
      <c r="X197" s="346">
        <v>250</v>
      </c>
      <c r="Y197" s="346"/>
      <c r="Z197" s="347">
        <v>2019</v>
      </c>
      <c r="AA197" s="347">
        <v>2019</v>
      </c>
      <c r="AB197" s="1"/>
      <c r="AC197" s="348">
        <f>AD197+AE197</f>
        <v>36691.870000000003</v>
      </c>
      <c r="AD197" s="349">
        <v>0</v>
      </c>
      <c r="AE197" s="79">
        <f>AE198+AE201+AE202</f>
        <v>36691.870000000003</v>
      </c>
      <c r="AF197" s="79">
        <f>AF198+AF201+AF202</f>
        <v>2799.3</v>
      </c>
      <c r="AG197" s="79">
        <f t="shared" ref="AG197:AK197" si="96">AG198+AG201+AG202</f>
        <v>0</v>
      </c>
      <c r="AH197" s="79">
        <f t="shared" si="96"/>
        <v>0</v>
      </c>
      <c r="AI197" s="79">
        <f t="shared" si="96"/>
        <v>0</v>
      </c>
      <c r="AJ197" s="79">
        <f t="shared" si="96"/>
        <v>0</v>
      </c>
      <c r="AK197" s="79">
        <f t="shared" si="96"/>
        <v>0</v>
      </c>
      <c r="AL197" s="78">
        <v>0</v>
      </c>
      <c r="AM197" s="78">
        <v>0</v>
      </c>
      <c r="AN197" s="78">
        <v>0</v>
      </c>
      <c r="AO197" s="78">
        <v>0</v>
      </c>
    </row>
    <row r="198" spans="1:41" s="266" customFormat="1" ht="38.25" customHeight="1">
      <c r="A198" s="96">
        <f>I198</f>
        <v>32.664999999999999</v>
      </c>
      <c r="B198" s="96"/>
      <c r="C198" s="96"/>
      <c r="D198" s="96"/>
      <c r="E198" s="96"/>
      <c r="F198" s="96"/>
      <c r="G198" s="96"/>
      <c r="H198" s="96">
        <f>I198</f>
        <v>32.664999999999999</v>
      </c>
      <c r="I198" s="96">
        <v>32.664999999999999</v>
      </c>
      <c r="J198" s="96">
        <f>K198</f>
        <v>32.664999999999999</v>
      </c>
      <c r="K198" s="96">
        <v>32.664999999999999</v>
      </c>
      <c r="L198" s="96"/>
      <c r="M198" s="96"/>
      <c r="N198" s="96"/>
      <c r="O198" s="96"/>
      <c r="P198" s="96"/>
      <c r="Q198" s="96"/>
      <c r="R198" s="96"/>
      <c r="S198" s="302"/>
      <c r="T198" s="514"/>
      <c r="U198" s="47" t="s">
        <v>15</v>
      </c>
      <c r="V198" s="519"/>
      <c r="W198" s="519"/>
      <c r="X198" s="519"/>
      <c r="Y198" s="519"/>
      <c r="Z198" s="519"/>
      <c r="AA198" s="519"/>
      <c r="AB198" s="483" t="s">
        <v>20</v>
      </c>
      <c r="AC198" s="464"/>
      <c r="AD198" s="47"/>
      <c r="AE198" s="47">
        <v>2799.3</v>
      </c>
      <c r="AF198" s="4">
        <v>2799.3</v>
      </c>
      <c r="AG198" s="4">
        <f>SUM(AG199:AG200)</f>
        <v>0</v>
      </c>
      <c r="AH198" s="22">
        <v>0</v>
      </c>
      <c r="AI198" s="22">
        <v>0</v>
      </c>
      <c r="AJ198" s="22">
        <v>0</v>
      </c>
      <c r="AK198" s="22">
        <v>0</v>
      </c>
      <c r="AL198" s="22">
        <v>0</v>
      </c>
      <c r="AM198" s="22">
        <v>0</v>
      </c>
      <c r="AN198" s="22">
        <v>0</v>
      </c>
      <c r="AO198" s="22">
        <v>0</v>
      </c>
    </row>
    <row r="199" spans="1:41" ht="15.75" hidden="1" customHeight="1">
      <c r="A199" s="47">
        <v>0</v>
      </c>
      <c r="B199" s="47">
        <v>0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96">
        <v>0</v>
      </c>
      <c r="I199" s="96">
        <v>0</v>
      </c>
      <c r="J199" s="47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310">
        <v>1639.8466699999999</v>
      </c>
      <c r="T199" s="267"/>
      <c r="U199" s="102" t="s">
        <v>263</v>
      </c>
      <c r="V199" s="104"/>
      <c r="W199" s="104"/>
      <c r="X199" s="104"/>
      <c r="Y199" s="104"/>
      <c r="Z199" s="104"/>
      <c r="AA199" s="104"/>
      <c r="AB199" s="102"/>
      <c r="AC199" s="106"/>
      <c r="AD199" s="96"/>
      <c r="AE199" s="96"/>
      <c r="AF199" s="268">
        <f>AH199+AJ199</f>
        <v>0</v>
      </c>
      <c r="AG199" s="268">
        <f>AO199</f>
        <v>0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</row>
    <row r="200" spans="1:41" ht="15.75" hidden="1" customHeight="1">
      <c r="A200" s="79">
        <f t="shared" ref="A200:R200" si="97">A202</f>
        <v>0</v>
      </c>
      <c r="B200" s="79">
        <f t="shared" si="97"/>
        <v>0</v>
      </c>
      <c r="C200" s="79">
        <f t="shared" si="97"/>
        <v>0</v>
      </c>
      <c r="D200" s="79">
        <f t="shared" si="97"/>
        <v>0</v>
      </c>
      <c r="E200" s="79">
        <f t="shared" si="97"/>
        <v>0</v>
      </c>
      <c r="F200" s="79">
        <f t="shared" si="97"/>
        <v>0</v>
      </c>
      <c r="G200" s="79">
        <f t="shared" si="97"/>
        <v>0</v>
      </c>
      <c r="H200" s="79">
        <f t="shared" si="97"/>
        <v>0</v>
      </c>
      <c r="I200" s="79">
        <f t="shared" si="97"/>
        <v>0</v>
      </c>
      <c r="J200" s="79">
        <f t="shared" si="97"/>
        <v>0</v>
      </c>
      <c r="K200" s="79">
        <f t="shared" si="97"/>
        <v>0</v>
      </c>
      <c r="L200" s="79">
        <f t="shared" si="97"/>
        <v>0</v>
      </c>
      <c r="M200" s="79">
        <f t="shared" si="97"/>
        <v>0</v>
      </c>
      <c r="N200" s="79">
        <f t="shared" si="97"/>
        <v>0</v>
      </c>
      <c r="O200" s="79">
        <f t="shared" si="97"/>
        <v>0</v>
      </c>
      <c r="P200" s="79">
        <f t="shared" si="97"/>
        <v>0</v>
      </c>
      <c r="Q200" s="79">
        <f t="shared" si="97"/>
        <v>0</v>
      </c>
      <c r="R200" s="79">
        <f t="shared" si="97"/>
        <v>0</v>
      </c>
      <c r="S200" s="309"/>
      <c r="T200" s="492"/>
      <c r="U200" s="102" t="s">
        <v>294</v>
      </c>
      <c r="V200" s="104"/>
      <c r="W200" s="104"/>
      <c r="X200" s="104"/>
      <c r="Y200" s="104"/>
      <c r="Z200" s="104"/>
      <c r="AA200" s="104"/>
      <c r="AB200" s="92"/>
      <c r="AC200" s="443"/>
      <c r="AD200" s="96"/>
      <c r="AE200" s="96"/>
      <c r="AF200" s="268"/>
      <c r="AG200" s="268">
        <f>AO200</f>
        <v>0</v>
      </c>
      <c r="AH200" s="22">
        <v>0</v>
      </c>
      <c r="AI200" s="22">
        <v>0</v>
      </c>
      <c r="AJ200" s="22">
        <v>0</v>
      </c>
      <c r="AK200" s="22">
        <v>0</v>
      </c>
      <c r="AL200" s="22">
        <v>0</v>
      </c>
      <c r="AM200" s="22">
        <v>0</v>
      </c>
      <c r="AN200" s="22">
        <v>0</v>
      </c>
      <c r="AO200" s="22">
        <v>0</v>
      </c>
    </row>
    <row r="201" spans="1:41" ht="15.75" customHeight="1">
      <c r="A201" s="96">
        <f>C201</f>
        <v>0</v>
      </c>
      <c r="B201" s="47">
        <f>C201</f>
        <v>0</v>
      </c>
      <c r="C201" s="47">
        <v>0</v>
      </c>
      <c r="D201" s="96"/>
      <c r="E201" s="96"/>
      <c r="F201" s="96"/>
      <c r="G201" s="96"/>
      <c r="H201" s="47"/>
      <c r="I201" s="47"/>
      <c r="J201" s="96">
        <f>K201</f>
        <v>11.1596666666667</v>
      </c>
      <c r="K201" s="96">
        <v>11.1596666666667</v>
      </c>
      <c r="L201" s="96"/>
      <c r="M201" s="96"/>
      <c r="N201" s="96"/>
      <c r="O201" s="96"/>
      <c r="P201" s="96"/>
      <c r="Q201" s="96"/>
      <c r="R201" s="96"/>
      <c r="S201" s="311"/>
      <c r="T201" s="514"/>
      <c r="U201" s="47" t="s">
        <v>15</v>
      </c>
      <c r="V201" s="519"/>
      <c r="W201" s="519"/>
      <c r="X201" s="519"/>
      <c r="Y201" s="519"/>
      <c r="Z201" s="519"/>
      <c r="AA201" s="519"/>
      <c r="AB201" s="1157" t="s">
        <v>10</v>
      </c>
      <c r="AC201" s="464"/>
      <c r="AD201" s="47"/>
      <c r="AE201" s="47">
        <v>2500</v>
      </c>
      <c r="AF201" s="4">
        <v>0</v>
      </c>
      <c r="AG201" s="4"/>
      <c r="AH201" s="22">
        <v>0</v>
      </c>
      <c r="AI201" s="22">
        <v>0</v>
      </c>
      <c r="AJ201" s="22">
        <v>0</v>
      </c>
      <c r="AK201" s="22">
        <v>0</v>
      </c>
      <c r="AL201" s="22">
        <v>0</v>
      </c>
      <c r="AM201" s="22">
        <v>0</v>
      </c>
      <c r="AN201" s="22">
        <v>0</v>
      </c>
      <c r="AO201" s="22">
        <v>0</v>
      </c>
    </row>
    <row r="202" spans="1:41" ht="16.5" customHeight="1">
      <c r="A202" s="47">
        <v>0</v>
      </c>
      <c r="B202" s="47">
        <v>0</v>
      </c>
      <c r="C202" s="47">
        <v>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310"/>
      <c r="T202" s="514"/>
      <c r="U202" s="1" t="s">
        <v>16</v>
      </c>
      <c r="V202" s="519"/>
      <c r="W202" s="519"/>
      <c r="X202" s="519"/>
      <c r="Y202" s="519"/>
      <c r="Z202" s="519"/>
      <c r="AA202" s="519"/>
      <c r="AB202" s="1158"/>
      <c r="AC202" s="464"/>
      <c r="AD202" s="47"/>
      <c r="AE202" s="47">
        <v>31392.57</v>
      </c>
      <c r="AF202" s="47">
        <v>0</v>
      </c>
      <c r="AG202" s="4"/>
      <c r="AH202" s="22">
        <v>0</v>
      </c>
      <c r="AI202" s="22">
        <v>0</v>
      </c>
      <c r="AJ202" s="22">
        <v>0</v>
      </c>
      <c r="AK202" s="22">
        <v>0</v>
      </c>
      <c r="AL202" s="22">
        <v>0</v>
      </c>
      <c r="AM202" s="22">
        <v>0</v>
      </c>
      <c r="AN202" s="22">
        <v>0</v>
      </c>
      <c r="AO202" s="22">
        <v>0</v>
      </c>
    </row>
    <row r="203" spans="1:41" ht="31.5" customHeight="1">
      <c r="A203" s="79">
        <f t="shared" ref="A203:R203" si="98">A204</f>
        <v>42</v>
      </c>
      <c r="B203" s="79">
        <f t="shared" si="98"/>
        <v>0</v>
      </c>
      <c r="C203" s="79">
        <f t="shared" si="98"/>
        <v>0</v>
      </c>
      <c r="D203" s="79">
        <f t="shared" si="98"/>
        <v>0</v>
      </c>
      <c r="E203" s="79">
        <f t="shared" si="98"/>
        <v>0</v>
      </c>
      <c r="F203" s="79">
        <f t="shared" si="98"/>
        <v>0</v>
      </c>
      <c r="G203" s="79">
        <f t="shared" si="98"/>
        <v>0</v>
      </c>
      <c r="H203" s="79">
        <f t="shared" si="98"/>
        <v>42</v>
      </c>
      <c r="I203" s="79">
        <f t="shared" si="98"/>
        <v>42</v>
      </c>
      <c r="J203" s="79">
        <f t="shared" si="98"/>
        <v>0</v>
      </c>
      <c r="K203" s="79">
        <f t="shared" si="98"/>
        <v>0</v>
      </c>
      <c r="L203" s="79">
        <f t="shared" si="98"/>
        <v>0</v>
      </c>
      <c r="M203" s="79">
        <f t="shared" si="98"/>
        <v>0</v>
      </c>
      <c r="N203" s="79">
        <f t="shared" si="98"/>
        <v>0</v>
      </c>
      <c r="O203" s="79">
        <f t="shared" si="98"/>
        <v>0</v>
      </c>
      <c r="P203" s="79">
        <f t="shared" si="98"/>
        <v>0</v>
      </c>
      <c r="Q203" s="79">
        <f t="shared" si="98"/>
        <v>0</v>
      </c>
      <c r="R203" s="79">
        <f t="shared" si="98"/>
        <v>0</v>
      </c>
      <c r="S203" s="309"/>
      <c r="T203" s="1022" t="s">
        <v>189</v>
      </c>
      <c r="U203" s="77" t="s">
        <v>35</v>
      </c>
      <c r="V203" s="1027">
        <v>500</v>
      </c>
      <c r="W203" s="1027" t="s">
        <v>43</v>
      </c>
      <c r="X203" s="1027">
        <v>850</v>
      </c>
      <c r="Y203" s="1026">
        <v>20400</v>
      </c>
      <c r="Z203" s="51"/>
      <c r="AA203" s="51"/>
      <c r="AB203" s="990" t="s">
        <v>20</v>
      </c>
      <c r="AC203" s="1048">
        <v>6942.46</v>
      </c>
      <c r="AD203" s="3">
        <v>0</v>
      </c>
      <c r="AE203" s="79">
        <f>AE204</f>
        <v>6462.97</v>
      </c>
      <c r="AF203" s="76">
        <f>AF204</f>
        <v>6462.97</v>
      </c>
      <c r="AG203" s="76">
        <v>0</v>
      </c>
      <c r="AH203" s="78">
        <v>0</v>
      </c>
      <c r="AI203" s="78">
        <v>0</v>
      </c>
      <c r="AJ203" s="78">
        <v>0</v>
      </c>
      <c r="AK203" s="78">
        <v>0</v>
      </c>
      <c r="AL203" s="78">
        <v>0</v>
      </c>
      <c r="AM203" s="78">
        <v>0</v>
      </c>
      <c r="AN203" s="78">
        <v>0</v>
      </c>
      <c r="AO203" s="78">
        <v>0</v>
      </c>
    </row>
    <row r="204" spans="1:41" ht="18.75" customHeight="1">
      <c r="A204" s="96">
        <f>C204+I204</f>
        <v>42</v>
      </c>
      <c r="B204" s="47">
        <f>C204</f>
        <v>0</v>
      </c>
      <c r="C204" s="47">
        <v>0</v>
      </c>
      <c r="D204" s="96"/>
      <c r="E204" s="96"/>
      <c r="F204" s="96"/>
      <c r="G204" s="96"/>
      <c r="H204" s="96">
        <f>I204</f>
        <v>42</v>
      </c>
      <c r="I204" s="96">
        <v>42</v>
      </c>
      <c r="J204" s="96">
        <f>K204</f>
        <v>0</v>
      </c>
      <c r="K204" s="96">
        <v>0</v>
      </c>
      <c r="L204" s="96"/>
      <c r="M204" s="96"/>
      <c r="N204" s="96"/>
      <c r="O204" s="96"/>
      <c r="P204" s="96"/>
      <c r="Q204" s="96"/>
      <c r="R204" s="96"/>
      <c r="S204" s="311"/>
      <c r="T204" s="1025"/>
      <c r="U204" s="1" t="s">
        <v>15</v>
      </c>
      <c r="V204" s="1027"/>
      <c r="W204" s="1027"/>
      <c r="X204" s="1027"/>
      <c r="Y204" s="1027"/>
      <c r="Z204" s="519">
        <v>2021</v>
      </c>
      <c r="AA204" s="519">
        <v>2021</v>
      </c>
      <c r="AB204" s="992"/>
      <c r="AC204" s="1049"/>
      <c r="AD204" s="3"/>
      <c r="AE204" s="22">
        <v>6462.97</v>
      </c>
      <c r="AF204" s="47">
        <v>6462.97</v>
      </c>
      <c r="AG204" s="47">
        <v>0</v>
      </c>
      <c r="AH204" s="22">
        <v>0</v>
      </c>
      <c r="AI204" s="22">
        <v>0</v>
      </c>
      <c r="AJ204" s="22">
        <v>0</v>
      </c>
      <c r="AK204" s="22">
        <v>0</v>
      </c>
      <c r="AL204" s="22">
        <v>0</v>
      </c>
      <c r="AM204" s="22">
        <v>0</v>
      </c>
      <c r="AN204" s="22">
        <v>0</v>
      </c>
      <c r="AO204" s="22">
        <v>0</v>
      </c>
    </row>
    <row r="205" spans="1:41" ht="41.25" customHeight="1">
      <c r="A205" s="47">
        <v>0</v>
      </c>
      <c r="B205" s="47">
        <v>0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I205" s="47">
        <v>0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7">
        <v>0</v>
      </c>
      <c r="Q205" s="47">
        <v>0</v>
      </c>
      <c r="R205" s="47">
        <v>0</v>
      </c>
      <c r="S205" s="310"/>
      <c r="T205" s="1022" t="s">
        <v>190</v>
      </c>
      <c r="U205" s="77" t="s">
        <v>191</v>
      </c>
      <c r="V205" s="1026"/>
      <c r="W205" s="1026"/>
      <c r="X205" s="1026"/>
      <c r="Y205" s="1026">
        <v>80</v>
      </c>
      <c r="Z205" s="51"/>
      <c r="AA205" s="51"/>
      <c r="AB205" s="990" t="s">
        <v>20</v>
      </c>
      <c r="AC205" s="53">
        <f>AE205</f>
        <v>45265.81</v>
      </c>
      <c r="AD205" s="6"/>
      <c r="AE205" s="79">
        <f>AE206+AE208</f>
        <v>45265.81</v>
      </c>
      <c r="AF205" s="79">
        <f>AF206+AF208</f>
        <v>0</v>
      </c>
      <c r="AG205" s="79">
        <f>AG206+AG208</f>
        <v>0</v>
      </c>
      <c r="AH205" s="78">
        <v>0</v>
      </c>
      <c r="AI205" s="78">
        <v>0</v>
      </c>
      <c r="AJ205" s="78">
        <v>0</v>
      </c>
      <c r="AK205" s="78">
        <v>0</v>
      </c>
      <c r="AL205" s="78">
        <v>0</v>
      </c>
      <c r="AM205" s="78">
        <v>0</v>
      </c>
      <c r="AN205" s="78">
        <v>0</v>
      </c>
      <c r="AO205" s="78">
        <v>0</v>
      </c>
    </row>
    <row r="206" spans="1:41" ht="15.75" customHeight="1">
      <c r="A206" s="108"/>
      <c r="B206" s="129"/>
      <c r="C206" s="129"/>
      <c r="D206" s="108"/>
      <c r="E206" s="108"/>
      <c r="F206" s="108"/>
      <c r="G206" s="108"/>
      <c r="T206" s="1023"/>
      <c r="U206" s="1" t="s">
        <v>15</v>
      </c>
      <c r="V206" s="1027"/>
      <c r="W206" s="1027"/>
      <c r="X206" s="1027"/>
      <c r="Y206" s="1027"/>
      <c r="Z206" s="519">
        <v>2019</v>
      </c>
      <c r="AA206" s="519">
        <v>2019</v>
      </c>
      <c r="AB206" s="991"/>
      <c r="AC206" s="53">
        <f>AE206</f>
        <v>7077.92</v>
      </c>
      <c r="AD206" s="6"/>
      <c r="AE206" s="22">
        <v>7077.92</v>
      </c>
      <c r="AF206" s="47">
        <v>0</v>
      </c>
      <c r="AG206" s="47">
        <f>SUM(AG207)</f>
        <v>0</v>
      </c>
      <c r="AH206" s="22">
        <v>0</v>
      </c>
      <c r="AI206" s="22">
        <v>0</v>
      </c>
      <c r="AJ206" s="22">
        <v>0</v>
      </c>
      <c r="AK206" s="22">
        <v>0</v>
      </c>
      <c r="AL206" s="22">
        <v>0</v>
      </c>
      <c r="AM206" s="22">
        <v>0</v>
      </c>
      <c r="AN206" s="22">
        <v>0</v>
      </c>
      <c r="AO206" s="22">
        <v>0</v>
      </c>
    </row>
    <row r="207" spans="1:41" ht="15.75" hidden="1" customHeight="1">
      <c r="A207" s="108"/>
      <c r="B207" s="129"/>
      <c r="C207" s="129"/>
      <c r="D207" s="108"/>
      <c r="E207" s="108"/>
      <c r="F207" s="108" t="s">
        <v>97</v>
      </c>
      <c r="G207" s="108"/>
      <c r="T207" s="1023"/>
      <c r="U207" s="102" t="s">
        <v>266</v>
      </c>
      <c r="V207" s="103"/>
      <c r="W207" s="103"/>
      <c r="X207" s="103"/>
      <c r="Y207" s="103"/>
      <c r="Z207" s="104"/>
      <c r="AA207" s="104"/>
      <c r="AB207" s="991"/>
      <c r="AC207" s="105"/>
      <c r="AD207" s="106"/>
      <c r="AE207" s="165"/>
      <c r="AF207" s="96">
        <f>AH207</f>
        <v>0</v>
      </c>
      <c r="AG207" s="96">
        <f>AI207</f>
        <v>0</v>
      </c>
      <c r="AH207" s="22">
        <v>0</v>
      </c>
      <c r="AI207" s="22">
        <v>0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22">
        <v>0</v>
      </c>
    </row>
    <row r="208" spans="1:41" ht="15.75" customHeight="1">
      <c r="A208" s="108"/>
      <c r="B208" s="129"/>
      <c r="C208" s="129"/>
      <c r="D208" s="108"/>
      <c r="E208" s="108"/>
      <c r="F208" s="108"/>
      <c r="G208" s="108"/>
      <c r="T208" s="1025"/>
      <c r="U208" s="1" t="s">
        <v>16</v>
      </c>
      <c r="V208" s="499"/>
      <c r="W208" s="499"/>
      <c r="X208" s="499"/>
      <c r="Y208" s="499"/>
      <c r="Z208" s="519">
        <v>2020</v>
      </c>
      <c r="AA208" s="519">
        <v>2021</v>
      </c>
      <c r="AB208" s="992"/>
      <c r="AC208" s="53">
        <f>AE208</f>
        <v>38187.89</v>
      </c>
      <c r="AD208" s="6"/>
      <c r="AE208" s="22">
        <v>38187.89</v>
      </c>
      <c r="AF208" s="47">
        <v>0</v>
      </c>
      <c r="AG208" s="47">
        <v>0</v>
      </c>
      <c r="AH208" s="22">
        <v>0</v>
      </c>
      <c r="AI208" s="22">
        <v>0</v>
      </c>
      <c r="AJ208" s="22">
        <v>0</v>
      </c>
      <c r="AK208" s="22">
        <v>0</v>
      </c>
      <c r="AL208" s="22">
        <v>0</v>
      </c>
      <c r="AM208" s="22">
        <v>0</v>
      </c>
      <c r="AN208" s="22">
        <v>0</v>
      </c>
      <c r="AO208" s="22">
        <v>0</v>
      </c>
    </row>
    <row r="209" spans="1:41" ht="55.5" customHeight="1">
      <c r="A209" s="108"/>
      <c r="B209" s="129"/>
      <c r="C209" s="129"/>
      <c r="D209" s="108"/>
      <c r="E209" s="108"/>
      <c r="F209" s="108"/>
      <c r="G209" s="108"/>
      <c r="T209" s="1022" t="s">
        <v>192</v>
      </c>
      <c r="U209" s="80" t="s">
        <v>166</v>
      </c>
      <c r="V209" s="1026"/>
      <c r="W209" s="1026"/>
      <c r="X209" s="1026"/>
      <c r="Y209" s="1026">
        <v>80</v>
      </c>
      <c r="Z209" s="51"/>
      <c r="AA209" s="51"/>
      <c r="AB209" s="990" t="s">
        <v>20</v>
      </c>
      <c r="AC209" s="53">
        <f>AE209</f>
        <v>94875.549999999988</v>
      </c>
      <c r="AD209" s="6"/>
      <c r="AE209" s="79">
        <f>AE210+AE213</f>
        <v>94875.549999999988</v>
      </c>
      <c r="AF209" s="79">
        <f>AF210+AF213</f>
        <v>2605.9899999999998</v>
      </c>
      <c r="AG209" s="79">
        <f>AG210+AG213</f>
        <v>0</v>
      </c>
      <c r="AH209" s="78">
        <v>0</v>
      </c>
      <c r="AI209" s="78">
        <v>0</v>
      </c>
      <c r="AJ209" s="78">
        <v>0</v>
      </c>
      <c r="AK209" s="78">
        <v>0</v>
      </c>
      <c r="AL209" s="78">
        <v>0</v>
      </c>
      <c r="AM209" s="78">
        <v>0</v>
      </c>
      <c r="AN209" s="78">
        <v>0</v>
      </c>
      <c r="AO209" s="78">
        <v>0</v>
      </c>
    </row>
    <row r="210" spans="1:41" ht="15.75" customHeight="1">
      <c r="A210" s="108"/>
      <c r="B210" s="129"/>
      <c r="C210" s="129"/>
      <c r="D210" s="108"/>
      <c r="E210" s="108"/>
      <c r="F210" s="108" t="s">
        <v>99</v>
      </c>
      <c r="G210" s="108"/>
      <c r="T210" s="1023"/>
      <c r="U210" s="42" t="s">
        <v>15</v>
      </c>
      <c r="V210" s="1027"/>
      <c r="W210" s="1027"/>
      <c r="X210" s="1027"/>
      <c r="Y210" s="1027"/>
      <c r="Z210" s="313"/>
      <c r="AA210" s="314"/>
      <c r="AB210" s="991"/>
      <c r="AC210" s="72"/>
      <c r="AD210" s="47"/>
      <c r="AE210" s="47">
        <v>5734.87</v>
      </c>
      <c r="AF210" s="47">
        <v>0</v>
      </c>
      <c r="AG210" s="47">
        <f>SUM(AG211:AG213)</f>
        <v>0</v>
      </c>
      <c r="AH210" s="22">
        <v>0</v>
      </c>
      <c r="AI210" s="22">
        <v>0</v>
      </c>
      <c r="AJ210" s="22">
        <v>0</v>
      </c>
      <c r="AK210" s="22">
        <v>0</v>
      </c>
      <c r="AL210" s="22">
        <v>0</v>
      </c>
      <c r="AM210" s="22">
        <v>0</v>
      </c>
      <c r="AN210" s="22">
        <v>0</v>
      </c>
      <c r="AO210" s="22">
        <v>0</v>
      </c>
    </row>
    <row r="211" spans="1:41" ht="15.75" hidden="1" customHeight="1">
      <c r="A211" s="108"/>
      <c r="B211" s="129"/>
      <c r="C211" s="129"/>
      <c r="D211" s="108"/>
      <c r="E211" s="108"/>
      <c r="F211" s="108"/>
      <c r="G211" s="108"/>
      <c r="T211" s="1023"/>
      <c r="U211" s="252" t="s">
        <v>228</v>
      </c>
      <c r="V211" s="363"/>
      <c r="W211" s="363"/>
      <c r="X211" s="363"/>
      <c r="Y211" s="363"/>
      <c r="Z211" s="363"/>
      <c r="AA211" s="364"/>
      <c r="AB211" s="991"/>
      <c r="AC211" s="258"/>
      <c r="AD211" s="96"/>
      <c r="AE211" s="96"/>
      <c r="AF211" s="47"/>
      <c r="AG211" s="96">
        <f>AO211</f>
        <v>0</v>
      </c>
      <c r="AH211" s="22">
        <v>0</v>
      </c>
      <c r="AI211" s="22">
        <v>0</v>
      </c>
      <c r="AJ211" s="22">
        <v>0</v>
      </c>
      <c r="AK211" s="22">
        <v>0</v>
      </c>
      <c r="AL211" s="22">
        <v>0</v>
      </c>
      <c r="AM211" s="22">
        <v>0</v>
      </c>
      <c r="AN211" s="22">
        <v>0</v>
      </c>
      <c r="AO211" s="22">
        <v>0</v>
      </c>
    </row>
    <row r="212" spans="1:41" ht="15.75" hidden="1" customHeight="1">
      <c r="A212" s="108"/>
      <c r="B212" s="129"/>
      <c r="C212" s="129"/>
      <c r="D212" s="108"/>
      <c r="E212" s="108"/>
      <c r="F212" s="108" t="s">
        <v>101</v>
      </c>
      <c r="G212" s="108"/>
      <c r="T212" s="1023"/>
      <c r="U212" s="252" t="s">
        <v>267</v>
      </c>
      <c r="V212" s="363"/>
      <c r="W212" s="363"/>
      <c r="X212" s="363"/>
      <c r="Y212" s="363"/>
      <c r="Z212" s="363"/>
      <c r="AA212" s="364"/>
      <c r="AB212" s="991"/>
      <c r="AC212" s="258"/>
      <c r="AD212" s="96"/>
      <c r="AE212" s="96"/>
      <c r="AF212" s="96">
        <f>AH212+AJ212</f>
        <v>0</v>
      </c>
      <c r="AG212" s="96">
        <f>AI212+AK212</f>
        <v>0</v>
      </c>
      <c r="AH212" s="22">
        <v>0</v>
      </c>
      <c r="AI212" s="22">
        <v>0</v>
      </c>
      <c r="AJ212" s="22">
        <v>0</v>
      </c>
      <c r="AK212" s="22">
        <v>0</v>
      </c>
      <c r="AL212" s="22">
        <v>0</v>
      </c>
      <c r="AM212" s="22">
        <v>0</v>
      </c>
      <c r="AN212" s="22">
        <v>0</v>
      </c>
      <c r="AO212" s="22">
        <v>0</v>
      </c>
    </row>
    <row r="213" spans="1:41" ht="15" customHeight="1">
      <c r="T213" s="1025"/>
      <c r="U213" s="1" t="s">
        <v>16</v>
      </c>
      <c r="V213" s="499"/>
      <c r="W213" s="499"/>
      <c r="X213" s="499"/>
      <c r="Y213" s="499"/>
      <c r="Z213" s="519">
        <v>2020</v>
      </c>
      <c r="AA213" s="519">
        <v>2021</v>
      </c>
      <c r="AB213" s="992"/>
      <c r="AC213" s="53">
        <f>AE213</f>
        <v>89140.68</v>
      </c>
      <c r="AD213" s="6"/>
      <c r="AE213" s="47">
        <v>89140.68</v>
      </c>
      <c r="AF213" s="47">
        <v>2605.9899999999998</v>
      </c>
      <c r="AG213" s="47">
        <v>0</v>
      </c>
      <c r="AH213" s="22">
        <v>0</v>
      </c>
      <c r="AI213" s="22">
        <v>0</v>
      </c>
      <c r="AJ213" s="22">
        <v>0</v>
      </c>
      <c r="AK213" s="22">
        <v>0</v>
      </c>
      <c r="AL213" s="22">
        <v>0</v>
      </c>
      <c r="AM213" s="22">
        <v>0</v>
      </c>
      <c r="AN213" s="22">
        <v>0</v>
      </c>
      <c r="AO213" s="22">
        <v>0</v>
      </c>
    </row>
    <row r="214" spans="1:41" ht="51" customHeight="1">
      <c r="T214" s="1022" t="s">
        <v>193</v>
      </c>
      <c r="U214" s="80" t="s">
        <v>163</v>
      </c>
      <c r="V214" s="1026"/>
      <c r="W214" s="1026"/>
      <c r="X214" s="1026"/>
      <c r="Y214" s="1026">
        <v>81</v>
      </c>
      <c r="Z214" s="51"/>
      <c r="AA214" s="51"/>
      <c r="AB214" s="990" t="s">
        <v>20</v>
      </c>
      <c r="AC214" s="53">
        <f>AE214</f>
        <v>5513.9</v>
      </c>
      <c r="AD214" s="6"/>
      <c r="AE214" s="79">
        <f>AE215+AE220</f>
        <v>5513.9</v>
      </c>
      <c r="AF214" s="79">
        <f>AF215+AF220</f>
        <v>0</v>
      </c>
      <c r="AG214" s="79">
        <f>AG215+AG220</f>
        <v>0</v>
      </c>
      <c r="AH214" s="78">
        <v>0</v>
      </c>
      <c r="AI214" s="78">
        <v>0</v>
      </c>
      <c r="AJ214" s="78">
        <v>0</v>
      </c>
      <c r="AK214" s="78">
        <v>0</v>
      </c>
      <c r="AL214" s="78">
        <v>0</v>
      </c>
      <c r="AM214" s="78">
        <v>0</v>
      </c>
      <c r="AN214" s="78">
        <v>0</v>
      </c>
      <c r="AO214" s="78">
        <v>0</v>
      </c>
    </row>
    <row r="215" spans="1:41" ht="15.75" customHeight="1">
      <c r="T215" s="1023"/>
      <c r="U215" s="1" t="s">
        <v>15</v>
      </c>
      <c r="V215" s="1027"/>
      <c r="W215" s="1027"/>
      <c r="X215" s="1027"/>
      <c r="Y215" s="1027"/>
      <c r="Z215" s="519">
        <v>2021</v>
      </c>
      <c r="AA215" s="519">
        <v>2023</v>
      </c>
      <c r="AB215" s="991"/>
      <c r="AC215" s="53">
        <f>AE215</f>
        <v>594.36</v>
      </c>
      <c r="AD215" s="6"/>
      <c r="AE215" s="22">
        <v>594.36</v>
      </c>
      <c r="AF215" s="22">
        <v>0</v>
      </c>
      <c r="AG215" s="47">
        <f>SUM(AG217:AG219)</f>
        <v>0</v>
      </c>
      <c r="AH215" s="22">
        <v>0</v>
      </c>
      <c r="AI215" s="22">
        <v>0</v>
      </c>
      <c r="AJ215" s="22">
        <v>0</v>
      </c>
      <c r="AK215" s="22">
        <v>0</v>
      </c>
      <c r="AL215" s="22">
        <v>0</v>
      </c>
      <c r="AM215" s="22">
        <v>0</v>
      </c>
      <c r="AN215" s="22">
        <v>0</v>
      </c>
      <c r="AO215" s="22">
        <v>0</v>
      </c>
    </row>
    <row r="216" spans="1:41" ht="15" hidden="1" customHeight="1">
      <c r="T216" s="1023"/>
      <c r="U216" s="102" t="s">
        <v>93</v>
      </c>
      <c r="V216" s="103"/>
      <c r="W216" s="103"/>
      <c r="X216" s="103"/>
      <c r="Y216" s="103"/>
      <c r="Z216" s="104"/>
      <c r="AA216" s="104"/>
      <c r="AB216" s="991"/>
      <c r="AC216" s="105"/>
      <c r="AD216" s="106"/>
      <c r="AE216" s="165"/>
      <c r="AF216" s="96">
        <f>AH216</f>
        <v>0</v>
      </c>
      <c r="AG216" s="96">
        <f>AI216</f>
        <v>0</v>
      </c>
      <c r="AH216" s="22">
        <v>0</v>
      </c>
      <c r="AI216" s="22">
        <v>0</v>
      </c>
      <c r="AJ216" s="22">
        <v>0</v>
      </c>
      <c r="AK216" s="22">
        <v>0</v>
      </c>
      <c r="AL216" s="22">
        <v>0</v>
      </c>
      <c r="AM216" s="22">
        <v>0</v>
      </c>
      <c r="AN216" s="22">
        <v>0</v>
      </c>
      <c r="AO216" s="22">
        <v>0</v>
      </c>
    </row>
    <row r="217" spans="1:41" ht="15" hidden="1" customHeight="1">
      <c r="T217" s="1023"/>
      <c r="U217" s="252" t="s">
        <v>225</v>
      </c>
      <c r="V217" s="363"/>
      <c r="W217" s="363"/>
      <c r="X217" s="363"/>
      <c r="Y217" s="363"/>
      <c r="Z217" s="363"/>
      <c r="AA217" s="364"/>
      <c r="AB217" s="991"/>
      <c r="AC217" s="258"/>
      <c r="AD217" s="96"/>
      <c r="AE217" s="96"/>
      <c r="AF217" s="47"/>
      <c r="AG217" s="96">
        <f>AO217</f>
        <v>0</v>
      </c>
      <c r="AH217" s="22">
        <v>0</v>
      </c>
      <c r="AI217" s="22">
        <v>0</v>
      </c>
      <c r="AJ217" s="22">
        <v>0</v>
      </c>
      <c r="AK217" s="22">
        <v>0</v>
      </c>
      <c r="AL217" s="22">
        <v>0</v>
      </c>
      <c r="AM217" s="22">
        <v>0</v>
      </c>
      <c r="AN217" s="22">
        <v>0</v>
      </c>
      <c r="AO217" s="22">
        <v>0</v>
      </c>
    </row>
    <row r="218" spans="1:41" ht="15" hidden="1" customHeight="1">
      <c r="T218" s="1023"/>
      <c r="U218" s="252" t="s">
        <v>226</v>
      </c>
      <c r="V218" s="363"/>
      <c r="W218" s="363"/>
      <c r="X218" s="363"/>
      <c r="Y218" s="363"/>
      <c r="Z218" s="363"/>
      <c r="AA218" s="364"/>
      <c r="AB218" s="991"/>
      <c r="AC218" s="258"/>
      <c r="AD218" s="96"/>
      <c r="AE218" s="96"/>
      <c r="AF218" s="47"/>
      <c r="AG218" s="96">
        <f>AI218</f>
        <v>0</v>
      </c>
      <c r="AH218" s="22">
        <v>0</v>
      </c>
      <c r="AI218" s="22">
        <v>0</v>
      </c>
      <c r="AJ218" s="22">
        <v>0</v>
      </c>
      <c r="AK218" s="22">
        <v>0</v>
      </c>
      <c r="AL218" s="22">
        <v>0</v>
      </c>
      <c r="AM218" s="22">
        <v>0</v>
      </c>
      <c r="AN218" s="22">
        <v>0</v>
      </c>
      <c r="AO218" s="22">
        <v>0</v>
      </c>
    </row>
    <row r="219" spans="1:41" ht="15" hidden="1" customHeight="1">
      <c r="T219" s="1023"/>
      <c r="U219" s="252" t="s">
        <v>227</v>
      </c>
      <c r="V219" s="363"/>
      <c r="W219" s="363"/>
      <c r="X219" s="363"/>
      <c r="Y219" s="363"/>
      <c r="Z219" s="363"/>
      <c r="AA219" s="364"/>
      <c r="AB219" s="991"/>
      <c r="AC219" s="258"/>
      <c r="AD219" s="96"/>
      <c r="AE219" s="96"/>
      <c r="AF219" s="47"/>
      <c r="AG219" s="96">
        <f>AO219</f>
        <v>0</v>
      </c>
      <c r="AH219" s="22">
        <v>0</v>
      </c>
      <c r="AI219" s="22">
        <v>0</v>
      </c>
      <c r="AJ219" s="22">
        <v>0</v>
      </c>
      <c r="AK219" s="22">
        <v>0</v>
      </c>
      <c r="AL219" s="22">
        <v>0</v>
      </c>
      <c r="AM219" s="22">
        <v>0</v>
      </c>
      <c r="AN219" s="22">
        <v>0</v>
      </c>
      <c r="AO219" s="22">
        <v>0</v>
      </c>
    </row>
    <row r="220" spans="1:41" ht="15" customHeight="1">
      <c r="T220" s="1025"/>
      <c r="U220" s="1" t="s">
        <v>32</v>
      </c>
      <c r="V220" s="499"/>
      <c r="W220" s="499"/>
      <c r="X220" s="499"/>
      <c r="Y220" s="499"/>
      <c r="Z220" s="519">
        <v>2022</v>
      </c>
      <c r="AA220" s="519">
        <v>2025</v>
      </c>
      <c r="AB220" s="992"/>
      <c r="AC220" s="53">
        <f>AE220</f>
        <v>4919.54</v>
      </c>
      <c r="AD220" s="6"/>
      <c r="AE220" s="22">
        <v>4919.54</v>
      </c>
      <c r="AF220" s="47">
        <v>0</v>
      </c>
      <c r="AG220" s="47">
        <v>0</v>
      </c>
      <c r="AH220" s="22">
        <v>0</v>
      </c>
      <c r="AI220" s="22">
        <v>0</v>
      </c>
      <c r="AJ220" s="22">
        <v>0</v>
      </c>
      <c r="AK220" s="22">
        <v>0</v>
      </c>
      <c r="AL220" s="22">
        <v>0</v>
      </c>
      <c r="AM220" s="22">
        <v>0</v>
      </c>
      <c r="AN220" s="22">
        <v>0</v>
      </c>
      <c r="AO220" s="22">
        <v>0</v>
      </c>
    </row>
    <row r="221" spans="1:41" ht="15" customHeight="1">
      <c r="T221" s="1022" t="s">
        <v>194</v>
      </c>
      <c r="U221" s="77" t="s">
        <v>196</v>
      </c>
      <c r="V221" s="499"/>
      <c r="W221" s="499"/>
      <c r="X221" s="499"/>
      <c r="Y221" s="499">
        <v>82</v>
      </c>
      <c r="Z221" s="51"/>
      <c r="AA221" s="51"/>
      <c r="AB221" s="990" t="s">
        <v>20</v>
      </c>
      <c r="AC221" s="53">
        <f>AE221</f>
        <v>12299.37</v>
      </c>
      <c r="AD221" s="6"/>
      <c r="AE221" s="79">
        <f>AE223</f>
        <v>12299.37</v>
      </c>
      <c r="AF221" s="79">
        <f>AF223</f>
        <v>2784.66</v>
      </c>
      <c r="AG221" s="79">
        <f>AG223</f>
        <v>0</v>
      </c>
      <c r="AH221" s="78">
        <v>0</v>
      </c>
      <c r="AI221" s="78">
        <v>0</v>
      </c>
      <c r="AJ221" s="78">
        <v>0</v>
      </c>
      <c r="AK221" s="78">
        <v>0</v>
      </c>
      <c r="AL221" s="78">
        <v>0</v>
      </c>
      <c r="AM221" s="78">
        <v>0</v>
      </c>
      <c r="AN221" s="78">
        <v>0</v>
      </c>
      <c r="AO221" s="78">
        <v>0</v>
      </c>
    </row>
    <row r="222" spans="1:41" ht="15" hidden="1" customHeight="1">
      <c r="T222" s="1023"/>
      <c r="U222" s="102" t="s">
        <v>93</v>
      </c>
      <c r="V222" s="103"/>
      <c r="W222" s="103"/>
      <c r="X222" s="103"/>
      <c r="Y222" s="103"/>
      <c r="Z222" s="104"/>
      <c r="AA222" s="104"/>
      <c r="AB222" s="991"/>
      <c r="AC222" s="105"/>
      <c r="AD222" s="106"/>
      <c r="AE222" s="165"/>
      <c r="AF222" s="47">
        <f>AH222</f>
        <v>0</v>
      </c>
      <c r="AG222" s="96">
        <f>AI222</f>
        <v>0</v>
      </c>
      <c r="AH222" s="120">
        <v>0</v>
      </c>
      <c r="AI222" s="121">
        <v>0</v>
      </c>
      <c r="AJ222" s="121">
        <v>0</v>
      </c>
      <c r="AK222" s="121">
        <v>0</v>
      </c>
      <c r="AL222" s="120">
        <v>0</v>
      </c>
      <c r="AM222" s="121">
        <v>0</v>
      </c>
      <c r="AN222" s="121">
        <v>0</v>
      </c>
      <c r="AO222" s="121">
        <v>0</v>
      </c>
    </row>
    <row r="223" spans="1:41" ht="26.25" customHeight="1">
      <c r="T223" s="1025"/>
      <c r="U223" s="1" t="s">
        <v>213</v>
      </c>
      <c r="V223" s="499"/>
      <c r="W223" s="499"/>
      <c r="X223" s="499"/>
      <c r="Y223" s="499"/>
      <c r="Z223" s="519">
        <v>2024</v>
      </c>
      <c r="AA223" s="519">
        <v>2029</v>
      </c>
      <c r="AB223" s="992"/>
      <c r="AC223" s="53">
        <f>AE223</f>
        <v>12299.37</v>
      </c>
      <c r="AD223" s="6"/>
      <c r="AE223" s="22">
        <v>12299.37</v>
      </c>
      <c r="AF223" s="47">
        <v>2784.66</v>
      </c>
      <c r="AG223" s="47">
        <v>0</v>
      </c>
      <c r="AH223" s="22">
        <v>0</v>
      </c>
      <c r="AI223" s="22">
        <v>0</v>
      </c>
      <c r="AJ223" s="22">
        <v>0</v>
      </c>
      <c r="AK223" s="22">
        <v>0</v>
      </c>
      <c r="AL223" s="22">
        <v>0</v>
      </c>
      <c r="AM223" s="22">
        <v>0</v>
      </c>
      <c r="AN223" s="22">
        <v>0</v>
      </c>
      <c r="AO223" s="22">
        <v>0</v>
      </c>
    </row>
    <row r="224" spans="1:41" ht="15" customHeight="1">
      <c r="T224" s="1022" t="s">
        <v>195</v>
      </c>
      <c r="U224" s="77" t="s">
        <v>197</v>
      </c>
      <c r="V224" s="499"/>
      <c r="W224" s="499"/>
      <c r="X224" s="499"/>
      <c r="Y224" s="499">
        <v>83</v>
      </c>
      <c r="Z224" s="51"/>
      <c r="AA224" s="51"/>
      <c r="AB224" s="497"/>
      <c r="AC224" s="53">
        <f>AE224</f>
        <v>264150.86</v>
      </c>
      <c r="AD224" s="6"/>
      <c r="AE224" s="79">
        <f>AE225+AE229</f>
        <v>264150.86</v>
      </c>
      <c r="AF224" s="79">
        <f>AF225+AF229</f>
        <v>300.79000000000002</v>
      </c>
      <c r="AG224" s="79">
        <f>AG225</f>
        <v>0</v>
      </c>
      <c r="AH224" s="78">
        <v>0</v>
      </c>
      <c r="AI224" s="78">
        <v>0</v>
      </c>
      <c r="AJ224" s="78">
        <v>0</v>
      </c>
      <c r="AK224" s="78">
        <v>0</v>
      </c>
      <c r="AL224" s="78">
        <v>0</v>
      </c>
      <c r="AM224" s="78">
        <v>0</v>
      </c>
      <c r="AN224" s="78">
        <v>0</v>
      </c>
      <c r="AO224" s="78">
        <v>0</v>
      </c>
    </row>
    <row r="225" spans="20:41" ht="38.25" customHeight="1">
      <c r="T225" s="1023"/>
      <c r="U225" s="1" t="s">
        <v>213</v>
      </c>
      <c r="V225" s="499"/>
      <c r="W225" s="499"/>
      <c r="X225" s="499"/>
      <c r="Y225" s="499"/>
      <c r="Z225" s="519">
        <v>2026</v>
      </c>
      <c r="AA225" s="519">
        <v>2033</v>
      </c>
      <c r="AB225" s="519" t="s">
        <v>20</v>
      </c>
      <c r="AC225" s="53">
        <f>AE225</f>
        <v>300.79000000000002</v>
      </c>
      <c r="AD225" s="6"/>
      <c r="AE225" s="22">
        <v>300.79000000000002</v>
      </c>
      <c r="AF225" s="47">
        <v>300.79000000000002</v>
      </c>
      <c r="AG225" s="47">
        <f>SUM(AG226:AG228)</f>
        <v>0</v>
      </c>
      <c r="AH225" s="22">
        <v>0</v>
      </c>
      <c r="AI225" s="22">
        <v>0</v>
      </c>
      <c r="AJ225" s="22">
        <v>0</v>
      </c>
      <c r="AK225" s="22">
        <v>0</v>
      </c>
      <c r="AL225" s="22">
        <v>0</v>
      </c>
      <c r="AM225" s="22">
        <v>0</v>
      </c>
      <c r="AN225" s="22">
        <v>0</v>
      </c>
      <c r="AO225" s="22">
        <v>0</v>
      </c>
    </row>
    <row r="226" spans="20:41" ht="15.75" hidden="1" customHeight="1">
      <c r="T226" s="1024"/>
      <c r="U226" s="92" t="s">
        <v>264</v>
      </c>
      <c r="V226" s="441"/>
      <c r="W226" s="441"/>
      <c r="X226" s="441"/>
      <c r="Y226" s="441"/>
      <c r="Z226" s="262"/>
      <c r="AA226" s="262"/>
      <c r="AB226" s="368"/>
      <c r="AC226" s="442"/>
      <c r="AD226" s="443"/>
      <c r="AE226" s="264"/>
      <c r="AF226" s="268">
        <f>AH226</f>
        <v>0</v>
      </c>
      <c r="AG226" s="268">
        <f>AI226</f>
        <v>0</v>
      </c>
      <c r="AH226" s="120">
        <v>0</v>
      </c>
      <c r="AI226" s="121">
        <v>0</v>
      </c>
      <c r="AJ226" s="121">
        <v>0</v>
      </c>
      <c r="AK226" s="121">
        <v>0</v>
      </c>
      <c r="AL226" s="120">
        <v>0</v>
      </c>
      <c r="AM226" s="121">
        <v>0</v>
      </c>
      <c r="AN226" s="121">
        <v>0</v>
      </c>
      <c r="AO226" s="121">
        <v>0</v>
      </c>
    </row>
    <row r="227" spans="20:41" ht="25.5" hidden="1" customHeight="1">
      <c r="T227" s="1024"/>
      <c r="U227" s="102" t="s">
        <v>240</v>
      </c>
      <c r="V227" s="103"/>
      <c r="W227" s="103"/>
      <c r="X227" s="103"/>
      <c r="Y227" s="103"/>
      <c r="Z227" s="104"/>
      <c r="AA227" s="104"/>
      <c r="AB227" s="119"/>
      <c r="AC227" s="105"/>
      <c r="AD227" s="106"/>
      <c r="AE227" s="165">
        <v>0</v>
      </c>
      <c r="AF227" s="165">
        <v>0</v>
      </c>
      <c r="AG227" s="165">
        <v>0</v>
      </c>
      <c r="AH227" s="120">
        <v>0</v>
      </c>
      <c r="AI227" s="121">
        <v>0</v>
      </c>
      <c r="AJ227" s="121">
        <v>0</v>
      </c>
      <c r="AK227" s="121">
        <v>0</v>
      </c>
      <c r="AL227" s="120">
        <v>0</v>
      </c>
      <c r="AM227" s="121">
        <v>0</v>
      </c>
      <c r="AN227" s="121">
        <v>0</v>
      </c>
      <c r="AO227" s="121">
        <v>0</v>
      </c>
    </row>
    <row r="228" spans="20:41" ht="25.5" hidden="1" customHeight="1">
      <c r="T228" s="1024"/>
      <c r="U228" s="102" t="s">
        <v>265</v>
      </c>
      <c r="V228" s="103"/>
      <c r="W228" s="103"/>
      <c r="X228" s="103"/>
      <c r="Y228" s="103"/>
      <c r="Z228" s="104"/>
      <c r="AA228" s="104"/>
      <c r="AB228" s="119"/>
      <c r="AC228" s="105"/>
      <c r="AD228" s="106"/>
      <c r="AE228" s="165"/>
      <c r="AF228" s="165">
        <f>AH228+AJ228</f>
        <v>0</v>
      </c>
      <c r="AG228" s="165">
        <f>AI228+AK228+AM228+AO228</f>
        <v>0</v>
      </c>
      <c r="AH228" s="120">
        <v>0</v>
      </c>
      <c r="AI228" s="121">
        <v>0</v>
      </c>
      <c r="AJ228" s="121">
        <v>0</v>
      </c>
      <c r="AK228" s="121">
        <v>0</v>
      </c>
      <c r="AL228" s="120">
        <v>0</v>
      </c>
      <c r="AM228" s="121">
        <v>0</v>
      </c>
      <c r="AN228" s="121">
        <v>0</v>
      </c>
      <c r="AO228" s="121">
        <v>0</v>
      </c>
    </row>
    <row r="229" spans="20:41" ht="25.5">
      <c r="T229" s="1202"/>
      <c r="U229" s="1"/>
      <c r="V229" s="500"/>
      <c r="W229" s="500"/>
      <c r="X229" s="500"/>
      <c r="Y229" s="500"/>
      <c r="Z229" s="519"/>
      <c r="AA229" s="519"/>
      <c r="AB229" s="23" t="s">
        <v>10</v>
      </c>
      <c r="AC229" s="53"/>
      <c r="AD229" s="6"/>
      <c r="AE229" s="22">
        <v>263850.07</v>
      </c>
      <c r="AF229" s="22">
        <v>0</v>
      </c>
      <c r="AG229" s="22"/>
      <c r="AH229" s="22">
        <v>0</v>
      </c>
      <c r="AI229" s="22">
        <v>0</v>
      </c>
      <c r="AJ229" s="22">
        <v>0</v>
      </c>
      <c r="AK229" s="22">
        <v>0</v>
      </c>
      <c r="AL229" s="22">
        <v>0</v>
      </c>
      <c r="AM229" s="22">
        <v>0</v>
      </c>
      <c r="AN229" s="22">
        <v>0</v>
      </c>
      <c r="AO229" s="22">
        <v>0</v>
      </c>
    </row>
    <row r="230" spans="20:41" ht="15.75">
      <c r="U230" s="108"/>
      <c r="V230" s="108"/>
      <c r="W230" s="108"/>
      <c r="X230" s="108"/>
      <c r="Y230" s="108"/>
      <c r="Z230" s="108"/>
      <c r="AA230" s="108"/>
      <c r="AB230" s="108"/>
      <c r="AC230" s="108"/>
      <c r="AD230" s="108"/>
      <c r="AE230" s="108"/>
      <c r="AF230" s="129"/>
      <c r="AG230" s="108"/>
    </row>
    <row r="231" spans="20:41" ht="15.75"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29"/>
      <c r="AG231" s="108"/>
    </row>
    <row r="232" spans="20:41" ht="15.75">
      <c r="U232" s="108"/>
      <c r="V232" s="108"/>
      <c r="W232" s="108"/>
      <c r="X232" s="108"/>
      <c r="Y232" s="108"/>
      <c r="Z232" s="108"/>
      <c r="AA232" s="108"/>
      <c r="AB232" s="108"/>
      <c r="AC232" s="108"/>
      <c r="AD232" s="108"/>
      <c r="AE232" s="108"/>
      <c r="AF232" s="129"/>
      <c r="AG232" s="108"/>
    </row>
    <row r="233" spans="20:41" ht="15.75">
      <c r="U233" s="108" t="s">
        <v>94</v>
      </c>
      <c r="V233" s="108"/>
      <c r="W233" s="108"/>
      <c r="X233" s="108"/>
      <c r="Y233" s="108"/>
      <c r="Z233" s="108"/>
      <c r="AA233" s="108"/>
      <c r="AB233" s="108"/>
      <c r="AC233" s="108"/>
      <c r="AD233" s="108"/>
      <c r="AE233" s="108"/>
      <c r="AF233" s="129"/>
      <c r="AG233" s="108"/>
      <c r="AI233" s="111" t="s">
        <v>95</v>
      </c>
    </row>
    <row r="236" spans="20:41" ht="15.75">
      <c r="U236" s="129" t="s">
        <v>98</v>
      </c>
      <c r="V236" s="129"/>
      <c r="W236" s="129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29"/>
      <c r="AI236" s="111" t="s">
        <v>99</v>
      </c>
    </row>
    <row r="237" spans="20:41">
      <c r="T237" s="196"/>
    </row>
    <row r="239" spans="20:41" ht="15.75"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29"/>
      <c r="AG239" s="108"/>
    </row>
    <row r="240" spans="20:41" ht="15.75"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29"/>
      <c r="AG240" s="108"/>
    </row>
    <row r="241" spans="22:33" ht="15.75"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29"/>
      <c r="AG241" s="108"/>
    </row>
    <row r="242" spans="22:33" ht="15.75"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29"/>
      <c r="AG242" s="108"/>
    </row>
  </sheetData>
  <mergeCells count="208">
    <mergeCell ref="A7:A8"/>
    <mergeCell ref="B7:C8"/>
    <mergeCell ref="D7:E8"/>
    <mergeCell ref="A2:S2"/>
    <mergeCell ref="O8:O9"/>
    <mergeCell ref="P8:P9"/>
    <mergeCell ref="Q8:R8"/>
    <mergeCell ref="F7:G8"/>
    <mergeCell ref="H7:I8"/>
    <mergeCell ref="J7:K8"/>
    <mergeCell ref="L7:M8"/>
    <mergeCell ref="N7:N9"/>
    <mergeCell ref="O7:R7"/>
    <mergeCell ref="T63:T65"/>
    <mergeCell ref="U63:AA65"/>
    <mergeCell ref="AH7:AK7"/>
    <mergeCell ref="AL7:AO7"/>
    <mergeCell ref="AH8:AI8"/>
    <mergeCell ref="AJ8:AK8"/>
    <mergeCell ref="AL8:AM8"/>
    <mergeCell ref="AN8:AO8"/>
    <mergeCell ref="S26:S35"/>
    <mergeCell ref="AB40:AB42"/>
    <mergeCell ref="AC40:AC42"/>
    <mergeCell ref="S7:S9"/>
    <mergeCell ref="AA7:AA9"/>
    <mergeCell ref="AB7:AB9"/>
    <mergeCell ref="U11:Y11"/>
    <mergeCell ref="T12:AA15"/>
    <mergeCell ref="T16:AA16"/>
    <mergeCell ref="T17:AA21"/>
    <mergeCell ref="T22:T25"/>
    <mergeCell ref="U22:AA25"/>
    <mergeCell ref="T26:T35"/>
    <mergeCell ref="V26:V27"/>
    <mergeCell ref="W26:W27"/>
    <mergeCell ref="X26:X27"/>
    <mergeCell ref="AA26:AA27"/>
    <mergeCell ref="T7:T9"/>
    <mergeCell ref="U7:U9"/>
    <mergeCell ref="V7:V9"/>
    <mergeCell ref="W7:W9"/>
    <mergeCell ref="X7:Y8"/>
    <mergeCell ref="Z7:Z9"/>
    <mergeCell ref="AD40:AD42"/>
    <mergeCell ref="T43:T46"/>
    <mergeCell ref="AB43:AB46"/>
    <mergeCell ref="AD43:AD46"/>
    <mergeCell ref="Y26:Y27"/>
    <mergeCell ref="Z26:Z27"/>
    <mergeCell ref="T47:T50"/>
    <mergeCell ref="U47:AA50"/>
    <mergeCell ref="T51:T53"/>
    <mergeCell ref="AB51:AB53"/>
    <mergeCell ref="AC51:AC53"/>
    <mergeCell ref="AD51:AD53"/>
    <mergeCell ref="T40:T42"/>
    <mergeCell ref="AB57:AB59"/>
    <mergeCell ref="T60:T62"/>
    <mergeCell ref="V60:V62"/>
    <mergeCell ref="W60:W62"/>
    <mergeCell ref="X60:X62"/>
    <mergeCell ref="Y60:Y62"/>
    <mergeCell ref="AB60:AB62"/>
    <mergeCell ref="T54:T56"/>
    <mergeCell ref="U54:AA56"/>
    <mergeCell ref="T57:T59"/>
    <mergeCell ref="V57:V59"/>
    <mergeCell ref="W57:W59"/>
    <mergeCell ref="X57:X59"/>
    <mergeCell ref="Y57:Y59"/>
    <mergeCell ref="AB66:AB69"/>
    <mergeCell ref="AC66:AC69"/>
    <mergeCell ref="T70:T73"/>
    <mergeCell ref="U70:AA73"/>
    <mergeCell ref="T74:T75"/>
    <mergeCell ref="AB74:AB75"/>
    <mergeCell ref="V76:V78"/>
    <mergeCell ref="W76:W78"/>
    <mergeCell ref="X76:X78"/>
    <mergeCell ref="Y76:Y78"/>
    <mergeCell ref="AB76:AB78"/>
    <mergeCell ref="T66:T69"/>
    <mergeCell ref="V66:V69"/>
    <mergeCell ref="W66:W69"/>
    <mergeCell ref="X66:X69"/>
    <mergeCell ref="Y66:Y69"/>
    <mergeCell ref="AB80:AB81"/>
    <mergeCell ref="T82:T83"/>
    <mergeCell ref="AB82:AB83"/>
    <mergeCell ref="T84:T85"/>
    <mergeCell ref="AB84:AB85"/>
    <mergeCell ref="T86:T89"/>
    <mergeCell ref="AB86:AB89"/>
    <mergeCell ref="T90:T92"/>
    <mergeCell ref="AB90:AB92"/>
    <mergeCell ref="AB93:AB94"/>
    <mergeCell ref="T95:T97"/>
    <mergeCell ref="AB95:AB97"/>
    <mergeCell ref="T98:T100"/>
    <mergeCell ref="AB98:AB100"/>
    <mergeCell ref="T101:T102"/>
    <mergeCell ref="AB101:AB102"/>
    <mergeCell ref="T104:T107"/>
    <mergeCell ref="U104:AA107"/>
    <mergeCell ref="T93:T94"/>
    <mergeCell ref="AB108:AB112"/>
    <mergeCell ref="AC108:AC112"/>
    <mergeCell ref="T114:AA118"/>
    <mergeCell ref="T119:T122"/>
    <mergeCell ref="U119:AA122"/>
    <mergeCell ref="T123:T124"/>
    <mergeCell ref="V123:V124"/>
    <mergeCell ref="W123:W124"/>
    <mergeCell ref="X123:X124"/>
    <mergeCell ref="Y123:Y124"/>
    <mergeCell ref="Z123:Z124"/>
    <mergeCell ref="AA123:AA124"/>
    <mergeCell ref="AB123:AB124"/>
    <mergeCell ref="AC123:AC124"/>
    <mergeCell ref="T108:T112"/>
    <mergeCell ref="AD123:AD124"/>
    <mergeCell ref="T125:T127"/>
    <mergeCell ref="Y125:Y127"/>
    <mergeCell ref="AB125:AB127"/>
    <mergeCell ref="T128:T129"/>
    <mergeCell ref="V128:V129"/>
    <mergeCell ref="W128:W129"/>
    <mergeCell ref="X128:X129"/>
    <mergeCell ref="Y128:Y129"/>
    <mergeCell ref="Z128:Z129"/>
    <mergeCell ref="AA128:AA129"/>
    <mergeCell ref="AB128:AB129"/>
    <mergeCell ref="AC128:AC129"/>
    <mergeCell ref="AD128:AD129"/>
    <mergeCell ref="T137:T138"/>
    <mergeCell ref="AB137:AB138"/>
    <mergeCell ref="T141:T142"/>
    <mergeCell ref="AB141:AB142"/>
    <mergeCell ref="T143:T144"/>
    <mergeCell ref="AB143:AB144"/>
    <mergeCell ref="T151:T154"/>
    <mergeCell ref="U151:AA154"/>
    <mergeCell ref="T155:T158"/>
    <mergeCell ref="V155:V158"/>
    <mergeCell ref="W155:W158"/>
    <mergeCell ref="X155:X158"/>
    <mergeCell ref="Y155:Y158"/>
    <mergeCell ref="AB155:AB158"/>
    <mergeCell ref="AC155:AC158"/>
    <mergeCell ref="T159:T160"/>
    <mergeCell ref="AB159:AB160"/>
    <mergeCell ref="AB165:AB166"/>
    <mergeCell ref="AB171:AB172"/>
    <mergeCell ref="AB173:AB174"/>
    <mergeCell ref="T175:T178"/>
    <mergeCell ref="U175:AA178"/>
    <mergeCell ref="T179:T182"/>
    <mergeCell ref="V179:V182"/>
    <mergeCell ref="W179:W182"/>
    <mergeCell ref="X179:X182"/>
    <mergeCell ref="Y179:Y182"/>
    <mergeCell ref="Z179:Z182"/>
    <mergeCell ref="AA179:AA182"/>
    <mergeCell ref="AB179:AB182"/>
    <mergeCell ref="AC179:AC182"/>
    <mergeCell ref="T183:T186"/>
    <mergeCell ref="U183:AA186"/>
    <mergeCell ref="T187:T188"/>
    <mergeCell ref="AB187:AB188"/>
    <mergeCell ref="T189:T193"/>
    <mergeCell ref="AB189:AB193"/>
    <mergeCell ref="T194:T195"/>
    <mergeCell ref="AB194:AB195"/>
    <mergeCell ref="AB201:AB202"/>
    <mergeCell ref="Y203:Y204"/>
    <mergeCell ref="AB203:AB204"/>
    <mergeCell ref="AC203:AC204"/>
    <mergeCell ref="T205:T208"/>
    <mergeCell ref="V205:V206"/>
    <mergeCell ref="W205:W206"/>
    <mergeCell ref="X205:X206"/>
    <mergeCell ref="Y205:Y206"/>
    <mergeCell ref="AB205:AB208"/>
    <mergeCell ref="T221:T223"/>
    <mergeCell ref="AB221:AB223"/>
    <mergeCell ref="AC7:AC9"/>
    <mergeCell ref="AD7:AD9"/>
    <mergeCell ref="AE7:AE9"/>
    <mergeCell ref="AF7:AG8"/>
    <mergeCell ref="T1:AO1"/>
    <mergeCell ref="T224:T229"/>
    <mergeCell ref="T209:T213"/>
    <mergeCell ref="V209:V210"/>
    <mergeCell ref="W209:W210"/>
    <mergeCell ref="X209:X210"/>
    <mergeCell ref="Y209:Y210"/>
    <mergeCell ref="AB209:AB213"/>
    <mergeCell ref="T214:T220"/>
    <mergeCell ref="V214:V215"/>
    <mergeCell ref="W214:W215"/>
    <mergeCell ref="X214:X215"/>
    <mergeCell ref="Y214:Y215"/>
    <mergeCell ref="AB214:AB220"/>
    <mergeCell ref="T203:T204"/>
    <mergeCell ref="V203:V204"/>
    <mergeCell ref="W203:W204"/>
    <mergeCell ref="X203:X204"/>
  </mergeCells>
  <pageMargins left="0" right="0" top="0.19685039370078741" bottom="0" header="0.31496062992125984" footer="0.31496062992125984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9"/>
  <sheetViews>
    <sheetView zoomScale="150" zoomScaleNormal="150" workbookViewId="0">
      <selection activeCell="D15" sqref="D15"/>
    </sheetView>
  </sheetViews>
  <sheetFormatPr defaultRowHeight="15"/>
  <cols>
    <col min="1" max="1" width="8.28515625" style="124" customWidth="1"/>
    <col min="2" max="2" width="44.42578125" style="124" customWidth="1"/>
    <col min="3" max="3" width="15.85546875" style="124" customWidth="1"/>
    <col min="4" max="5" width="12.28515625" style="124" customWidth="1"/>
    <col min="6" max="6" width="14.7109375" style="124" customWidth="1"/>
    <col min="7" max="10" width="10.7109375" style="124" hidden="1" customWidth="1"/>
    <col min="11" max="11" width="12.5703125" style="124" hidden="1" customWidth="1"/>
    <col min="12" max="12" width="12.42578125" style="124" hidden="1" customWidth="1"/>
    <col min="13" max="13" width="26.42578125" style="124" customWidth="1"/>
    <col min="14" max="14" width="13.28515625" style="124" customWidth="1"/>
    <col min="15" max="15" width="11.28515625" style="124" customWidth="1"/>
    <col min="16" max="16" width="11" style="124" customWidth="1"/>
    <col min="17" max="16384" width="9.140625" style="124"/>
  </cols>
  <sheetData>
    <row r="1" spans="1:18" s="204" customFormat="1" ht="42" customHeight="1">
      <c r="A1" s="1226" t="s">
        <v>312</v>
      </c>
      <c r="B1" s="1226"/>
      <c r="C1" s="1226"/>
      <c r="D1" s="1226"/>
      <c r="E1" s="1226"/>
      <c r="F1" s="1226"/>
      <c r="G1" s="1226"/>
      <c r="H1" s="1226"/>
      <c r="I1" s="1226"/>
      <c r="J1" s="1226"/>
      <c r="K1" s="1226"/>
      <c r="L1" s="1226"/>
      <c r="M1" s="1226"/>
      <c r="N1" s="563"/>
    </row>
    <row r="2" spans="1:18" s="204" customFormat="1" ht="15.75">
      <c r="A2" s="1226" t="s">
        <v>431</v>
      </c>
      <c r="B2" s="1226"/>
      <c r="C2" s="1226"/>
      <c r="D2" s="1226"/>
      <c r="E2" s="1226"/>
      <c r="F2" s="1226"/>
      <c r="G2" s="1226"/>
      <c r="H2" s="1226"/>
      <c r="I2" s="1226"/>
      <c r="J2" s="1226"/>
      <c r="K2" s="1226"/>
      <c r="L2" s="1226"/>
      <c r="M2" s="1226"/>
      <c r="N2" s="563"/>
    </row>
    <row r="3" spans="1:18" s="204" customFormat="1" ht="15.75">
      <c r="A3" s="563"/>
      <c r="B3" s="563"/>
      <c r="C3" s="563"/>
      <c r="D3" s="1227" t="s">
        <v>241</v>
      </c>
      <c r="E3" s="1211"/>
      <c r="F3" s="1211"/>
      <c r="G3" s="1211"/>
      <c r="H3" s="1211"/>
      <c r="I3" s="1211"/>
      <c r="J3" s="1211"/>
      <c r="K3" s="1211"/>
      <c r="L3" s="1211"/>
      <c r="M3" s="1211"/>
      <c r="N3" s="563"/>
    </row>
    <row r="4" spans="1:18" s="204" customFormat="1" ht="15.75">
      <c r="A4" s="563"/>
      <c r="B4" s="563"/>
      <c r="C4" s="563"/>
      <c r="D4" s="1243" t="s">
        <v>297</v>
      </c>
      <c r="E4" s="1244"/>
      <c r="F4" s="1244"/>
      <c r="G4" s="1244"/>
      <c r="H4" s="1244"/>
      <c r="I4" s="1244"/>
      <c r="J4" s="1244"/>
      <c r="K4" s="1244"/>
      <c r="L4" s="1244"/>
      <c r="M4" s="1244"/>
      <c r="N4" s="563"/>
    </row>
    <row r="5" spans="1:18" s="204" customFormat="1" ht="15.75">
      <c r="A5" s="563"/>
      <c r="B5" s="563"/>
      <c r="C5" s="563"/>
      <c r="D5" s="563"/>
      <c r="E5" s="563"/>
      <c r="F5" s="1227" t="s">
        <v>428</v>
      </c>
      <c r="G5" s="1211"/>
      <c r="H5" s="1211"/>
      <c r="I5" s="1211"/>
      <c r="J5" s="1211"/>
      <c r="K5" s="1211"/>
      <c r="L5" s="1211"/>
      <c r="M5" s="1211"/>
      <c r="N5" s="563"/>
    </row>
    <row r="6" spans="1:18" s="204" customFormat="1" ht="15.75">
      <c r="A6" s="563"/>
      <c r="B6" s="563"/>
      <c r="C6" s="563"/>
      <c r="D6" s="563"/>
      <c r="E6" s="563"/>
      <c r="F6" s="564"/>
      <c r="G6" s="549"/>
      <c r="H6" s="549"/>
      <c r="I6" s="549"/>
      <c r="J6" s="549"/>
      <c r="K6" s="549"/>
      <c r="L6" s="549"/>
      <c r="M6" s="565" t="s">
        <v>92</v>
      </c>
      <c r="N6" s="563"/>
    </row>
    <row r="7" spans="1:18" s="115" customFormat="1" ht="15.75" thickBot="1">
      <c r="A7" s="1245" t="s">
        <v>257</v>
      </c>
      <c r="B7" s="1245"/>
      <c r="D7" s="558">
        <f>C17-D17</f>
        <v>107346.804</v>
      </c>
      <c r="M7" s="557"/>
    </row>
    <row r="8" spans="1:18" s="138" customFormat="1">
      <c r="A8" s="1235" t="s">
        <v>110</v>
      </c>
      <c r="B8" s="1238" t="s">
        <v>0</v>
      </c>
      <c r="C8" s="1241" t="s">
        <v>459</v>
      </c>
      <c r="D8" s="1241"/>
      <c r="E8" s="1241"/>
      <c r="F8" s="1241"/>
      <c r="G8" s="1241"/>
      <c r="H8" s="1241"/>
      <c r="I8" s="1241"/>
      <c r="J8" s="1241"/>
      <c r="K8" s="1241"/>
      <c r="L8" s="1242"/>
      <c r="M8" s="1228" t="s">
        <v>75</v>
      </c>
      <c r="N8" s="135"/>
      <c r="O8" s="136"/>
      <c r="P8" s="137"/>
    </row>
    <row r="9" spans="1:18">
      <c r="A9" s="1236"/>
      <c r="B9" s="1239"/>
      <c r="C9" s="1231" t="s">
        <v>21</v>
      </c>
      <c r="D9" s="1232"/>
      <c r="E9" s="1231" t="s">
        <v>311</v>
      </c>
      <c r="F9" s="1232"/>
      <c r="G9" s="1231" t="s">
        <v>111</v>
      </c>
      <c r="H9" s="1232"/>
      <c r="I9" s="1231" t="s">
        <v>112</v>
      </c>
      <c r="J9" s="1232"/>
      <c r="K9" s="1233" t="s">
        <v>113</v>
      </c>
      <c r="L9" s="1234"/>
      <c r="M9" s="1229"/>
      <c r="N9" s="135"/>
      <c r="O9" s="136"/>
      <c r="P9" s="137"/>
      <c r="Q9" s="138"/>
    </row>
    <row r="10" spans="1:18" ht="15.75" thickBot="1">
      <c r="A10" s="1237"/>
      <c r="B10" s="1240"/>
      <c r="C10" s="139" t="s">
        <v>104</v>
      </c>
      <c r="D10" s="139" t="s">
        <v>80</v>
      </c>
      <c r="E10" s="139" t="s">
        <v>81</v>
      </c>
      <c r="F10" s="139" t="s">
        <v>82</v>
      </c>
      <c r="G10" s="139" t="s">
        <v>81</v>
      </c>
      <c r="H10" s="139" t="s">
        <v>82</v>
      </c>
      <c r="I10" s="139" t="s">
        <v>81</v>
      </c>
      <c r="J10" s="139" t="s">
        <v>82</v>
      </c>
      <c r="K10" s="140" t="s">
        <v>81</v>
      </c>
      <c r="L10" s="736" t="s">
        <v>82</v>
      </c>
      <c r="M10" s="1230"/>
      <c r="N10" s="135"/>
      <c r="O10" s="136"/>
      <c r="P10" s="137"/>
      <c r="Q10" s="138"/>
    </row>
    <row r="11" spans="1:18" s="149" customFormat="1">
      <c r="A11" s="141" t="s">
        <v>114</v>
      </c>
      <c r="B11" s="142" t="s">
        <v>115</v>
      </c>
      <c r="C11" s="143">
        <f>C12+C19+C23+C24+C26</f>
        <v>224510.38999999998</v>
      </c>
      <c r="D11" s="143">
        <f>D12+D19+D23+D24+D26</f>
        <v>77942.716</v>
      </c>
      <c r="E11" s="143">
        <f>E12+E19+E23+E24+E26</f>
        <v>77942.716</v>
      </c>
      <c r="F11" s="143">
        <f t="shared" ref="F11:L11" si="0">F12+F19+F23+F24+F26</f>
        <v>77942.716</v>
      </c>
      <c r="G11" s="143">
        <f t="shared" si="0"/>
        <v>0</v>
      </c>
      <c r="H11" s="143">
        <f t="shared" si="0"/>
        <v>0</v>
      </c>
      <c r="I11" s="143">
        <f t="shared" si="0"/>
        <v>0</v>
      </c>
      <c r="J11" s="143">
        <f>J12+J19+J23+J24+J26</f>
        <v>0</v>
      </c>
      <c r="K11" s="143">
        <f>K12+K19+K23+K24+K26</f>
        <v>0</v>
      </c>
      <c r="L11" s="143">
        <f t="shared" si="0"/>
        <v>0</v>
      </c>
      <c r="M11" s="144">
        <f>F11+H11+J11+L11</f>
        <v>77942.716</v>
      </c>
      <c r="N11" s="145"/>
      <c r="O11" s="146"/>
      <c r="P11" s="147"/>
      <c r="Q11" s="148"/>
    </row>
    <row r="12" spans="1:18" s="97" customFormat="1">
      <c r="A12" s="150" t="s">
        <v>25</v>
      </c>
      <c r="B12" s="151" t="s">
        <v>116</v>
      </c>
      <c r="C12" s="246">
        <f>SUM(C13:C18)</f>
        <v>172215.9</v>
      </c>
      <c r="D12" s="246">
        <f>SUM(D13:D18)</f>
        <v>64869.095999999998</v>
      </c>
      <c r="E12" s="246">
        <f>SUM(E13:E18)</f>
        <v>64869.095999999998</v>
      </c>
      <c r="F12" s="246">
        <f t="shared" ref="F12:L12" si="1">SUM(F13:F18)</f>
        <v>64869.095999999998</v>
      </c>
      <c r="G12" s="246">
        <f t="shared" si="1"/>
        <v>0</v>
      </c>
      <c r="H12" s="246">
        <f t="shared" si="1"/>
        <v>0</v>
      </c>
      <c r="I12" s="246">
        <f t="shared" si="1"/>
        <v>0</v>
      </c>
      <c r="J12" s="246">
        <f t="shared" si="1"/>
        <v>0</v>
      </c>
      <c r="K12" s="246">
        <f t="shared" si="1"/>
        <v>0</v>
      </c>
      <c r="L12" s="246">
        <f t="shared" si="1"/>
        <v>0</v>
      </c>
      <c r="M12" s="152"/>
      <c r="N12" s="153"/>
      <c r="O12" s="153"/>
      <c r="P12" s="153"/>
      <c r="Q12" s="154"/>
      <c r="R12" s="97" t="s">
        <v>117</v>
      </c>
    </row>
    <row r="13" spans="1:18">
      <c r="A13" s="155" t="s">
        <v>26</v>
      </c>
      <c r="B13" s="156" t="s">
        <v>118</v>
      </c>
      <c r="C13" s="157">
        <f>E13+G13+I13+K13</f>
        <v>0</v>
      </c>
      <c r="D13" s="157">
        <f>F13+H13+J13+L13</f>
        <v>0</v>
      </c>
      <c r="E13" s="157">
        <f t="shared" ref="E13:F16" si="2">G13+I13+K13+M13</f>
        <v>0</v>
      </c>
      <c r="F13" s="157">
        <f t="shared" si="2"/>
        <v>0</v>
      </c>
      <c r="G13" s="157">
        <f t="shared" ref="G13:L16" si="3">I13+K13+M13+O13</f>
        <v>0</v>
      </c>
      <c r="H13" s="157">
        <f t="shared" si="3"/>
        <v>0</v>
      </c>
      <c r="I13" s="157">
        <f t="shared" si="3"/>
        <v>0</v>
      </c>
      <c r="J13" s="157">
        <f t="shared" si="3"/>
        <v>0</v>
      </c>
      <c r="K13" s="157">
        <f t="shared" si="3"/>
        <v>0</v>
      </c>
      <c r="L13" s="157">
        <f t="shared" si="3"/>
        <v>0</v>
      </c>
      <c r="M13" s="152"/>
      <c r="N13" s="158"/>
      <c r="O13" s="158"/>
      <c r="P13" s="158"/>
      <c r="Q13" s="138"/>
    </row>
    <row r="14" spans="1:18">
      <c r="A14" s="155" t="s">
        <v>33</v>
      </c>
      <c r="B14" s="156" t="s">
        <v>119</v>
      </c>
      <c r="C14" s="157">
        <f t="shared" ref="C14:D16" si="4">E14+G14+I14+K14</f>
        <v>0</v>
      </c>
      <c r="D14" s="157">
        <f t="shared" si="4"/>
        <v>0</v>
      </c>
      <c r="E14" s="157">
        <f t="shared" si="2"/>
        <v>0</v>
      </c>
      <c r="F14" s="157">
        <f t="shared" si="2"/>
        <v>0</v>
      </c>
      <c r="G14" s="157">
        <f t="shared" si="3"/>
        <v>0</v>
      </c>
      <c r="H14" s="157">
        <f t="shared" si="3"/>
        <v>0</v>
      </c>
      <c r="I14" s="157">
        <f t="shared" si="3"/>
        <v>0</v>
      </c>
      <c r="J14" s="157">
        <f t="shared" si="3"/>
        <v>0</v>
      </c>
      <c r="K14" s="157">
        <f t="shared" si="3"/>
        <v>0</v>
      </c>
      <c r="L14" s="157">
        <f t="shared" si="3"/>
        <v>0</v>
      </c>
      <c r="M14" s="152"/>
      <c r="N14" s="158"/>
      <c r="O14" s="158"/>
      <c r="P14" s="158"/>
      <c r="Q14" s="138"/>
    </row>
    <row r="15" spans="1:18" ht="30">
      <c r="A15" s="155" t="s">
        <v>37</v>
      </c>
      <c r="B15" s="156" t="s">
        <v>120</v>
      </c>
      <c r="C15" s="157">
        <f>E15+G15+I15+K15</f>
        <v>0</v>
      </c>
      <c r="D15" s="157">
        <f>F15+H15+J15+L15</f>
        <v>0</v>
      </c>
      <c r="E15" s="157">
        <v>0</v>
      </c>
      <c r="F15" s="157">
        <v>0</v>
      </c>
      <c r="G15" s="157">
        <f t="shared" si="3"/>
        <v>0</v>
      </c>
      <c r="H15" s="157">
        <f t="shared" si="3"/>
        <v>0</v>
      </c>
      <c r="I15" s="157">
        <f t="shared" si="3"/>
        <v>0</v>
      </c>
      <c r="J15" s="157">
        <f t="shared" si="3"/>
        <v>0</v>
      </c>
      <c r="K15" s="157">
        <f t="shared" si="3"/>
        <v>0</v>
      </c>
      <c r="L15" s="157">
        <f t="shared" si="3"/>
        <v>0</v>
      </c>
      <c r="M15" s="159"/>
      <c r="N15" s="160"/>
      <c r="O15" s="158"/>
      <c r="P15" s="158"/>
      <c r="Q15" s="138"/>
    </row>
    <row r="16" spans="1:18" ht="30">
      <c r="A16" s="155" t="s">
        <v>121</v>
      </c>
      <c r="B16" s="156" t="s">
        <v>122</v>
      </c>
      <c r="C16" s="157">
        <f t="shared" si="4"/>
        <v>0</v>
      </c>
      <c r="D16" s="157">
        <f t="shared" si="4"/>
        <v>0</v>
      </c>
      <c r="E16" s="157">
        <f t="shared" si="2"/>
        <v>0</v>
      </c>
      <c r="F16" s="157">
        <f t="shared" si="2"/>
        <v>0</v>
      </c>
      <c r="G16" s="157">
        <f t="shared" si="3"/>
        <v>0</v>
      </c>
      <c r="H16" s="157">
        <f t="shared" si="3"/>
        <v>0</v>
      </c>
      <c r="I16" s="157">
        <f t="shared" si="3"/>
        <v>0</v>
      </c>
      <c r="J16" s="157">
        <f t="shared" si="3"/>
        <v>0</v>
      </c>
      <c r="K16" s="157">
        <f t="shared" si="3"/>
        <v>0</v>
      </c>
      <c r="L16" s="157">
        <f t="shared" si="3"/>
        <v>0</v>
      </c>
      <c r="M16" s="152"/>
      <c r="N16" s="158"/>
      <c r="O16" s="158"/>
      <c r="P16" s="158"/>
      <c r="Q16" s="138"/>
    </row>
    <row r="17" spans="1:17" ht="30">
      <c r="A17" s="155" t="s">
        <v>123</v>
      </c>
      <c r="B17" s="161" t="s">
        <v>124</v>
      </c>
      <c r="C17" s="559">
        <v>172215.9</v>
      </c>
      <c r="D17" s="163">
        <f>F17+H17+J17+L17</f>
        <v>64869.095999999998</v>
      </c>
      <c r="E17" s="559">
        <f>F17</f>
        <v>64869.095999999998</v>
      </c>
      <c r="F17" s="559">
        <v>64869.095999999998</v>
      </c>
      <c r="G17" s="247">
        <v>0</v>
      </c>
      <c r="H17" s="559">
        <v>0</v>
      </c>
      <c r="I17" s="247">
        <v>0</v>
      </c>
      <c r="J17" s="559">
        <v>0</v>
      </c>
      <c r="K17" s="559">
        <v>0</v>
      </c>
      <c r="L17" s="559">
        <v>0</v>
      </c>
      <c r="M17" s="270"/>
      <c r="N17" s="389">
        <f>E17+G17+I17+K17</f>
        <v>64869.095999999998</v>
      </c>
      <c r="O17" s="389">
        <f>C17-N17</f>
        <v>107346.804</v>
      </c>
      <c r="P17" s="158"/>
      <c r="Q17" s="138"/>
    </row>
    <row r="18" spans="1:17">
      <c r="A18" s="155" t="s">
        <v>125</v>
      </c>
      <c r="B18" s="156" t="s">
        <v>126</v>
      </c>
      <c r="C18" s="248">
        <v>0</v>
      </c>
      <c r="D18" s="157">
        <f>F18+H18+J18+L18</f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159"/>
      <c r="N18" s="158"/>
      <c r="O18" s="158"/>
      <c r="P18" s="158"/>
      <c r="Q18" s="138"/>
    </row>
    <row r="19" spans="1:17" s="97" customFormat="1">
      <c r="A19" s="150" t="s">
        <v>22</v>
      </c>
      <c r="B19" s="164" t="s">
        <v>127</v>
      </c>
      <c r="C19" s="246">
        <f>SUM(C20:C22)</f>
        <v>52294.49</v>
      </c>
      <c r="D19" s="246">
        <f t="shared" ref="D19:L19" si="5">SUM(D20:D22)</f>
        <v>13073.62</v>
      </c>
      <c r="E19" s="246">
        <f t="shared" si="5"/>
        <v>13073.62</v>
      </c>
      <c r="F19" s="246">
        <f t="shared" si="5"/>
        <v>13073.62</v>
      </c>
      <c r="G19" s="246">
        <f t="shared" si="5"/>
        <v>0</v>
      </c>
      <c r="H19" s="246">
        <f>SUM(H20:H22)</f>
        <v>0</v>
      </c>
      <c r="I19" s="246">
        <f t="shared" si="5"/>
        <v>0</v>
      </c>
      <c r="J19" s="246">
        <f>SUM(J20:J22)</f>
        <v>0</v>
      </c>
      <c r="K19" s="246">
        <f t="shared" si="5"/>
        <v>0</v>
      </c>
      <c r="L19" s="246">
        <f t="shared" si="5"/>
        <v>0</v>
      </c>
      <c r="M19" s="159"/>
      <c r="N19" s="153"/>
      <c r="O19" s="153"/>
      <c r="P19" s="153"/>
      <c r="Q19" s="154"/>
    </row>
    <row r="20" spans="1:17">
      <c r="A20" s="155" t="s">
        <v>23</v>
      </c>
      <c r="B20" s="161" t="s">
        <v>128</v>
      </c>
      <c r="C20" s="247">
        <v>52294.49</v>
      </c>
      <c r="D20" s="163">
        <f>E20</f>
        <v>13073.62</v>
      </c>
      <c r="E20" s="247">
        <f>F20</f>
        <v>13073.62</v>
      </c>
      <c r="F20" s="247">
        <v>13073.62</v>
      </c>
      <c r="G20" s="247">
        <v>0</v>
      </c>
      <c r="H20" s="247">
        <v>0</v>
      </c>
      <c r="I20" s="247">
        <v>0</v>
      </c>
      <c r="J20" s="247">
        <v>0</v>
      </c>
      <c r="K20" s="247">
        <v>0</v>
      </c>
      <c r="L20" s="247">
        <v>0</v>
      </c>
      <c r="M20" s="270"/>
      <c r="N20" s="389">
        <f>C20-O20</f>
        <v>39220.869999999995</v>
      </c>
      <c r="O20" s="389">
        <f>I20+E20+G20+K20</f>
        <v>13073.62</v>
      </c>
      <c r="P20" s="158"/>
      <c r="Q20" s="138"/>
    </row>
    <row r="21" spans="1:17">
      <c r="A21" s="155" t="s">
        <v>107</v>
      </c>
      <c r="B21" s="156" t="s">
        <v>129</v>
      </c>
      <c r="C21" s="248">
        <v>0</v>
      </c>
      <c r="D21" s="157">
        <f t="shared" ref="D21:D26" si="6">F21+H21+J21+L21</f>
        <v>0</v>
      </c>
      <c r="E21" s="248">
        <v>0</v>
      </c>
      <c r="F21" s="248">
        <v>0</v>
      </c>
      <c r="G21" s="248">
        <v>0</v>
      </c>
      <c r="H21" s="248">
        <v>0</v>
      </c>
      <c r="I21" s="248">
        <v>0</v>
      </c>
      <c r="J21" s="248">
        <v>0</v>
      </c>
      <c r="K21" s="248">
        <v>0</v>
      </c>
      <c r="L21" s="248">
        <v>0</v>
      </c>
      <c r="M21" s="159"/>
      <c r="N21" s="158"/>
      <c r="O21" s="158"/>
      <c r="P21" s="158"/>
      <c r="Q21" s="138"/>
    </row>
    <row r="22" spans="1:17" ht="30">
      <c r="A22" s="155" t="s">
        <v>108</v>
      </c>
      <c r="B22" s="156" t="s">
        <v>130</v>
      </c>
      <c r="C22" s="248">
        <v>0</v>
      </c>
      <c r="D22" s="157">
        <f t="shared" si="6"/>
        <v>0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0</v>
      </c>
      <c r="L22" s="248">
        <v>0</v>
      </c>
      <c r="M22" s="152"/>
      <c r="N22" s="158"/>
      <c r="O22" s="158"/>
      <c r="P22" s="158"/>
      <c r="Q22" s="138"/>
    </row>
    <row r="23" spans="1:17" s="97" customFormat="1">
      <c r="A23" s="150" t="s">
        <v>29</v>
      </c>
      <c r="B23" s="164" t="s">
        <v>131</v>
      </c>
      <c r="C23" s="249">
        <v>0</v>
      </c>
      <c r="D23" s="166">
        <f t="shared" si="6"/>
        <v>0</v>
      </c>
      <c r="E23" s="249">
        <v>0</v>
      </c>
      <c r="F23" s="249">
        <v>0</v>
      </c>
      <c r="G23" s="249">
        <v>0</v>
      </c>
      <c r="H23" s="249">
        <v>0</v>
      </c>
      <c r="I23" s="249">
        <v>0</v>
      </c>
      <c r="J23" s="249">
        <v>0</v>
      </c>
      <c r="K23" s="249">
        <v>0</v>
      </c>
      <c r="L23" s="249">
        <v>0</v>
      </c>
      <c r="M23" s="152"/>
      <c r="N23" s="153"/>
      <c r="O23" s="153"/>
      <c r="P23" s="153"/>
      <c r="Q23" s="154"/>
    </row>
    <row r="24" spans="1:17" s="97" customFormat="1">
      <c r="A24" s="150" t="s">
        <v>47</v>
      </c>
      <c r="B24" s="164" t="s">
        <v>132</v>
      </c>
      <c r="C24" s="249">
        <v>0</v>
      </c>
      <c r="D24" s="166">
        <f t="shared" si="6"/>
        <v>0</v>
      </c>
      <c r="E24" s="249">
        <v>0</v>
      </c>
      <c r="F24" s="249">
        <v>0</v>
      </c>
      <c r="G24" s="249">
        <v>0</v>
      </c>
      <c r="H24" s="249">
        <v>0</v>
      </c>
      <c r="I24" s="249">
        <v>0</v>
      </c>
      <c r="J24" s="249">
        <v>0</v>
      </c>
      <c r="K24" s="249">
        <v>0</v>
      </c>
      <c r="L24" s="249">
        <v>0</v>
      </c>
      <c r="M24" s="152"/>
      <c r="N24" s="153"/>
      <c r="O24" s="153"/>
      <c r="P24" s="153"/>
      <c r="Q24" s="154"/>
    </row>
    <row r="25" spans="1:17">
      <c r="A25" s="155" t="s">
        <v>48</v>
      </c>
      <c r="B25" s="156" t="s">
        <v>133</v>
      </c>
      <c r="C25" s="248">
        <v>0</v>
      </c>
      <c r="D25" s="157">
        <f t="shared" si="6"/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152"/>
      <c r="N25" s="158"/>
      <c r="O25" s="158"/>
      <c r="P25" s="158"/>
      <c r="Q25" s="138"/>
    </row>
    <row r="26" spans="1:17" s="97" customFormat="1" ht="15.75" thickBot="1">
      <c r="A26" s="150" t="s">
        <v>56</v>
      </c>
      <c r="B26" s="164" t="s">
        <v>134</v>
      </c>
      <c r="C26" s="167"/>
      <c r="D26" s="166">
        <f t="shared" si="6"/>
        <v>0</v>
      </c>
      <c r="E26" s="167"/>
      <c r="F26" s="167"/>
      <c r="G26" s="167"/>
      <c r="H26" s="167"/>
      <c r="I26" s="167"/>
      <c r="J26" s="167"/>
      <c r="K26" s="167"/>
      <c r="L26" s="167"/>
      <c r="M26" s="168"/>
      <c r="N26" s="153"/>
      <c r="O26" s="153"/>
      <c r="P26" s="153"/>
      <c r="Q26" s="154"/>
    </row>
    <row r="27" spans="1:17" s="176" customFormat="1">
      <c r="A27" s="169" t="s">
        <v>13</v>
      </c>
      <c r="B27" s="170" t="s">
        <v>135</v>
      </c>
      <c r="C27" s="171">
        <f>SUM(C28:C34)</f>
        <v>2234.2800000000002</v>
      </c>
      <c r="D27" s="171">
        <f>F27+H27+J27+L27</f>
        <v>0</v>
      </c>
      <c r="E27" s="171">
        <f t="shared" ref="E27:L27" si="7">SUM(E28:E34)</f>
        <v>0</v>
      </c>
      <c r="F27" s="171">
        <f>SUM(F28:F34)</f>
        <v>0</v>
      </c>
      <c r="G27" s="171">
        <f t="shared" si="7"/>
        <v>0</v>
      </c>
      <c r="H27" s="171">
        <f t="shared" si="7"/>
        <v>0</v>
      </c>
      <c r="I27" s="171">
        <f t="shared" si="7"/>
        <v>0</v>
      </c>
      <c r="J27" s="171">
        <f t="shared" si="7"/>
        <v>0</v>
      </c>
      <c r="K27" s="171">
        <f t="shared" si="7"/>
        <v>0</v>
      </c>
      <c r="L27" s="171">
        <f t="shared" si="7"/>
        <v>0</v>
      </c>
      <c r="M27" s="172"/>
      <c r="N27" s="173"/>
      <c r="O27" s="174"/>
      <c r="P27" s="174"/>
      <c r="Q27" s="175"/>
    </row>
    <row r="28" spans="1:17">
      <c r="A28" s="155" t="s">
        <v>27</v>
      </c>
      <c r="B28" s="156" t="s">
        <v>136</v>
      </c>
      <c r="C28" s="248">
        <v>0</v>
      </c>
      <c r="D28" s="157">
        <f>F28+H28+J28+L28</f>
        <v>0</v>
      </c>
      <c r="E28" s="248">
        <v>0</v>
      </c>
      <c r="F28" s="248">
        <v>0</v>
      </c>
      <c r="G28" s="248">
        <v>0</v>
      </c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177"/>
      <c r="N28" s="158"/>
      <c r="O28" s="158"/>
      <c r="P28" s="158"/>
      <c r="Q28" s="138"/>
    </row>
    <row r="29" spans="1:17">
      <c r="A29" s="155" t="s">
        <v>24</v>
      </c>
      <c r="B29" s="156" t="s">
        <v>137</v>
      </c>
      <c r="C29" s="248">
        <v>0</v>
      </c>
      <c r="D29" s="157">
        <v>0</v>
      </c>
      <c r="E29" s="248">
        <v>0</v>
      </c>
      <c r="F29" s="248">
        <v>0</v>
      </c>
      <c r="G29" s="248">
        <v>0</v>
      </c>
      <c r="H29" s="248">
        <v>0</v>
      </c>
      <c r="I29" s="248">
        <v>0</v>
      </c>
      <c r="J29" s="248">
        <v>0</v>
      </c>
      <c r="K29" s="248">
        <v>0</v>
      </c>
      <c r="L29" s="248">
        <v>0</v>
      </c>
      <c r="M29" s="177"/>
      <c r="N29" s="158"/>
      <c r="O29" s="158"/>
      <c r="P29" s="158"/>
      <c r="Q29" s="138"/>
    </row>
    <row r="30" spans="1:17">
      <c r="A30" s="155" t="s">
        <v>31</v>
      </c>
      <c r="B30" s="156" t="s">
        <v>138</v>
      </c>
      <c r="C30" s="248">
        <v>0</v>
      </c>
      <c r="D30" s="157">
        <f>F30+H30+J30+L30</f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177"/>
      <c r="N30" s="158"/>
      <c r="O30" s="158"/>
      <c r="P30" s="158"/>
      <c r="Q30" s="138"/>
    </row>
    <row r="31" spans="1:17">
      <c r="A31" s="155" t="s">
        <v>139</v>
      </c>
      <c r="B31" s="156" t="s">
        <v>140</v>
      </c>
      <c r="C31" s="178">
        <v>2234.2800000000002</v>
      </c>
      <c r="D31" s="157">
        <f>F31+H31+J31+L31</f>
        <v>0</v>
      </c>
      <c r="E31" s="248">
        <v>0</v>
      </c>
      <c r="F31" s="560">
        <v>0</v>
      </c>
      <c r="G31" s="248">
        <v>0</v>
      </c>
      <c r="H31" s="248">
        <v>0</v>
      </c>
      <c r="I31" s="248">
        <v>0</v>
      </c>
      <c r="J31" s="248">
        <v>0</v>
      </c>
      <c r="K31" s="248">
        <v>0</v>
      </c>
      <c r="L31" s="248">
        <v>0</v>
      </c>
      <c r="M31" s="177"/>
      <c r="N31" s="158"/>
      <c r="O31" s="158"/>
      <c r="P31" s="158"/>
      <c r="Q31" s="138"/>
    </row>
    <row r="32" spans="1:17">
      <c r="A32" s="155" t="s">
        <v>141</v>
      </c>
      <c r="B32" s="156" t="s">
        <v>142</v>
      </c>
      <c r="C32" s="248">
        <v>0</v>
      </c>
      <c r="D32" s="157">
        <f>F32+H32+J32+L32</f>
        <v>0</v>
      </c>
      <c r="E32" s="248">
        <v>0</v>
      </c>
      <c r="F32" s="248">
        <v>0</v>
      </c>
      <c r="G32" s="248">
        <v>0</v>
      </c>
      <c r="H32" s="248">
        <v>0</v>
      </c>
      <c r="I32" s="248">
        <v>0</v>
      </c>
      <c r="J32" s="248">
        <v>0</v>
      </c>
      <c r="K32" s="248">
        <v>0</v>
      </c>
      <c r="L32" s="248">
        <v>0</v>
      </c>
      <c r="M32" s="177"/>
      <c r="N32" s="158"/>
      <c r="O32" s="158"/>
      <c r="P32" s="158"/>
      <c r="Q32" s="138"/>
    </row>
    <row r="33" spans="1:22">
      <c r="A33" s="155" t="s">
        <v>143</v>
      </c>
      <c r="B33" s="156" t="s">
        <v>144</v>
      </c>
      <c r="C33" s="248">
        <v>0</v>
      </c>
      <c r="D33" s="157">
        <f>F33+H33+J33+L33</f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177"/>
      <c r="N33" s="158"/>
      <c r="O33" s="158"/>
      <c r="P33" s="158"/>
      <c r="Q33" s="138"/>
    </row>
    <row r="34" spans="1:22" ht="15.75" thickBot="1">
      <c r="A34" s="155" t="s">
        <v>145</v>
      </c>
      <c r="B34" s="156" t="s">
        <v>146</v>
      </c>
      <c r="C34" s="178">
        <v>0</v>
      </c>
      <c r="D34" s="179">
        <f>F34+H34+J34+L34</f>
        <v>0</v>
      </c>
      <c r="E34" s="248">
        <v>0</v>
      </c>
      <c r="F34" s="248">
        <v>0</v>
      </c>
      <c r="G34" s="248">
        <v>0</v>
      </c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177"/>
      <c r="N34" s="389">
        <f>C34-E34</f>
        <v>0</v>
      </c>
      <c r="O34" s="158"/>
      <c r="P34" s="158"/>
      <c r="Q34" s="138"/>
    </row>
    <row r="35" spans="1:22" s="187" customFormat="1" ht="15.75" thickBot="1">
      <c r="A35" s="180"/>
      <c r="B35" s="181" t="s">
        <v>147</v>
      </c>
      <c r="C35" s="182">
        <f t="shared" ref="C35:L35" si="8">C27+C11</f>
        <v>226744.66999999998</v>
      </c>
      <c r="D35" s="182">
        <f t="shared" si="8"/>
        <v>77942.716</v>
      </c>
      <c r="E35" s="182">
        <f t="shared" si="8"/>
        <v>77942.716</v>
      </c>
      <c r="F35" s="182">
        <f t="shared" si="8"/>
        <v>77942.716</v>
      </c>
      <c r="G35" s="182">
        <f t="shared" si="8"/>
        <v>0</v>
      </c>
      <c r="H35" s="182">
        <f t="shared" si="8"/>
        <v>0</v>
      </c>
      <c r="I35" s="182">
        <f t="shared" si="8"/>
        <v>0</v>
      </c>
      <c r="J35" s="182">
        <f t="shared" si="8"/>
        <v>0</v>
      </c>
      <c r="K35" s="182">
        <f t="shared" si="8"/>
        <v>0</v>
      </c>
      <c r="L35" s="182">
        <f t="shared" si="8"/>
        <v>0</v>
      </c>
      <c r="M35" s="183"/>
      <c r="N35" s="184"/>
      <c r="O35" s="185"/>
      <c r="P35" s="185"/>
      <c r="Q35" s="186"/>
    </row>
    <row r="36" spans="1:22">
      <c r="A36" s="188"/>
      <c r="B36" s="189"/>
      <c r="C36" s="390"/>
      <c r="D36" s="189"/>
      <c r="E36" s="189"/>
      <c r="F36" s="189"/>
      <c r="G36" s="189"/>
      <c r="H36" s="189"/>
      <c r="I36" s="190"/>
      <c r="J36" s="191"/>
      <c r="K36" s="191"/>
      <c r="L36" s="191"/>
      <c r="M36" s="191"/>
      <c r="N36" s="192"/>
      <c r="O36" s="193"/>
      <c r="P36" s="193"/>
      <c r="Q36" s="138"/>
    </row>
    <row r="37" spans="1:22" s="570" customFormat="1" ht="12">
      <c r="A37" s="566"/>
      <c r="B37" s="194" t="s">
        <v>148</v>
      </c>
      <c r="C37" s="194"/>
      <c r="D37" s="194"/>
      <c r="E37" s="567"/>
      <c r="F37" s="567"/>
      <c r="G37" s="567"/>
      <c r="H37" s="567"/>
      <c r="I37" s="567"/>
      <c r="J37" s="568"/>
      <c r="K37" s="569"/>
      <c r="M37" s="568"/>
      <c r="N37" s="569"/>
      <c r="O37" s="568"/>
      <c r="Q37" s="568"/>
      <c r="R37" s="568"/>
      <c r="S37" s="568"/>
      <c r="V37" s="569"/>
    </row>
    <row r="38" spans="1:22" s="570" customFormat="1" ht="12">
      <c r="A38" s="566"/>
      <c r="B38" s="194" t="s">
        <v>149</v>
      </c>
      <c r="C38" s="194"/>
      <c r="D38" s="194"/>
      <c r="M38" s="571"/>
      <c r="N38" s="572"/>
      <c r="O38" s="573"/>
      <c r="P38" s="573"/>
    </row>
    <row r="39" spans="1:22">
      <c r="A39" s="188"/>
      <c r="B39" s="189"/>
      <c r="C39" s="189"/>
      <c r="D39" s="189"/>
      <c r="M39" s="191"/>
      <c r="N39" s="192"/>
      <c r="O39" s="193"/>
      <c r="P39" s="193"/>
    </row>
    <row r="40" spans="1:22" ht="30">
      <c r="A40" s="188"/>
      <c r="B40" s="561" t="s">
        <v>109</v>
      </c>
      <c r="C40" s="206"/>
      <c r="D40" s="206"/>
      <c r="F40" s="562"/>
      <c r="H40" s="111" t="s">
        <v>97</v>
      </c>
      <c r="I40" s="196"/>
      <c r="J40" s="196"/>
      <c r="K40" s="196"/>
      <c r="L40" s="196"/>
      <c r="M40" s="934" t="s">
        <v>97</v>
      </c>
      <c r="N40" s="196"/>
      <c r="O40" s="196"/>
      <c r="P40" s="196"/>
      <c r="Q40" s="196"/>
      <c r="R40" s="196"/>
      <c r="S40" s="196"/>
      <c r="T40" s="196"/>
      <c r="V40" s="196"/>
    </row>
    <row r="41" spans="1:22">
      <c r="A41" s="188"/>
      <c r="B41" s="561"/>
      <c r="C41" s="206"/>
      <c r="D41" s="206"/>
      <c r="F41" s="196"/>
      <c r="H41" s="111"/>
      <c r="I41" s="196"/>
      <c r="J41" s="196"/>
      <c r="K41" s="196"/>
      <c r="L41" s="196"/>
      <c r="M41" s="562"/>
      <c r="N41" s="196"/>
      <c r="O41" s="196"/>
      <c r="P41" s="196"/>
      <c r="Q41" s="196"/>
      <c r="R41" s="196"/>
      <c r="S41" s="196"/>
      <c r="T41" s="196"/>
      <c r="V41" s="196"/>
    </row>
    <row r="42" spans="1:22">
      <c r="A42" s="188"/>
      <c r="B42" s="196" t="s">
        <v>94</v>
      </c>
      <c r="C42" s="216"/>
      <c r="D42" s="216"/>
      <c r="F42" s="196"/>
      <c r="H42" s="111" t="s">
        <v>95</v>
      </c>
      <c r="I42" s="201"/>
      <c r="J42" s="217"/>
      <c r="K42" s="217"/>
      <c r="L42" s="217"/>
      <c r="M42" s="111" t="s">
        <v>95</v>
      </c>
      <c r="N42" s="201"/>
      <c r="O42" s="193"/>
      <c r="P42" s="193"/>
    </row>
    <row r="43" spans="1:22">
      <c r="A43" s="188"/>
      <c r="D43" s="196"/>
      <c r="F43" s="196"/>
      <c r="H43" s="111"/>
      <c r="I43" s="196"/>
      <c r="J43" s="196"/>
      <c r="K43" s="196"/>
      <c r="L43" s="196"/>
      <c r="M43" s="111"/>
      <c r="N43" s="196"/>
      <c r="O43" s="196"/>
      <c r="P43" s="196"/>
      <c r="Q43" s="196"/>
      <c r="R43" s="196"/>
      <c r="S43" s="196"/>
      <c r="T43" s="196"/>
      <c r="V43" s="196"/>
    </row>
    <row r="44" spans="1:22">
      <c r="A44" s="188"/>
      <c r="B44" s="196" t="s">
        <v>98</v>
      </c>
      <c r="D44" s="206"/>
      <c r="F44" s="196"/>
      <c r="H44" s="111" t="s">
        <v>99</v>
      </c>
      <c r="M44" s="111" t="s">
        <v>99</v>
      </c>
      <c r="N44" s="197"/>
      <c r="O44" s="198"/>
      <c r="P44" s="198"/>
      <c r="Q44" s="197"/>
      <c r="R44" s="197"/>
      <c r="S44" s="197"/>
      <c r="T44" s="197"/>
    </row>
    <row r="45" spans="1:22">
      <c r="A45" s="188"/>
      <c r="D45" s="136"/>
      <c r="F45" s="205"/>
      <c r="H45" s="111"/>
      <c r="I45" s="206"/>
      <c r="J45" s="207"/>
      <c r="K45" s="207"/>
      <c r="L45" s="207"/>
      <c r="M45" s="197"/>
      <c r="N45" s="208"/>
      <c r="O45" s="193"/>
      <c r="P45" s="193"/>
    </row>
    <row r="46" spans="1:22">
      <c r="A46" s="188"/>
      <c r="B46" s="196" t="s">
        <v>150</v>
      </c>
      <c r="F46" s="195"/>
      <c r="H46" s="111" t="s">
        <v>320</v>
      </c>
      <c r="I46" s="206"/>
      <c r="J46" s="191"/>
      <c r="K46" s="218"/>
      <c r="L46" s="218"/>
      <c r="M46" s="111" t="s">
        <v>320</v>
      </c>
      <c r="N46" s="195"/>
      <c r="O46" s="193"/>
      <c r="P46" s="193"/>
    </row>
    <row r="47" spans="1:22">
      <c r="A47" s="188"/>
      <c r="B47" s="245"/>
      <c r="C47" s="135"/>
      <c r="F47" s="206"/>
      <c r="H47" s="206"/>
      <c r="I47" s="206"/>
      <c r="J47" s="191"/>
      <c r="K47" s="218"/>
      <c r="L47" s="218"/>
      <c r="M47" s="135"/>
      <c r="N47" s="195"/>
      <c r="O47" s="193"/>
      <c r="P47" s="193"/>
    </row>
    <row r="48" spans="1:22" ht="30">
      <c r="A48" s="212"/>
      <c r="B48" s="206" t="s">
        <v>327</v>
      </c>
      <c r="C48" s="135"/>
      <c r="D48" s="135"/>
      <c r="E48" s="136"/>
      <c r="F48" s="136"/>
      <c r="G48" s="213"/>
      <c r="H48" s="213"/>
      <c r="I48" s="206"/>
      <c r="J48" s="191"/>
      <c r="K48" s="191"/>
      <c r="L48" s="191"/>
      <c r="M48" s="191" t="s">
        <v>326</v>
      </c>
      <c r="N48" s="195"/>
      <c r="O48" s="193"/>
      <c r="P48" s="193"/>
    </row>
    <row r="49" spans="1:16">
      <c r="A49" s="212"/>
      <c r="B49" s="206"/>
      <c r="C49" s="135"/>
      <c r="D49" s="135"/>
      <c r="E49" s="136"/>
      <c r="F49" s="136"/>
      <c r="G49" s="213"/>
      <c r="H49" s="213"/>
      <c r="I49" s="206"/>
      <c r="J49" s="191"/>
      <c r="K49" s="191"/>
      <c r="L49" s="191"/>
      <c r="M49" s="191"/>
      <c r="N49" s="195"/>
      <c r="O49" s="193"/>
      <c r="P49" s="193"/>
    </row>
    <row r="50" spans="1:16">
      <c r="A50" s="212"/>
      <c r="B50" s="214"/>
      <c r="C50" s="135"/>
      <c r="D50" s="135"/>
      <c r="E50" s="136"/>
      <c r="F50" s="136"/>
      <c r="G50" s="205"/>
      <c r="H50" s="205"/>
      <c r="I50" s="206"/>
      <c r="J50" s="207"/>
      <c r="K50" s="207"/>
      <c r="L50" s="207"/>
      <c r="M50" s="207"/>
      <c r="N50" s="195"/>
      <c r="O50" s="193"/>
      <c r="P50" s="193"/>
    </row>
    <row r="51" spans="1:16">
      <c r="A51" s="212"/>
      <c r="B51" s="206"/>
      <c r="C51" s="135"/>
      <c r="D51" s="135"/>
      <c r="E51" s="136"/>
      <c r="F51" s="136"/>
      <c r="G51" s="213"/>
      <c r="H51" s="213"/>
      <c r="I51" s="206"/>
      <c r="J51" s="191"/>
      <c r="K51" s="191"/>
      <c r="L51" s="191"/>
      <c r="M51" s="191"/>
      <c r="N51" s="195"/>
      <c r="O51" s="193"/>
      <c r="P51" s="193"/>
    </row>
    <row r="52" spans="1:16">
      <c r="A52" s="212"/>
      <c r="B52" s="136"/>
      <c r="C52" s="135"/>
      <c r="D52" s="135"/>
      <c r="E52" s="136"/>
      <c r="F52" s="135"/>
      <c r="G52" s="205"/>
      <c r="H52" s="205"/>
      <c r="I52" s="206"/>
      <c r="J52" s="207"/>
      <c r="K52" s="207"/>
      <c r="L52" s="207"/>
      <c r="M52" s="207"/>
      <c r="N52" s="215"/>
      <c r="O52" s="193"/>
      <c r="P52" s="193"/>
    </row>
    <row r="53" spans="1:16">
      <c r="A53" s="212"/>
      <c r="B53" s="206"/>
      <c r="C53" s="135"/>
      <c r="D53" s="135"/>
      <c r="E53" s="136"/>
      <c r="F53" s="195"/>
      <c r="G53" s="213"/>
      <c r="H53" s="213"/>
      <c r="I53" s="206"/>
      <c r="J53" s="191"/>
      <c r="K53" s="191"/>
      <c r="L53" s="191"/>
      <c r="M53" s="191"/>
      <c r="N53" s="195"/>
      <c r="O53" s="193"/>
      <c r="P53" s="193"/>
    </row>
    <row r="54" spans="1:16">
      <c r="A54" s="212"/>
      <c r="B54" s="206"/>
      <c r="C54" s="135"/>
      <c r="D54" s="135"/>
      <c r="E54" s="136"/>
      <c r="F54" s="195"/>
      <c r="G54" s="213"/>
      <c r="H54" s="213"/>
      <c r="I54" s="206"/>
      <c r="J54" s="191"/>
      <c r="K54" s="191"/>
      <c r="L54" s="191"/>
      <c r="M54" s="191"/>
      <c r="N54" s="191"/>
      <c r="O54" s="193"/>
      <c r="P54" s="193"/>
    </row>
    <row r="55" spans="1:16">
      <c r="A55" s="189"/>
      <c r="B55" s="192"/>
      <c r="C55" s="216"/>
      <c r="D55" s="216"/>
      <c r="E55" s="216"/>
      <c r="F55" s="216"/>
      <c r="G55" s="216"/>
      <c r="H55" s="216"/>
      <c r="I55" s="201"/>
      <c r="J55" s="217"/>
      <c r="K55" s="217"/>
      <c r="L55" s="217"/>
      <c r="M55" s="217"/>
      <c r="N55" s="201"/>
      <c r="O55" s="193"/>
      <c r="P55" s="193"/>
    </row>
    <row r="56" spans="1:16">
      <c r="A56" s="189"/>
      <c r="B56" s="206"/>
      <c r="C56" s="206"/>
      <c r="D56" s="206"/>
      <c r="E56" s="206"/>
      <c r="F56" s="206"/>
      <c r="G56" s="206"/>
      <c r="H56" s="206"/>
      <c r="I56" s="190"/>
      <c r="J56" s="218"/>
      <c r="K56" s="218"/>
      <c r="L56" s="218"/>
      <c r="M56" s="218"/>
      <c r="N56" s="201"/>
      <c r="O56" s="193"/>
      <c r="P56" s="193"/>
    </row>
    <row r="57" spans="1:16">
      <c r="A57" s="189"/>
      <c r="B57" s="206"/>
      <c r="C57" s="206"/>
      <c r="D57" s="206"/>
      <c r="E57" s="206"/>
      <c r="F57" s="206"/>
      <c r="G57" s="206"/>
      <c r="H57" s="206"/>
      <c r="I57" s="190"/>
      <c r="J57" s="191"/>
      <c r="K57" s="191"/>
      <c r="L57" s="191"/>
      <c r="M57" s="191"/>
      <c r="N57" s="201"/>
      <c r="O57" s="193"/>
      <c r="P57" s="193"/>
    </row>
    <row r="58" spans="1:16">
      <c r="A58" s="189"/>
      <c r="B58" s="206"/>
      <c r="C58" s="206"/>
      <c r="D58" s="206"/>
      <c r="E58" s="206"/>
      <c r="F58" s="206"/>
      <c r="G58" s="206"/>
      <c r="H58" s="206"/>
      <c r="I58" s="190"/>
      <c r="J58" s="218"/>
      <c r="K58" s="218"/>
      <c r="L58" s="218"/>
      <c r="M58" s="218"/>
      <c r="N58" s="201"/>
      <c r="O58" s="193"/>
      <c r="P58" s="193"/>
    </row>
    <row r="59" spans="1:16">
      <c r="A59" s="189"/>
      <c r="B59" s="206"/>
      <c r="C59" s="206"/>
      <c r="D59" s="206"/>
      <c r="E59" s="206"/>
      <c r="F59" s="206"/>
      <c r="G59" s="206"/>
      <c r="H59" s="206"/>
      <c r="I59" s="190"/>
      <c r="J59" s="218"/>
      <c r="K59" s="218"/>
      <c r="L59" s="218"/>
      <c r="M59" s="218"/>
      <c r="N59" s="201"/>
      <c r="O59" s="193"/>
      <c r="P59" s="193"/>
    </row>
    <row r="60" spans="1:16">
      <c r="A60" s="206"/>
      <c r="B60" s="219"/>
      <c r="C60" s="136"/>
      <c r="D60" s="136"/>
      <c r="E60" s="136"/>
      <c r="F60" s="136"/>
      <c r="G60" s="136"/>
      <c r="H60" s="136"/>
      <c r="I60" s="206"/>
      <c r="J60" s="207"/>
      <c r="K60" s="207"/>
      <c r="L60" s="207"/>
      <c r="M60" s="207"/>
      <c r="N60" s="208"/>
      <c r="O60" s="193"/>
      <c r="P60" s="193"/>
    </row>
    <row r="61" spans="1:16">
      <c r="A61" s="206"/>
      <c r="B61" s="220"/>
      <c r="C61" s="206"/>
      <c r="D61" s="206"/>
      <c r="E61" s="136"/>
      <c r="F61" s="206"/>
      <c r="G61" s="136"/>
      <c r="H61" s="136"/>
      <c r="I61" s="206"/>
      <c r="J61" s="191"/>
      <c r="K61" s="191"/>
      <c r="L61" s="191"/>
      <c r="M61" s="191"/>
      <c r="N61" s="195"/>
      <c r="O61" s="193"/>
      <c r="P61" s="193"/>
    </row>
    <row r="62" spans="1:16">
      <c r="A62" s="189"/>
      <c r="B62" s="192"/>
      <c r="C62" s="216"/>
      <c r="D62" s="216"/>
      <c r="E62" s="216"/>
      <c r="F62" s="216"/>
      <c r="G62" s="216"/>
      <c r="H62" s="216"/>
      <c r="I62" s="190"/>
      <c r="J62" s="191"/>
      <c r="K62" s="191"/>
      <c r="L62" s="191"/>
      <c r="M62" s="191"/>
      <c r="N62" s="192"/>
      <c r="O62" s="193"/>
      <c r="P62" s="193"/>
    </row>
    <row r="63" spans="1:16">
      <c r="A63" s="189"/>
      <c r="B63" s="189"/>
      <c r="C63" s="189"/>
      <c r="D63" s="189"/>
      <c r="E63" s="189"/>
      <c r="F63" s="189"/>
      <c r="G63" s="189"/>
      <c r="H63" s="189"/>
      <c r="I63" s="190"/>
      <c r="J63" s="191"/>
      <c r="K63" s="191"/>
      <c r="L63" s="191"/>
      <c r="M63" s="191"/>
      <c r="N63" s="192"/>
      <c r="O63" s="193"/>
      <c r="P63" s="193"/>
    </row>
    <row r="64" spans="1:16">
      <c r="A64" s="189"/>
      <c r="B64" s="189"/>
      <c r="C64" s="189"/>
      <c r="D64" s="189"/>
      <c r="E64" s="189"/>
      <c r="F64" s="189"/>
      <c r="G64" s="189"/>
      <c r="H64" s="189"/>
      <c r="I64" s="190"/>
      <c r="J64" s="191"/>
      <c r="K64" s="191"/>
      <c r="L64" s="191"/>
      <c r="M64" s="191"/>
      <c r="N64" s="192"/>
      <c r="O64" s="193"/>
      <c r="P64" s="193"/>
    </row>
    <row r="65" spans="1:16">
      <c r="A65" s="189"/>
      <c r="B65" s="189"/>
      <c r="C65" s="189"/>
      <c r="D65" s="189"/>
      <c r="E65" s="189"/>
      <c r="F65" s="189"/>
      <c r="G65" s="189"/>
      <c r="H65" s="189"/>
      <c r="I65" s="190"/>
      <c r="J65" s="191"/>
      <c r="K65" s="191"/>
      <c r="L65" s="191"/>
      <c r="M65" s="191"/>
      <c r="N65" s="192"/>
      <c r="O65" s="193"/>
      <c r="P65" s="193"/>
    </row>
    <row r="66" spans="1:16">
      <c r="A66" s="189"/>
      <c r="B66" s="189"/>
      <c r="C66" s="189"/>
      <c r="D66" s="189"/>
      <c r="E66" s="189"/>
      <c r="F66" s="189"/>
      <c r="G66" s="189"/>
      <c r="H66" s="189"/>
      <c r="I66" s="190"/>
      <c r="J66" s="191"/>
      <c r="K66" s="191"/>
      <c r="L66" s="191"/>
      <c r="M66" s="191"/>
      <c r="N66" s="192"/>
      <c r="O66" s="193"/>
      <c r="P66" s="193"/>
    </row>
    <row r="67" spans="1:16">
      <c r="A67" s="189"/>
      <c r="B67" s="192"/>
      <c r="C67" s="216"/>
      <c r="D67" s="216"/>
      <c r="E67" s="216"/>
      <c r="F67" s="216"/>
      <c r="G67" s="216"/>
      <c r="H67" s="216"/>
      <c r="I67" s="201"/>
      <c r="J67" s="217"/>
      <c r="K67" s="217"/>
      <c r="L67" s="217"/>
      <c r="M67" s="217"/>
      <c r="N67" s="201"/>
      <c r="O67" s="193"/>
      <c r="P67" s="193"/>
    </row>
    <row r="68" spans="1:16">
      <c r="A68" s="189"/>
      <c r="B68" s="189"/>
      <c r="C68" s="189"/>
      <c r="D68" s="189"/>
      <c r="E68" s="189"/>
      <c r="F68" s="189"/>
      <c r="G68" s="189"/>
      <c r="H68" s="189"/>
      <c r="I68" s="190"/>
      <c r="J68" s="191"/>
      <c r="K68" s="191"/>
      <c r="L68" s="191"/>
      <c r="M68" s="191"/>
      <c r="N68" s="192"/>
      <c r="O68" s="193"/>
      <c r="P68" s="193"/>
    </row>
    <row r="69" spans="1:16">
      <c r="A69" s="189"/>
      <c r="B69" s="189"/>
      <c r="C69" s="189"/>
      <c r="D69" s="189"/>
      <c r="E69" s="189"/>
      <c r="F69" s="189"/>
      <c r="G69" s="189"/>
      <c r="H69" s="189"/>
      <c r="I69" s="190"/>
      <c r="J69" s="191"/>
      <c r="K69" s="191"/>
      <c r="L69" s="191"/>
      <c r="M69" s="191"/>
      <c r="N69" s="192"/>
      <c r="O69" s="193"/>
      <c r="P69" s="193"/>
    </row>
    <row r="70" spans="1:16">
      <c r="A70" s="189"/>
      <c r="B70" s="189"/>
      <c r="C70" s="189"/>
      <c r="D70" s="189"/>
      <c r="E70" s="189"/>
      <c r="F70" s="189"/>
      <c r="G70" s="189"/>
      <c r="H70" s="189"/>
      <c r="I70" s="190"/>
      <c r="J70" s="191"/>
      <c r="K70" s="191"/>
      <c r="L70" s="191"/>
      <c r="M70" s="191"/>
      <c r="N70" s="192"/>
      <c r="O70" s="193"/>
      <c r="P70" s="193"/>
    </row>
    <row r="71" spans="1:16">
      <c r="A71" s="189"/>
      <c r="B71" s="189"/>
      <c r="C71" s="189"/>
      <c r="D71" s="189"/>
      <c r="E71" s="189"/>
      <c r="F71" s="189"/>
      <c r="G71" s="189"/>
      <c r="H71" s="189"/>
      <c r="I71" s="190"/>
      <c r="J71" s="191"/>
      <c r="K71" s="191"/>
      <c r="L71" s="191"/>
      <c r="M71" s="191"/>
      <c r="N71" s="192"/>
      <c r="O71" s="193"/>
      <c r="P71" s="193"/>
    </row>
    <row r="72" spans="1:16">
      <c r="A72" s="206"/>
      <c r="B72" s="136"/>
      <c r="C72" s="136"/>
      <c r="D72" s="136"/>
      <c r="E72" s="136"/>
      <c r="F72" s="136"/>
      <c r="G72" s="206"/>
      <c r="H72" s="206"/>
      <c r="I72" s="206"/>
      <c r="J72" s="207"/>
      <c r="K72" s="207"/>
      <c r="L72" s="207"/>
      <c r="M72" s="207"/>
      <c r="N72" s="208"/>
      <c r="O72" s="193"/>
      <c r="P72" s="193"/>
    </row>
    <row r="73" spans="1:16">
      <c r="A73" s="206"/>
      <c r="B73" s="206"/>
      <c r="C73" s="136"/>
      <c r="D73" s="136"/>
      <c r="E73" s="136"/>
      <c r="F73" s="206"/>
      <c r="G73" s="206"/>
      <c r="H73" s="206"/>
      <c r="I73" s="206"/>
      <c r="J73" s="191"/>
      <c r="K73" s="191"/>
      <c r="L73" s="191"/>
      <c r="M73" s="191"/>
      <c r="N73" s="195"/>
      <c r="O73" s="193"/>
      <c r="P73" s="193"/>
    </row>
    <row r="74" spans="1:16">
      <c r="A74" s="206"/>
      <c r="B74" s="136"/>
      <c r="C74" s="136"/>
      <c r="D74" s="136"/>
      <c r="E74" s="136"/>
      <c r="F74" s="206"/>
      <c r="G74" s="206"/>
      <c r="H74" s="206"/>
      <c r="I74" s="206"/>
      <c r="J74" s="207"/>
      <c r="K74" s="207"/>
      <c r="L74" s="207"/>
      <c r="M74" s="207"/>
      <c r="N74" s="192"/>
      <c r="O74" s="193"/>
      <c r="P74" s="193"/>
    </row>
    <row r="75" spans="1:16">
      <c r="A75" s="206"/>
      <c r="B75" s="220"/>
      <c r="C75" s="206"/>
      <c r="D75" s="206"/>
      <c r="E75" s="136"/>
      <c r="F75" s="206"/>
      <c r="G75" s="206"/>
      <c r="H75" s="206"/>
      <c r="I75" s="206"/>
      <c r="J75" s="191"/>
      <c r="K75" s="191"/>
      <c r="L75" s="191"/>
      <c r="M75" s="191"/>
      <c r="N75" s="192"/>
      <c r="O75" s="193"/>
      <c r="P75" s="193"/>
    </row>
    <row r="76" spans="1:16">
      <c r="A76" s="206"/>
      <c r="B76" s="136"/>
      <c r="C76" s="136"/>
      <c r="D76" s="136"/>
      <c r="E76" s="205"/>
      <c r="F76" s="206"/>
      <c r="G76" s="213"/>
      <c r="H76" s="213"/>
      <c r="I76" s="206"/>
      <c r="J76" s="207"/>
      <c r="K76" s="207"/>
      <c r="L76" s="207"/>
      <c r="M76" s="207"/>
      <c r="N76" s="192"/>
      <c r="O76" s="193"/>
      <c r="P76" s="193"/>
    </row>
    <row r="77" spans="1:16">
      <c r="A77" s="206"/>
      <c r="B77" s="206"/>
      <c r="C77" s="136"/>
      <c r="D77" s="136"/>
      <c r="E77" s="205"/>
      <c r="F77" s="206"/>
      <c r="G77" s="213"/>
      <c r="H77" s="213"/>
      <c r="I77" s="206"/>
      <c r="J77" s="191"/>
      <c r="K77" s="191"/>
      <c r="L77" s="191"/>
      <c r="M77" s="191"/>
      <c r="N77" s="192"/>
      <c r="O77" s="193"/>
      <c r="P77" s="193"/>
    </row>
    <row r="78" spans="1:16">
      <c r="A78" s="206"/>
      <c r="B78" s="206"/>
      <c r="C78" s="136"/>
      <c r="D78" s="136"/>
      <c r="E78" s="205"/>
      <c r="F78" s="206"/>
      <c r="G78" s="213"/>
      <c r="H78" s="213"/>
      <c r="I78" s="206"/>
      <c r="J78" s="191"/>
      <c r="K78" s="191"/>
      <c r="L78" s="191"/>
      <c r="M78" s="191"/>
      <c r="N78" s="192"/>
      <c r="O78" s="193"/>
      <c r="P78" s="193"/>
    </row>
    <row r="79" spans="1:16">
      <c r="A79" s="189"/>
      <c r="B79" s="192"/>
      <c r="C79" s="216"/>
      <c r="D79" s="216"/>
      <c r="E79" s="216"/>
      <c r="F79" s="216"/>
      <c r="G79" s="216"/>
      <c r="H79" s="216"/>
      <c r="I79" s="201"/>
      <c r="J79" s="217"/>
      <c r="K79" s="217"/>
      <c r="L79" s="217"/>
      <c r="M79" s="217"/>
      <c r="N79" s="201"/>
      <c r="O79" s="193"/>
      <c r="P79" s="193"/>
    </row>
    <row r="80" spans="1:16">
      <c r="A80" s="189"/>
      <c r="B80" s="206"/>
      <c r="C80" s="206"/>
      <c r="D80" s="206"/>
      <c r="E80" s="206"/>
      <c r="F80" s="206"/>
      <c r="G80" s="206"/>
      <c r="H80" s="206"/>
      <c r="I80" s="190"/>
      <c r="J80" s="191"/>
      <c r="K80" s="191"/>
      <c r="L80" s="191"/>
      <c r="M80" s="191"/>
      <c r="N80" s="201"/>
      <c r="O80" s="193"/>
      <c r="P80" s="193"/>
    </row>
    <row r="81" spans="1:16">
      <c r="A81" s="189"/>
      <c r="B81" s="206"/>
      <c r="C81" s="206"/>
      <c r="D81" s="206"/>
      <c r="E81" s="206"/>
      <c r="F81" s="206"/>
      <c r="G81" s="206"/>
      <c r="H81" s="206"/>
      <c r="I81" s="190"/>
      <c r="J81" s="191"/>
      <c r="K81" s="191"/>
      <c r="L81" s="191"/>
      <c r="M81" s="191"/>
      <c r="N81" s="201"/>
      <c r="O81" s="193"/>
      <c r="P81" s="193"/>
    </row>
    <row r="82" spans="1:16">
      <c r="A82" s="189"/>
      <c r="B82" s="206"/>
      <c r="C82" s="206"/>
      <c r="D82" s="206"/>
      <c r="E82" s="206"/>
      <c r="F82" s="206"/>
      <c r="G82" s="206"/>
      <c r="H82" s="206"/>
      <c r="I82" s="190"/>
      <c r="J82" s="191"/>
      <c r="K82" s="191"/>
      <c r="L82" s="191"/>
      <c r="M82" s="191"/>
      <c r="N82" s="201"/>
      <c r="O82" s="193"/>
      <c r="P82" s="193"/>
    </row>
    <row r="83" spans="1:16">
      <c r="A83" s="189"/>
      <c r="B83" s="206"/>
      <c r="C83" s="206"/>
      <c r="D83" s="206"/>
      <c r="E83" s="206"/>
      <c r="F83" s="206"/>
      <c r="G83" s="206"/>
      <c r="H83" s="206"/>
      <c r="I83" s="190"/>
      <c r="J83" s="191"/>
      <c r="K83" s="191"/>
      <c r="L83" s="191"/>
      <c r="M83" s="191"/>
      <c r="N83" s="201"/>
      <c r="O83" s="193"/>
      <c r="P83" s="193"/>
    </row>
    <row r="84" spans="1:16">
      <c r="A84" s="206"/>
      <c r="B84" s="136"/>
      <c r="C84" s="136"/>
      <c r="D84" s="136"/>
      <c r="E84" s="136"/>
      <c r="F84" s="136"/>
      <c r="G84" s="206"/>
      <c r="H84" s="206"/>
      <c r="I84" s="206"/>
      <c r="J84" s="207"/>
      <c r="K84" s="207"/>
      <c r="L84" s="207"/>
      <c r="M84" s="207"/>
      <c r="N84" s="208"/>
      <c r="O84" s="193"/>
      <c r="P84" s="193"/>
    </row>
    <row r="85" spans="1:16">
      <c r="A85" s="206"/>
      <c r="B85" s="220"/>
      <c r="C85" s="206"/>
      <c r="D85" s="206"/>
      <c r="E85" s="136"/>
      <c r="F85" s="206"/>
      <c r="G85" s="206"/>
      <c r="H85" s="206"/>
      <c r="I85" s="206"/>
      <c r="J85" s="191"/>
      <c r="K85" s="191"/>
      <c r="L85" s="191"/>
      <c r="M85" s="191"/>
      <c r="N85" s="195"/>
      <c r="O85" s="193"/>
      <c r="P85" s="193"/>
    </row>
    <row r="86" spans="1:16">
      <c r="A86" s="221"/>
      <c r="B86" s="214"/>
      <c r="C86" s="222"/>
      <c r="D86" s="222"/>
      <c r="E86" s="222"/>
      <c r="F86" s="223"/>
      <c r="G86" s="224"/>
      <c r="H86" s="224"/>
      <c r="I86" s="206"/>
      <c r="J86" s="207"/>
      <c r="K86" s="207"/>
      <c r="L86" s="207"/>
      <c r="M86" s="207"/>
      <c r="N86" s="195"/>
      <c r="O86" s="193"/>
      <c r="P86" s="193"/>
    </row>
    <row r="87" spans="1:16">
      <c r="A87" s="221"/>
      <c r="B87" s="214"/>
      <c r="C87" s="222"/>
      <c r="D87" s="222"/>
      <c r="E87" s="222"/>
      <c r="F87" s="223"/>
      <c r="G87" s="224"/>
      <c r="H87" s="224"/>
      <c r="I87" s="206"/>
      <c r="J87" s="191"/>
      <c r="K87" s="191"/>
      <c r="L87" s="191"/>
      <c r="M87" s="191"/>
      <c r="N87" s="195"/>
      <c r="O87" s="193"/>
      <c r="P87" s="193"/>
    </row>
    <row r="88" spans="1:16">
      <c r="A88" s="225"/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17"/>
      <c r="N88" s="226"/>
      <c r="O88" s="193"/>
      <c r="P88" s="193"/>
    </row>
    <row r="89" spans="1:16">
      <c r="A89" s="189"/>
      <c r="B89" s="189"/>
      <c r="C89" s="189"/>
      <c r="D89" s="189"/>
      <c r="E89" s="189"/>
      <c r="F89" s="189"/>
      <c r="G89" s="189"/>
      <c r="H89" s="189"/>
      <c r="I89" s="226"/>
      <c r="J89" s="217"/>
      <c r="K89" s="217"/>
      <c r="L89" s="217"/>
      <c r="M89" s="217"/>
      <c r="N89" s="226"/>
      <c r="O89" s="193"/>
      <c r="P89" s="193"/>
    </row>
    <row r="90" spans="1:16">
      <c r="A90" s="189"/>
      <c r="B90" s="189"/>
      <c r="C90" s="189"/>
      <c r="D90" s="189"/>
      <c r="E90" s="189"/>
      <c r="F90" s="189"/>
      <c r="G90" s="189"/>
      <c r="H90" s="189"/>
      <c r="I90" s="190"/>
      <c r="J90" s="207"/>
      <c r="K90" s="207"/>
      <c r="L90" s="207"/>
      <c r="M90" s="207"/>
      <c r="N90" s="192"/>
      <c r="O90" s="193"/>
      <c r="P90" s="193"/>
    </row>
    <row r="91" spans="1:16">
      <c r="A91" s="189"/>
      <c r="B91" s="189"/>
      <c r="C91" s="189"/>
      <c r="D91" s="189"/>
      <c r="E91" s="189"/>
      <c r="F91" s="189"/>
      <c r="G91" s="189"/>
      <c r="H91" s="189"/>
      <c r="I91" s="190"/>
      <c r="J91" s="207"/>
      <c r="K91" s="207"/>
      <c r="L91" s="207"/>
      <c r="M91" s="207"/>
      <c r="N91" s="192"/>
      <c r="O91" s="193"/>
      <c r="P91" s="193"/>
    </row>
    <row r="92" spans="1:16">
      <c r="A92" s="189"/>
      <c r="B92" s="189"/>
      <c r="C92" s="189"/>
      <c r="D92" s="189"/>
      <c r="E92" s="189"/>
      <c r="F92" s="189"/>
      <c r="G92" s="189"/>
      <c r="H92" s="189"/>
      <c r="I92" s="190"/>
      <c r="J92" s="207"/>
      <c r="K92" s="207"/>
      <c r="L92" s="207"/>
      <c r="M92" s="207"/>
      <c r="N92" s="192"/>
      <c r="O92" s="193"/>
      <c r="P92" s="193"/>
    </row>
    <row r="93" spans="1:16">
      <c r="A93" s="189"/>
      <c r="B93" s="189"/>
      <c r="C93" s="189"/>
      <c r="D93" s="189"/>
      <c r="E93" s="189"/>
      <c r="F93" s="189"/>
      <c r="G93" s="189"/>
      <c r="H93" s="189"/>
      <c r="I93" s="190"/>
      <c r="J93" s="207"/>
      <c r="K93" s="207"/>
      <c r="L93" s="207"/>
      <c r="M93" s="207"/>
      <c r="N93" s="192"/>
      <c r="O93" s="193"/>
      <c r="P93" s="193"/>
    </row>
    <row r="94" spans="1:16">
      <c r="A94" s="192"/>
      <c r="B94" s="192"/>
      <c r="C94" s="192"/>
      <c r="D94" s="192"/>
      <c r="E94" s="192"/>
      <c r="F94" s="192"/>
      <c r="G94" s="192"/>
      <c r="H94" s="192"/>
      <c r="I94" s="201"/>
      <c r="J94" s="217"/>
      <c r="K94" s="217"/>
      <c r="L94" s="217"/>
      <c r="M94" s="217"/>
      <c r="N94" s="201"/>
      <c r="O94" s="193"/>
      <c r="P94" s="193"/>
    </row>
    <row r="95" spans="1:16">
      <c r="A95" s="189"/>
      <c r="B95" s="189"/>
      <c r="C95" s="189"/>
      <c r="D95" s="189"/>
      <c r="E95" s="189"/>
      <c r="F95" s="189"/>
      <c r="G95" s="189"/>
      <c r="H95" s="189"/>
      <c r="I95" s="190"/>
      <c r="J95" s="191"/>
      <c r="K95" s="191"/>
      <c r="L95" s="191"/>
      <c r="M95" s="191"/>
      <c r="N95" s="192"/>
      <c r="O95" s="193"/>
      <c r="P95" s="193"/>
    </row>
    <row r="96" spans="1:16">
      <c r="A96" s="189"/>
      <c r="B96" s="189"/>
      <c r="C96" s="189"/>
      <c r="D96" s="189"/>
      <c r="E96" s="189"/>
      <c r="F96" s="189"/>
      <c r="G96" s="189"/>
      <c r="H96" s="189"/>
      <c r="I96" s="190"/>
      <c r="J96" s="191"/>
      <c r="K96" s="191"/>
      <c r="L96" s="191"/>
      <c r="M96" s="191"/>
      <c r="N96" s="192"/>
      <c r="O96" s="193"/>
      <c r="P96" s="193"/>
    </row>
    <row r="97" spans="1:16">
      <c r="A97" s="189"/>
      <c r="B97" s="189"/>
      <c r="C97" s="189"/>
      <c r="D97" s="189"/>
      <c r="E97" s="189"/>
      <c r="F97" s="189"/>
      <c r="G97" s="189"/>
      <c r="H97" s="189"/>
      <c r="I97" s="190"/>
      <c r="J97" s="191"/>
      <c r="K97" s="191"/>
      <c r="L97" s="191"/>
      <c r="M97" s="191"/>
      <c r="N97" s="192"/>
      <c r="O97" s="193"/>
      <c r="P97" s="193"/>
    </row>
    <row r="98" spans="1:16">
      <c r="A98" s="189"/>
      <c r="B98" s="189"/>
      <c r="C98" s="189"/>
      <c r="D98" s="189"/>
      <c r="E98" s="189"/>
      <c r="F98" s="189"/>
      <c r="G98" s="189"/>
      <c r="H98" s="189"/>
      <c r="I98" s="190"/>
      <c r="J98" s="191"/>
      <c r="K98" s="191"/>
      <c r="L98" s="191"/>
      <c r="M98" s="191"/>
      <c r="N98" s="192"/>
      <c r="O98" s="193"/>
      <c r="P98" s="193"/>
    </row>
    <row r="99" spans="1:16">
      <c r="A99" s="189"/>
      <c r="B99" s="192"/>
      <c r="C99" s="216"/>
      <c r="D99" s="216"/>
      <c r="E99" s="216"/>
      <c r="F99" s="216"/>
      <c r="G99" s="216"/>
      <c r="H99" s="216"/>
      <c r="I99" s="201"/>
      <c r="J99" s="217"/>
      <c r="K99" s="217"/>
      <c r="L99" s="217"/>
      <c r="M99" s="217"/>
      <c r="N99" s="201"/>
      <c r="O99" s="193"/>
      <c r="P99" s="193"/>
    </row>
    <row r="100" spans="1:16">
      <c r="A100" s="189"/>
      <c r="B100" s="206"/>
      <c r="C100" s="206"/>
      <c r="D100" s="206"/>
      <c r="E100" s="206"/>
      <c r="F100" s="206"/>
      <c r="G100" s="206"/>
      <c r="H100" s="206"/>
      <c r="I100" s="190"/>
      <c r="J100" s="191"/>
      <c r="K100" s="191"/>
      <c r="L100" s="191"/>
      <c r="M100" s="191"/>
      <c r="N100" s="201"/>
      <c r="O100" s="193"/>
      <c r="P100" s="193"/>
    </row>
    <row r="101" spans="1:16">
      <c r="A101" s="189"/>
      <c r="B101" s="206"/>
      <c r="C101" s="206"/>
      <c r="D101" s="206"/>
      <c r="E101" s="206"/>
      <c r="F101" s="206"/>
      <c r="G101" s="206"/>
      <c r="H101" s="206"/>
      <c r="I101" s="190"/>
      <c r="J101" s="191"/>
      <c r="K101" s="191"/>
      <c r="L101" s="191"/>
      <c r="M101" s="191"/>
      <c r="N101" s="201"/>
      <c r="O101" s="193"/>
      <c r="P101" s="193"/>
    </row>
    <row r="102" spans="1:16">
      <c r="A102" s="189"/>
      <c r="B102" s="206"/>
      <c r="C102" s="206"/>
      <c r="D102" s="206"/>
      <c r="E102" s="206"/>
      <c r="F102" s="206"/>
      <c r="G102" s="206"/>
      <c r="H102" s="206"/>
      <c r="I102" s="190"/>
      <c r="J102" s="191"/>
      <c r="K102" s="191"/>
      <c r="L102" s="191"/>
      <c r="M102" s="191"/>
      <c r="N102" s="201"/>
      <c r="O102" s="193"/>
      <c r="P102" s="193"/>
    </row>
    <row r="103" spans="1:16">
      <c r="A103" s="189"/>
      <c r="B103" s="206"/>
      <c r="C103" s="206"/>
      <c r="D103" s="206"/>
      <c r="E103" s="206"/>
      <c r="F103" s="206"/>
      <c r="G103" s="206"/>
      <c r="H103" s="206"/>
      <c r="I103" s="190"/>
      <c r="J103" s="191"/>
      <c r="K103" s="191"/>
      <c r="L103" s="191"/>
      <c r="M103" s="191"/>
      <c r="N103" s="201"/>
      <c r="O103" s="193"/>
      <c r="P103" s="193"/>
    </row>
    <row r="104" spans="1:16">
      <c r="A104" s="227"/>
      <c r="B104" s="136"/>
      <c r="C104" s="136"/>
      <c r="D104" s="136"/>
      <c r="E104" s="136"/>
      <c r="F104" s="136"/>
      <c r="G104" s="136"/>
      <c r="H104" s="136"/>
      <c r="I104" s="206"/>
      <c r="J104" s="207"/>
      <c r="K104" s="207"/>
      <c r="L104" s="207"/>
      <c r="M104" s="207"/>
      <c r="N104" s="215"/>
      <c r="O104" s="193"/>
      <c r="P104" s="193"/>
    </row>
    <row r="105" spans="1:16">
      <c r="A105" s="227"/>
      <c r="B105" s="220"/>
      <c r="C105" s="206"/>
      <c r="D105" s="206"/>
      <c r="E105" s="136"/>
      <c r="F105" s="206"/>
      <c r="G105" s="136"/>
      <c r="H105" s="136"/>
      <c r="I105" s="206"/>
      <c r="J105" s="191"/>
      <c r="K105" s="191"/>
      <c r="L105" s="228"/>
      <c r="M105" s="228"/>
      <c r="N105" s="195"/>
      <c r="O105" s="193"/>
      <c r="P105" s="193"/>
    </row>
    <row r="106" spans="1:16">
      <c r="A106" s="229"/>
      <c r="B106" s="214"/>
      <c r="C106" s="136"/>
      <c r="D106" s="214"/>
      <c r="E106" s="136"/>
      <c r="F106" s="135"/>
      <c r="G106" s="135"/>
      <c r="H106" s="135"/>
      <c r="I106" s="190"/>
      <c r="J106" s="207"/>
      <c r="K106" s="207"/>
      <c r="L106" s="207"/>
      <c r="M106" s="207"/>
      <c r="N106" s="215"/>
      <c r="O106" s="193"/>
      <c r="P106" s="193"/>
    </row>
    <row r="107" spans="1:16">
      <c r="A107" s="229"/>
      <c r="B107" s="214"/>
      <c r="C107" s="136"/>
      <c r="D107" s="214"/>
      <c r="E107" s="136"/>
      <c r="F107" s="195"/>
      <c r="G107" s="135"/>
      <c r="H107" s="135"/>
      <c r="I107" s="190"/>
      <c r="J107" s="207"/>
      <c r="K107" s="191"/>
      <c r="L107" s="191"/>
      <c r="M107" s="191"/>
      <c r="N107" s="195"/>
      <c r="O107" s="193"/>
      <c r="P107" s="193"/>
    </row>
    <row r="108" spans="1:16">
      <c r="A108" s="229"/>
      <c r="B108" s="214"/>
      <c r="C108" s="136"/>
      <c r="D108" s="214"/>
      <c r="E108" s="136"/>
      <c r="F108" s="195"/>
      <c r="G108" s="135"/>
      <c r="H108" s="135"/>
      <c r="I108" s="190"/>
      <c r="J108" s="207"/>
      <c r="K108" s="191"/>
      <c r="L108" s="191"/>
      <c r="M108" s="191"/>
      <c r="N108" s="195"/>
      <c r="O108" s="193"/>
      <c r="P108" s="193"/>
    </row>
    <row r="109" spans="1:16">
      <c r="A109" s="229"/>
      <c r="B109" s="214"/>
      <c r="C109" s="136"/>
      <c r="D109" s="214"/>
      <c r="E109" s="136"/>
      <c r="F109" s="195"/>
      <c r="G109" s="135"/>
      <c r="H109" s="135"/>
      <c r="I109" s="190"/>
      <c r="J109" s="207"/>
      <c r="K109" s="191"/>
      <c r="L109" s="191"/>
      <c r="M109" s="191"/>
      <c r="N109" s="191"/>
      <c r="O109" s="193"/>
      <c r="P109" s="193"/>
    </row>
    <row r="110" spans="1:16">
      <c r="A110" s="206"/>
      <c r="B110" s="136"/>
      <c r="C110" s="136"/>
      <c r="D110" s="136"/>
      <c r="E110" s="136"/>
      <c r="F110" s="136"/>
      <c r="G110" s="136"/>
      <c r="H110" s="136"/>
      <c r="I110" s="190"/>
      <c r="J110" s="207"/>
      <c r="K110" s="207"/>
      <c r="L110" s="207"/>
      <c r="M110" s="207"/>
      <c r="N110" s="215"/>
      <c r="O110" s="193"/>
      <c r="P110" s="193"/>
    </row>
    <row r="111" spans="1:16">
      <c r="A111" s="206"/>
      <c r="B111" s="220"/>
      <c r="C111" s="136"/>
      <c r="D111" s="136"/>
      <c r="E111" s="136"/>
      <c r="F111" s="206"/>
      <c r="G111" s="136"/>
      <c r="H111" s="136"/>
      <c r="I111" s="190"/>
      <c r="J111" s="191"/>
      <c r="K111" s="191"/>
      <c r="L111" s="191"/>
      <c r="M111" s="191"/>
      <c r="N111" s="195"/>
      <c r="O111" s="193"/>
      <c r="P111" s="193"/>
    </row>
    <row r="112" spans="1:16">
      <c r="A112" s="206"/>
      <c r="B112" s="220"/>
      <c r="C112" s="136"/>
      <c r="D112" s="136"/>
      <c r="E112" s="136"/>
      <c r="F112" s="206"/>
      <c r="G112" s="136"/>
      <c r="H112" s="136"/>
      <c r="I112" s="190"/>
      <c r="J112" s="191"/>
      <c r="K112" s="191"/>
      <c r="L112" s="191"/>
      <c r="M112" s="191"/>
      <c r="N112" s="195"/>
      <c r="O112" s="193"/>
      <c r="P112" s="193"/>
    </row>
    <row r="113" spans="1:16">
      <c r="A113" s="206"/>
      <c r="B113" s="220"/>
      <c r="C113" s="136"/>
      <c r="D113" s="136"/>
      <c r="E113" s="136"/>
      <c r="F113" s="206"/>
      <c r="G113" s="136"/>
      <c r="H113" s="136"/>
      <c r="I113" s="190"/>
      <c r="J113" s="191"/>
      <c r="K113" s="191"/>
      <c r="L113" s="191"/>
      <c r="M113" s="191"/>
      <c r="N113" s="192"/>
      <c r="O113" s="193"/>
      <c r="P113" s="193"/>
    </row>
    <row r="114" spans="1:16">
      <c r="A114" s="189"/>
      <c r="B114" s="192"/>
      <c r="C114" s="216"/>
      <c r="D114" s="216"/>
      <c r="E114" s="216"/>
      <c r="F114" s="216"/>
      <c r="G114" s="216"/>
      <c r="H114" s="216"/>
      <c r="I114" s="190"/>
      <c r="J114" s="191"/>
      <c r="K114" s="191"/>
      <c r="L114" s="191"/>
      <c r="M114" s="191"/>
      <c r="N114" s="192"/>
      <c r="O114" s="193"/>
      <c r="P114" s="193"/>
    </row>
    <row r="115" spans="1:16">
      <c r="A115" s="189"/>
      <c r="B115" s="189"/>
      <c r="C115" s="189"/>
      <c r="D115" s="189"/>
      <c r="E115" s="189"/>
      <c r="F115" s="189"/>
      <c r="G115" s="189"/>
      <c r="H115" s="189"/>
      <c r="I115" s="190"/>
      <c r="J115" s="191"/>
      <c r="K115" s="191"/>
      <c r="L115" s="191"/>
      <c r="M115" s="191"/>
      <c r="N115" s="192"/>
      <c r="O115" s="193"/>
      <c r="P115" s="193"/>
    </row>
    <row r="116" spans="1:16">
      <c r="A116" s="189"/>
      <c r="B116" s="189"/>
      <c r="C116" s="189"/>
      <c r="D116" s="189"/>
      <c r="E116" s="189"/>
      <c r="F116" s="189"/>
      <c r="G116" s="189"/>
      <c r="H116" s="189"/>
      <c r="I116" s="190"/>
      <c r="J116" s="191"/>
      <c r="K116" s="191"/>
      <c r="L116" s="191"/>
      <c r="M116" s="191"/>
      <c r="N116" s="192"/>
      <c r="O116" s="193"/>
      <c r="P116" s="193"/>
    </row>
    <row r="117" spans="1:16">
      <c r="A117" s="189"/>
      <c r="B117" s="189"/>
      <c r="C117" s="189"/>
      <c r="D117" s="189"/>
      <c r="E117" s="189"/>
      <c r="F117" s="189"/>
      <c r="G117" s="189"/>
      <c r="H117" s="189"/>
      <c r="I117" s="190"/>
      <c r="J117" s="191"/>
      <c r="K117" s="191"/>
      <c r="L117" s="191"/>
      <c r="M117" s="191"/>
      <c r="N117" s="192"/>
      <c r="O117" s="193"/>
      <c r="P117" s="193"/>
    </row>
    <row r="118" spans="1:16">
      <c r="A118" s="189"/>
      <c r="B118" s="189"/>
      <c r="C118" s="189"/>
      <c r="D118" s="189"/>
      <c r="E118" s="189"/>
      <c r="F118" s="189"/>
      <c r="G118" s="189"/>
      <c r="H118" s="189"/>
      <c r="I118" s="190"/>
      <c r="J118" s="191"/>
      <c r="K118" s="191"/>
      <c r="L118" s="191"/>
      <c r="M118" s="191"/>
      <c r="N118" s="192"/>
      <c r="O118" s="193"/>
      <c r="P118" s="193"/>
    </row>
    <row r="119" spans="1:16">
      <c r="A119" s="189"/>
      <c r="B119" s="192"/>
      <c r="C119" s="216"/>
      <c r="D119" s="216"/>
      <c r="E119" s="216"/>
      <c r="F119" s="216"/>
      <c r="G119" s="216"/>
      <c r="H119" s="216"/>
      <c r="I119" s="201"/>
      <c r="J119" s="217"/>
      <c r="K119" s="217"/>
      <c r="L119" s="217"/>
      <c r="M119" s="217"/>
      <c r="N119" s="201"/>
      <c r="O119" s="193"/>
      <c r="P119" s="193"/>
    </row>
    <row r="120" spans="1:16">
      <c r="A120" s="189"/>
      <c r="B120" s="206"/>
      <c r="C120" s="206"/>
      <c r="D120" s="206"/>
      <c r="E120" s="206"/>
      <c r="F120" s="206"/>
      <c r="G120" s="206"/>
      <c r="H120" s="206"/>
      <c r="I120" s="190"/>
      <c r="J120" s="191"/>
      <c r="K120" s="191"/>
      <c r="L120" s="191"/>
      <c r="M120" s="191"/>
      <c r="N120" s="201"/>
      <c r="O120" s="193"/>
      <c r="P120" s="193"/>
    </row>
    <row r="121" spans="1:16">
      <c r="A121" s="189"/>
      <c r="B121" s="206"/>
      <c r="C121" s="206"/>
      <c r="D121" s="206"/>
      <c r="E121" s="206"/>
      <c r="F121" s="206"/>
      <c r="G121" s="206"/>
      <c r="H121" s="206"/>
      <c r="I121" s="190"/>
      <c r="J121" s="191"/>
      <c r="K121" s="191"/>
      <c r="L121" s="191"/>
      <c r="M121" s="191"/>
      <c r="N121" s="201"/>
      <c r="O121" s="193"/>
      <c r="P121" s="193"/>
    </row>
    <row r="122" spans="1:16">
      <c r="A122" s="189"/>
      <c r="B122" s="206"/>
      <c r="C122" s="206"/>
      <c r="D122" s="206"/>
      <c r="E122" s="206"/>
      <c r="F122" s="206"/>
      <c r="G122" s="206"/>
      <c r="H122" s="206"/>
      <c r="I122" s="190"/>
      <c r="J122" s="191"/>
      <c r="K122" s="191"/>
      <c r="L122" s="191"/>
      <c r="M122" s="191"/>
      <c r="N122" s="201"/>
      <c r="O122" s="193"/>
      <c r="P122" s="193"/>
    </row>
    <row r="123" spans="1:16">
      <c r="A123" s="189"/>
      <c r="B123" s="206"/>
      <c r="C123" s="206"/>
      <c r="D123" s="206"/>
      <c r="E123" s="206"/>
      <c r="F123" s="206"/>
      <c r="G123" s="206"/>
      <c r="H123" s="206"/>
      <c r="I123" s="190"/>
      <c r="J123" s="191"/>
      <c r="K123" s="191"/>
      <c r="L123" s="191"/>
      <c r="M123" s="191"/>
      <c r="N123" s="201"/>
      <c r="O123" s="193"/>
      <c r="P123" s="193"/>
    </row>
    <row r="124" spans="1:16">
      <c r="A124" s="206"/>
      <c r="B124" s="136"/>
      <c r="C124" s="136"/>
      <c r="D124" s="136"/>
      <c r="E124" s="136"/>
      <c r="F124" s="136"/>
      <c r="G124" s="205"/>
      <c r="H124" s="205"/>
      <c r="I124" s="206"/>
      <c r="J124" s="207"/>
      <c r="K124" s="207"/>
      <c r="L124" s="207"/>
      <c r="M124" s="207"/>
      <c r="N124" s="208"/>
      <c r="O124" s="193"/>
      <c r="P124" s="193"/>
    </row>
    <row r="125" spans="1:16">
      <c r="A125" s="230"/>
      <c r="B125" s="231"/>
      <c r="C125" s="232"/>
      <c r="D125" s="232"/>
      <c r="E125" s="233"/>
      <c r="F125" s="234"/>
      <c r="G125" s="213"/>
      <c r="H125" s="213"/>
      <c r="I125" s="232"/>
      <c r="J125" s="235"/>
      <c r="K125" s="235"/>
      <c r="L125" s="235"/>
      <c r="M125" s="235"/>
      <c r="N125" s="236"/>
      <c r="O125" s="138"/>
      <c r="P125" s="138"/>
    </row>
    <row r="126" spans="1:16">
      <c r="A126" s="230"/>
      <c r="B126" s="136"/>
      <c r="C126" s="233"/>
      <c r="D126" s="233"/>
      <c r="E126" s="233"/>
      <c r="F126" s="115"/>
      <c r="G126" s="232"/>
      <c r="H126" s="232"/>
      <c r="I126" s="237"/>
      <c r="J126" s="238"/>
      <c r="K126" s="238"/>
      <c r="L126" s="238"/>
      <c r="M126" s="238"/>
      <c r="N126" s="239"/>
      <c r="O126" s="138"/>
      <c r="P126" s="138"/>
    </row>
    <row r="127" spans="1:16">
      <c r="A127" s="230"/>
      <c r="B127" s="136"/>
      <c r="C127" s="233"/>
      <c r="D127" s="233"/>
      <c r="E127" s="233"/>
      <c r="F127" s="115"/>
      <c r="G127" s="232"/>
      <c r="H127" s="232"/>
      <c r="I127" s="237"/>
      <c r="J127" s="235"/>
      <c r="K127" s="235"/>
      <c r="L127" s="235"/>
      <c r="M127" s="235"/>
      <c r="N127" s="240"/>
      <c r="O127" s="138"/>
      <c r="P127" s="138"/>
    </row>
    <row r="128" spans="1:16">
      <c r="A128" s="230"/>
      <c r="B128" s="136"/>
      <c r="C128" s="233"/>
      <c r="D128" s="233"/>
      <c r="E128" s="233"/>
      <c r="F128" s="115"/>
      <c r="G128" s="232"/>
      <c r="H128" s="232"/>
      <c r="I128" s="237"/>
      <c r="J128" s="235"/>
      <c r="K128" s="235"/>
      <c r="L128" s="235"/>
      <c r="M128" s="235"/>
      <c r="N128" s="240"/>
      <c r="O128" s="138"/>
      <c r="P128" s="138"/>
    </row>
    <row r="129" spans="1:16">
      <c r="A129" s="230"/>
      <c r="B129" s="136"/>
      <c r="C129" s="233"/>
      <c r="D129" s="233"/>
      <c r="E129" s="233"/>
      <c r="F129" s="115"/>
      <c r="G129" s="232"/>
      <c r="H129" s="232"/>
      <c r="I129" s="237"/>
      <c r="J129" s="235"/>
      <c r="K129" s="235"/>
      <c r="L129" s="235"/>
      <c r="M129" s="235"/>
      <c r="N129" s="240"/>
      <c r="O129" s="138"/>
      <c r="P129" s="138"/>
    </row>
  </sheetData>
  <mergeCells count="15">
    <mergeCell ref="A1:M1"/>
    <mergeCell ref="A2:M2"/>
    <mergeCell ref="D3:M3"/>
    <mergeCell ref="M8:M10"/>
    <mergeCell ref="C9:D9"/>
    <mergeCell ref="E9:F9"/>
    <mergeCell ref="G9:H9"/>
    <mergeCell ref="I9:J9"/>
    <mergeCell ref="K9:L9"/>
    <mergeCell ref="A8:A10"/>
    <mergeCell ref="B8:B10"/>
    <mergeCell ref="C8:L8"/>
    <mergeCell ref="D4:M4"/>
    <mergeCell ref="F5:M5"/>
    <mergeCell ref="A7:B7"/>
  </mergeCells>
  <pageMargins left="0.51181102362204722" right="0.31496062992125984" top="0.74803149606299213" bottom="0.39370078740157483" header="0.31496062992125984" footer="0.31496062992125984"/>
  <pageSetup paperSize="9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4"/>
  <sheetViews>
    <sheetView topLeftCell="A19" zoomScale="140" zoomScaleNormal="140" workbookViewId="0">
      <selection activeCell="C17" sqref="C17"/>
    </sheetView>
  </sheetViews>
  <sheetFormatPr defaultRowHeight="15"/>
  <cols>
    <col min="1" max="1" width="8.28515625" style="124" customWidth="1"/>
    <col min="2" max="2" width="44.42578125" style="124" customWidth="1"/>
    <col min="3" max="3" width="15.85546875" style="124" customWidth="1"/>
    <col min="4" max="4" width="11.42578125" style="124" customWidth="1"/>
    <col min="5" max="6" width="10.7109375" style="124" customWidth="1"/>
    <col min="7" max="7" width="10.7109375" style="124" hidden="1" customWidth="1"/>
    <col min="8" max="8" width="10.5703125" style="124" hidden="1" customWidth="1"/>
    <col min="9" max="9" width="10.7109375" style="124" hidden="1" customWidth="1"/>
    <col min="10" max="10" width="12.140625" style="124" hidden="1" customWidth="1"/>
    <col min="11" max="11" width="12.5703125" style="124" hidden="1" customWidth="1"/>
    <col min="12" max="12" width="10.7109375" style="124" hidden="1" customWidth="1"/>
    <col min="13" max="13" width="28" style="124" customWidth="1"/>
    <col min="14" max="14" width="13.28515625" style="124" customWidth="1"/>
    <col min="15" max="15" width="11.28515625" style="124" customWidth="1"/>
    <col min="16" max="16" width="11" style="124" customWidth="1"/>
    <col min="17" max="16384" width="9.140625" style="124"/>
  </cols>
  <sheetData>
    <row r="1" spans="1:18" ht="39.75" customHeight="1">
      <c r="A1" s="1251" t="s">
        <v>312</v>
      </c>
      <c r="B1" s="1251"/>
      <c r="C1" s="1251"/>
      <c r="D1" s="1251"/>
      <c r="E1" s="1251"/>
      <c r="F1" s="1251"/>
      <c r="G1" s="1251"/>
      <c r="H1" s="1251"/>
      <c r="I1" s="1251"/>
      <c r="J1" s="1251"/>
      <c r="K1" s="1251"/>
      <c r="L1" s="1251"/>
      <c r="M1" s="1251"/>
      <c r="N1" s="134"/>
    </row>
    <row r="2" spans="1:18" ht="18.75" customHeight="1">
      <c r="A2" s="1226" t="s">
        <v>432</v>
      </c>
      <c r="B2" s="1226"/>
      <c r="C2" s="1226"/>
      <c r="D2" s="1226"/>
      <c r="E2" s="1226"/>
      <c r="F2" s="1226"/>
      <c r="G2" s="1226"/>
      <c r="H2" s="1226"/>
      <c r="I2" s="1226"/>
      <c r="J2" s="1226"/>
      <c r="K2" s="1226"/>
      <c r="L2" s="1226"/>
      <c r="M2" s="1226"/>
      <c r="N2" s="134"/>
    </row>
    <row r="3" spans="1:18" ht="19.5" customHeight="1">
      <c r="A3" s="134"/>
      <c r="B3" s="134"/>
      <c r="C3" s="134"/>
      <c r="D3" s="1249" t="s">
        <v>241</v>
      </c>
      <c r="E3" s="1250"/>
      <c r="F3" s="1250"/>
      <c r="G3" s="1250"/>
      <c r="H3" s="1250"/>
      <c r="I3" s="1250"/>
      <c r="J3" s="1250"/>
      <c r="K3" s="1250"/>
      <c r="L3" s="1250"/>
      <c r="M3" s="1250"/>
      <c r="N3" s="134"/>
    </row>
    <row r="4" spans="1:18" ht="18.75">
      <c r="A4" s="134"/>
      <c r="B4" s="134"/>
      <c r="C4" s="134"/>
      <c r="D4" s="1247" t="s">
        <v>297</v>
      </c>
      <c r="E4" s="1248"/>
      <c r="F4" s="1248"/>
      <c r="G4" s="1248"/>
      <c r="H4" s="1248"/>
      <c r="I4" s="1248"/>
      <c r="J4" s="1248"/>
      <c r="K4" s="1248"/>
      <c r="L4" s="1248"/>
      <c r="M4" s="1248"/>
      <c r="N4" s="134"/>
    </row>
    <row r="5" spans="1:18" ht="18.75">
      <c r="A5" s="134"/>
      <c r="B5" s="134"/>
      <c r="C5" s="134"/>
      <c r="D5" s="495"/>
      <c r="E5" s="495"/>
      <c r="F5" s="1249" t="s">
        <v>427</v>
      </c>
      <c r="G5" s="1250"/>
      <c r="H5" s="1250"/>
      <c r="I5" s="1250"/>
      <c r="J5" s="1250"/>
      <c r="K5" s="1250"/>
      <c r="L5" s="1250"/>
      <c r="M5" s="1250"/>
      <c r="N5" s="134"/>
    </row>
    <row r="6" spans="1:18" ht="18.75">
      <c r="A6" s="134"/>
      <c r="B6" s="134"/>
      <c r="C6" s="134"/>
      <c r="D6" s="550"/>
      <c r="E6" s="550"/>
      <c r="F6" s="551"/>
      <c r="G6" s="552"/>
      <c r="H6" s="552"/>
      <c r="I6" s="552"/>
      <c r="J6" s="552"/>
      <c r="K6" s="552"/>
      <c r="L6" s="552"/>
      <c r="M6" s="428" t="s">
        <v>92</v>
      </c>
      <c r="N6" s="134"/>
    </row>
    <row r="7" spans="1:18" s="115" customFormat="1" ht="19.5" thickBot="1">
      <c r="A7" s="1246" t="s">
        <v>258</v>
      </c>
      <c r="B7" s="1246"/>
      <c r="D7" s="392"/>
      <c r="E7" s="392"/>
      <c r="F7" s="392"/>
      <c r="G7" s="392"/>
      <c r="H7" s="392"/>
      <c r="I7" s="392"/>
      <c r="J7" s="392"/>
      <c r="K7" s="392"/>
      <c r="L7" s="392"/>
      <c r="M7" s="428"/>
    </row>
    <row r="8" spans="1:18" s="138" customFormat="1">
      <c r="A8" s="1235" t="s">
        <v>110</v>
      </c>
      <c r="B8" s="1238" t="s">
        <v>0</v>
      </c>
      <c r="C8" s="1241" t="s">
        <v>459</v>
      </c>
      <c r="D8" s="1241"/>
      <c r="E8" s="1241"/>
      <c r="F8" s="1241"/>
      <c r="G8" s="1241"/>
      <c r="H8" s="1241"/>
      <c r="I8" s="1241"/>
      <c r="J8" s="1241"/>
      <c r="K8" s="1241"/>
      <c r="L8" s="1242"/>
      <c r="M8" s="1228" t="s">
        <v>75</v>
      </c>
      <c r="N8" s="135"/>
      <c r="O8" s="136"/>
      <c r="P8" s="137"/>
    </row>
    <row r="9" spans="1:18">
      <c r="A9" s="1236"/>
      <c r="B9" s="1239"/>
      <c r="C9" s="1231" t="s">
        <v>21</v>
      </c>
      <c r="D9" s="1232"/>
      <c r="E9" s="1231" t="s">
        <v>311</v>
      </c>
      <c r="F9" s="1232"/>
      <c r="G9" s="1231" t="s">
        <v>111</v>
      </c>
      <c r="H9" s="1232"/>
      <c r="I9" s="1231" t="s">
        <v>112</v>
      </c>
      <c r="J9" s="1232"/>
      <c r="K9" s="1233" t="s">
        <v>113</v>
      </c>
      <c r="L9" s="1234"/>
      <c r="M9" s="1229"/>
      <c r="N9" s="135"/>
      <c r="O9" s="136"/>
      <c r="P9" s="137"/>
      <c r="Q9" s="138"/>
    </row>
    <row r="10" spans="1:18" ht="15.75" thickBot="1">
      <c r="A10" s="1237"/>
      <c r="B10" s="1240"/>
      <c r="C10" s="139" t="s">
        <v>104</v>
      </c>
      <c r="D10" s="139" t="s">
        <v>80</v>
      </c>
      <c r="E10" s="139" t="s">
        <v>81</v>
      </c>
      <c r="F10" s="139" t="s">
        <v>82</v>
      </c>
      <c r="G10" s="139" t="s">
        <v>81</v>
      </c>
      <c r="H10" s="139" t="s">
        <v>82</v>
      </c>
      <c r="I10" s="139" t="s">
        <v>81</v>
      </c>
      <c r="J10" s="139" t="s">
        <v>82</v>
      </c>
      <c r="K10" s="140" t="s">
        <v>81</v>
      </c>
      <c r="L10" s="736" t="s">
        <v>82</v>
      </c>
      <c r="M10" s="1230"/>
      <c r="N10" s="135"/>
      <c r="O10" s="136"/>
      <c r="P10" s="137"/>
      <c r="Q10" s="138"/>
    </row>
    <row r="11" spans="1:18" s="149" customFormat="1">
      <c r="A11" s="141" t="s">
        <v>114</v>
      </c>
      <c r="B11" s="142" t="s">
        <v>115</v>
      </c>
      <c r="C11" s="143">
        <f>C12+C19+C23+C24+C26</f>
        <v>287858.2</v>
      </c>
      <c r="D11" s="143">
        <f>D12+D19+D23+D24+D26</f>
        <v>61903.133000000002</v>
      </c>
      <c r="E11" s="143">
        <f t="shared" ref="E11:L11" si="0">E12+E19+E23+E24+E26</f>
        <v>61903.133000000002</v>
      </c>
      <c r="F11" s="143">
        <f t="shared" si="0"/>
        <v>61903.133000000002</v>
      </c>
      <c r="G11" s="143">
        <f t="shared" si="0"/>
        <v>0</v>
      </c>
      <c r="H11" s="143">
        <f t="shared" si="0"/>
        <v>0</v>
      </c>
      <c r="I11" s="143">
        <f t="shared" si="0"/>
        <v>0</v>
      </c>
      <c r="J11" s="143">
        <f>J12+J19+J23+J24+J26</f>
        <v>0</v>
      </c>
      <c r="K11" s="143">
        <f t="shared" si="0"/>
        <v>0</v>
      </c>
      <c r="L11" s="143">
        <f t="shared" si="0"/>
        <v>0</v>
      </c>
      <c r="M11" s="144"/>
      <c r="N11" s="145"/>
      <c r="O11" s="146"/>
      <c r="P11" s="147"/>
      <c r="Q11" s="148"/>
    </row>
    <row r="12" spans="1:18" s="97" customFormat="1">
      <c r="A12" s="150" t="s">
        <v>25</v>
      </c>
      <c r="B12" s="151" t="s">
        <v>116</v>
      </c>
      <c r="C12" s="246">
        <f>SUM(C13:C18)</f>
        <v>147309.26</v>
      </c>
      <c r="D12" s="246">
        <f>SUM(D13:D18)</f>
        <v>26765.893</v>
      </c>
      <c r="E12" s="246">
        <f t="shared" ref="E12:L12" si="1">SUM(E13:E18)</f>
        <v>26765.893</v>
      </c>
      <c r="F12" s="246">
        <f t="shared" si="1"/>
        <v>26765.893</v>
      </c>
      <c r="G12" s="246">
        <f t="shared" si="1"/>
        <v>0</v>
      </c>
      <c r="H12" s="246">
        <f t="shared" si="1"/>
        <v>0</v>
      </c>
      <c r="I12" s="246">
        <f t="shared" si="1"/>
        <v>0</v>
      </c>
      <c r="J12" s="246">
        <f t="shared" si="1"/>
        <v>0</v>
      </c>
      <c r="K12" s="246">
        <f t="shared" si="1"/>
        <v>0</v>
      </c>
      <c r="L12" s="246">
        <f t="shared" si="1"/>
        <v>0</v>
      </c>
      <c r="M12" s="168"/>
      <c r="N12" s="153"/>
      <c r="O12" s="153"/>
      <c r="P12" s="153"/>
      <c r="Q12" s="154"/>
      <c r="R12" s="97" t="s">
        <v>117</v>
      </c>
    </row>
    <row r="13" spans="1:18">
      <c r="A13" s="155" t="s">
        <v>26</v>
      </c>
      <c r="B13" s="156" t="s">
        <v>118</v>
      </c>
      <c r="C13" s="157">
        <f>E13+G13+I13+K13</f>
        <v>0</v>
      </c>
      <c r="D13" s="157">
        <f>F13+H13+J13+L13</f>
        <v>0</v>
      </c>
      <c r="E13" s="157">
        <f t="shared" ref="E13:F16" si="2">G13+I13+K13+M13</f>
        <v>0</v>
      </c>
      <c r="F13" s="157">
        <f t="shared" si="2"/>
        <v>0</v>
      </c>
      <c r="G13" s="157">
        <f t="shared" ref="G13:L16" si="3">I13+K13+M13+O13</f>
        <v>0</v>
      </c>
      <c r="H13" s="157">
        <f t="shared" si="3"/>
        <v>0</v>
      </c>
      <c r="I13" s="157">
        <f t="shared" si="3"/>
        <v>0</v>
      </c>
      <c r="J13" s="157">
        <f t="shared" si="3"/>
        <v>0</v>
      </c>
      <c r="K13" s="157">
        <f t="shared" si="3"/>
        <v>0</v>
      </c>
      <c r="L13" s="157">
        <f t="shared" si="3"/>
        <v>0</v>
      </c>
      <c r="M13" s="177"/>
      <c r="N13" s="158"/>
      <c r="O13" s="158"/>
      <c r="P13" s="158"/>
      <c r="Q13" s="138"/>
    </row>
    <row r="14" spans="1:18">
      <c r="A14" s="155" t="s">
        <v>33</v>
      </c>
      <c r="B14" s="156" t="s">
        <v>119</v>
      </c>
      <c r="C14" s="157">
        <f t="shared" ref="C14:D18" si="4">E14+G14+I14+K14</f>
        <v>0</v>
      </c>
      <c r="D14" s="157">
        <f t="shared" si="4"/>
        <v>0</v>
      </c>
      <c r="E14" s="157">
        <f t="shared" si="2"/>
        <v>0</v>
      </c>
      <c r="F14" s="157">
        <f t="shared" si="2"/>
        <v>0</v>
      </c>
      <c r="G14" s="157">
        <f t="shared" si="3"/>
        <v>0</v>
      </c>
      <c r="H14" s="157">
        <f t="shared" si="3"/>
        <v>0</v>
      </c>
      <c r="I14" s="157">
        <f t="shared" si="3"/>
        <v>0</v>
      </c>
      <c r="J14" s="157">
        <f t="shared" si="3"/>
        <v>0</v>
      </c>
      <c r="K14" s="157">
        <f t="shared" si="3"/>
        <v>0</v>
      </c>
      <c r="L14" s="157">
        <f t="shared" si="3"/>
        <v>0</v>
      </c>
      <c r="M14" s="177"/>
      <c r="N14" s="158"/>
      <c r="O14" s="158"/>
      <c r="P14" s="158"/>
      <c r="Q14" s="138"/>
    </row>
    <row r="15" spans="1:18" ht="30">
      <c r="A15" s="155" t="s">
        <v>37</v>
      </c>
      <c r="B15" s="156" t="s">
        <v>120</v>
      </c>
      <c r="C15" s="157">
        <f t="shared" si="4"/>
        <v>0</v>
      </c>
      <c r="D15" s="157">
        <f t="shared" si="4"/>
        <v>0</v>
      </c>
      <c r="E15" s="157">
        <f t="shared" si="2"/>
        <v>0</v>
      </c>
      <c r="F15" s="157">
        <f t="shared" si="2"/>
        <v>0</v>
      </c>
      <c r="G15" s="157">
        <f t="shared" si="3"/>
        <v>0</v>
      </c>
      <c r="H15" s="157">
        <f t="shared" si="3"/>
        <v>0</v>
      </c>
      <c r="I15" s="157">
        <f t="shared" si="3"/>
        <v>0</v>
      </c>
      <c r="J15" s="157">
        <f t="shared" si="3"/>
        <v>0</v>
      </c>
      <c r="K15" s="157">
        <f t="shared" si="3"/>
        <v>0</v>
      </c>
      <c r="L15" s="157">
        <f t="shared" si="3"/>
        <v>0</v>
      </c>
      <c r="M15" s="177"/>
      <c r="N15" s="158"/>
      <c r="O15" s="158"/>
      <c r="P15" s="158"/>
      <c r="Q15" s="138"/>
    </row>
    <row r="16" spans="1:18" ht="30">
      <c r="A16" s="155" t="s">
        <v>121</v>
      </c>
      <c r="B16" s="156" t="s">
        <v>122</v>
      </c>
      <c r="C16" s="157">
        <f t="shared" si="4"/>
        <v>0</v>
      </c>
      <c r="D16" s="157">
        <f t="shared" si="4"/>
        <v>0</v>
      </c>
      <c r="E16" s="157">
        <f t="shared" si="2"/>
        <v>0</v>
      </c>
      <c r="F16" s="157">
        <f t="shared" si="2"/>
        <v>0</v>
      </c>
      <c r="G16" s="157">
        <f t="shared" si="3"/>
        <v>0</v>
      </c>
      <c r="H16" s="157">
        <f t="shared" si="3"/>
        <v>0</v>
      </c>
      <c r="I16" s="157">
        <f t="shared" si="3"/>
        <v>0</v>
      </c>
      <c r="J16" s="157">
        <f t="shared" si="3"/>
        <v>0</v>
      </c>
      <c r="K16" s="157">
        <f t="shared" si="3"/>
        <v>0</v>
      </c>
      <c r="L16" s="157">
        <f t="shared" si="3"/>
        <v>0</v>
      </c>
      <c r="M16" s="177"/>
      <c r="N16" s="158"/>
      <c r="O16" s="158"/>
      <c r="P16" s="158"/>
      <c r="Q16" s="138"/>
    </row>
    <row r="17" spans="1:17" ht="30">
      <c r="A17" s="155" t="s">
        <v>123</v>
      </c>
      <c r="B17" s="161" t="s">
        <v>124</v>
      </c>
      <c r="C17" s="247">
        <v>147309.26</v>
      </c>
      <c r="D17" s="163">
        <f>F17+H17+J17+L17</f>
        <v>26765.893</v>
      </c>
      <c r="E17" s="247">
        <f>F17</f>
        <v>26765.893</v>
      </c>
      <c r="F17" s="247">
        <v>26765.893</v>
      </c>
      <c r="G17" s="247">
        <v>0</v>
      </c>
      <c r="H17" s="247">
        <v>0</v>
      </c>
      <c r="I17" s="247">
        <v>0</v>
      </c>
      <c r="J17" s="247">
        <v>0</v>
      </c>
      <c r="K17" s="247">
        <v>0</v>
      </c>
      <c r="L17" s="247">
        <v>0</v>
      </c>
      <c r="M17" s="241"/>
      <c r="N17" s="473">
        <f>E17+G17+I17+K17</f>
        <v>26765.893</v>
      </c>
      <c r="O17" s="389">
        <f>C17-N17</f>
        <v>120543.36700000001</v>
      </c>
      <c r="P17" s="158"/>
      <c r="Q17" s="138"/>
    </row>
    <row r="18" spans="1:17">
      <c r="A18" s="155" t="s">
        <v>125</v>
      </c>
      <c r="B18" s="156" t="s">
        <v>126</v>
      </c>
      <c r="C18" s="248">
        <v>0</v>
      </c>
      <c r="D18" s="157">
        <f t="shared" si="4"/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177"/>
      <c r="N18" s="158"/>
      <c r="O18" s="158"/>
      <c r="P18" s="158"/>
      <c r="Q18" s="138"/>
    </row>
    <row r="19" spans="1:17" s="97" customFormat="1">
      <c r="A19" s="150" t="s">
        <v>22</v>
      </c>
      <c r="B19" s="164" t="s">
        <v>127</v>
      </c>
      <c r="C19" s="246">
        <f>SUM(C20:C22)</f>
        <v>140548.94</v>
      </c>
      <c r="D19" s="246">
        <f t="shared" ref="D19:L19" si="5">SUM(D20:D22)</f>
        <v>35137.24</v>
      </c>
      <c r="E19" s="246">
        <f t="shared" si="5"/>
        <v>35137.24</v>
      </c>
      <c r="F19" s="246">
        <f t="shared" si="5"/>
        <v>35137.24</v>
      </c>
      <c r="G19" s="246">
        <f t="shared" si="5"/>
        <v>0</v>
      </c>
      <c r="H19" s="246">
        <f>SUM(H20:H22)</f>
        <v>0</v>
      </c>
      <c r="I19" s="246">
        <f t="shared" si="5"/>
        <v>0</v>
      </c>
      <c r="J19" s="246">
        <f t="shared" si="5"/>
        <v>0</v>
      </c>
      <c r="K19" s="246">
        <f t="shared" si="5"/>
        <v>0</v>
      </c>
      <c r="L19" s="246">
        <f t="shared" si="5"/>
        <v>0</v>
      </c>
      <c r="M19" s="168"/>
      <c r="N19" s="153"/>
      <c r="O19" s="153"/>
      <c r="P19" s="153"/>
      <c r="Q19" s="154"/>
    </row>
    <row r="20" spans="1:17">
      <c r="A20" s="155" t="s">
        <v>23</v>
      </c>
      <c r="B20" s="161" t="s">
        <v>128</v>
      </c>
      <c r="C20" s="247">
        <v>140548.94</v>
      </c>
      <c r="D20" s="163">
        <f>F20+H20+J20+L20</f>
        <v>35137.24</v>
      </c>
      <c r="E20" s="247">
        <f>F20</f>
        <v>35137.24</v>
      </c>
      <c r="F20" s="247">
        <v>35137.24</v>
      </c>
      <c r="G20" s="247">
        <v>0</v>
      </c>
      <c r="H20" s="247">
        <v>0</v>
      </c>
      <c r="I20" s="247">
        <v>0</v>
      </c>
      <c r="J20" s="247">
        <v>0</v>
      </c>
      <c r="K20" s="247">
        <v>0</v>
      </c>
      <c r="L20" s="247">
        <v>0</v>
      </c>
      <c r="M20" s="241"/>
      <c r="N20" s="271">
        <f>E20+G20+I20+K20</f>
        <v>35137.24</v>
      </c>
      <c r="O20" s="389">
        <f>C20-N20</f>
        <v>105411.70000000001</v>
      </c>
      <c r="P20" s="158"/>
      <c r="Q20" s="138"/>
    </row>
    <row r="21" spans="1:17">
      <c r="A21" s="155" t="s">
        <v>107</v>
      </c>
      <c r="B21" s="156" t="s">
        <v>129</v>
      </c>
      <c r="C21" s="248">
        <v>0</v>
      </c>
      <c r="D21" s="157">
        <f t="shared" ref="D21:D26" si="6">F21+H21+J21+L21</f>
        <v>0</v>
      </c>
      <c r="E21" s="248">
        <v>0</v>
      </c>
      <c r="F21" s="248">
        <v>0</v>
      </c>
      <c r="G21" s="248">
        <v>0</v>
      </c>
      <c r="H21" s="248">
        <v>0</v>
      </c>
      <c r="I21" s="248">
        <v>0</v>
      </c>
      <c r="J21" s="248">
        <v>0</v>
      </c>
      <c r="K21" s="248">
        <v>0</v>
      </c>
      <c r="L21" s="248">
        <v>0</v>
      </c>
      <c r="M21" s="177"/>
      <c r="N21" s="158"/>
      <c r="O21" s="158"/>
      <c r="P21" s="158"/>
      <c r="Q21" s="138"/>
    </row>
    <row r="22" spans="1:17" ht="30">
      <c r="A22" s="155" t="s">
        <v>108</v>
      </c>
      <c r="B22" s="156" t="s">
        <v>130</v>
      </c>
      <c r="C22" s="248">
        <v>0</v>
      </c>
      <c r="D22" s="157">
        <f t="shared" si="6"/>
        <v>0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0</v>
      </c>
      <c r="L22" s="248">
        <v>0</v>
      </c>
      <c r="M22" s="177"/>
      <c r="N22" s="158"/>
      <c r="O22" s="158"/>
      <c r="P22" s="158"/>
      <c r="Q22" s="138"/>
    </row>
    <row r="23" spans="1:17" s="97" customFormat="1">
      <c r="A23" s="150" t="s">
        <v>29</v>
      </c>
      <c r="B23" s="164" t="s">
        <v>131</v>
      </c>
      <c r="C23" s="249">
        <v>0</v>
      </c>
      <c r="D23" s="166">
        <f t="shared" si="6"/>
        <v>0</v>
      </c>
      <c r="E23" s="249">
        <v>0</v>
      </c>
      <c r="F23" s="249">
        <v>0</v>
      </c>
      <c r="G23" s="249">
        <v>0</v>
      </c>
      <c r="H23" s="249">
        <v>0</v>
      </c>
      <c r="I23" s="249">
        <v>0</v>
      </c>
      <c r="J23" s="249">
        <v>0</v>
      </c>
      <c r="K23" s="249">
        <v>0</v>
      </c>
      <c r="L23" s="249">
        <v>0</v>
      </c>
      <c r="M23" s="168"/>
      <c r="N23" s="153"/>
      <c r="O23" s="153"/>
      <c r="P23" s="153"/>
      <c r="Q23" s="154"/>
    </row>
    <row r="24" spans="1:17" s="97" customFormat="1">
      <c r="A24" s="150" t="s">
        <v>47</v>
      </c>
      <c r="B24" s="164" t="s">
        <v>132</v>
      </c>
      <c r="C24" s="249">
        <v>0</v>
      </c>
      <c r="D24" s="166">
        <f t="shared" si="6"/>
        <v>0</v>
      </c>
      <c r="E24" s="249">
        <v>0</v>
      </c>
      <c r="F24" s="249">
        <v>0</v>
      </c>
      <c r="G24" s="249">
        <v>0</v>
      </c>
      <c r="H24" s="249">
        <v>0</v>
      </c>
      <c r="I24" s="249">
        <v>0</v>
      </c>
      <c r="J24" s="249">
        <v>0</v>
      </c>
      <c r="K24" s="249">
        <v>0</v>
      </c>
      <c r="L24" s="249">
        <v>0</v>
      </c>
      <c r="M24" s="168"/>
      <c r="N24" s="153"/>
      <c r="O24" s="153"/>
      <c r="P24" s="153"/>
      <c r="Q24" s="154"/>
    </row>
    <row r="25" spans="1:17">
      <c r="A25" s="155" t="s">
        <v>48</v>
      </c>
      <c r="B25" s="156" t="s">
        <v>133</v>
      </c>
      <c r="C25" s="248">
        <v>0</v>
      </c>
      <c r="D25" s="157">
        <f t="shared" si="6"/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177"/>
      <c r="N25" s="158"/>
      <c r="O25" s="158"/>
      <c r="P25" s="158"/>
      <c r="Q25" s="138"/>
    </row>
    <row r="26" spans="1:17" s="97" customFormat="1" ht="15.75" thickBot="1">
      <c r="A26" s="150" t="s">
        <v>56</v>
      </c>
      <c r="B26" s="164" t="s">
        <v>134</v>
      </c>
      <c r="C26" s="167"/>
      <c r="D26" s="166">
        <f t="shared" si="6"/>
        <v>0</v>
      </c>
      <c r="E26" s="167"/>
      <c r="F26" s="167"/>
      <c r="G26" s="167"/>
      <c r="H26" s="167"/>
      <c r="I26" s="167"/>
      <c r="J26" s="167"/>
      <c r="K26" s="167"/>
      <c r="L26" s="167"/>
      <c r="M26" s="168"/>
      <c r="N26" s="153"/>
      <c r="O26" s="153"/>
      <c r="P26" s="153"/>
      <c r="Q26" s="154"/>
    </row>
    <row r="27" spans="1:17" s="176" customFormat="1">
      <c r="A27" s="169" t="s">
        <v>13</v>
      </c>
      <c r="B27" s="170" t="s">
        <v>135</v>
      </c>
      <c r="C27" s="171">
        <f>SUM(C28:C34)</f>
        <v>4959</v>
      </c>
      <c r="D27" s="171">
        <f>SUM(D28:D34)</f>
        <v>0</v>
      </c>
      <c r="E27" s="171">
        <f t="shared" ref="E27:L27" si="7">SUM(E28:E34)</f>
        <v>0</v>
      </c>
      <c r="F27" s="171">
        <f t="shared" si="7"/>
        <v>21707.919999999998</v>
      </c>
      <c r="G27" s="171">
        <f t="shared" si="7"/>
        <v>0</v>
      </c>
      <c r="H27" s="171">
        <f t="shared" si="7"/>
        <v>0</v>
      </c>
      <c r="I27" s="171">
        <f t="shared" si="7"/>
        <v>0</v>
      </c>
      <c r="J27" s="171">
        <f t="shared" si="7"/>
        <v>0</v>
      </c>
      <c r="K27" s="171">
        <f t="shared" si="7"/>
        <v>0</v>
      </c>
      <c r="L27" s="171">
        <f t="shared" si="7"/>
        <v>0</v>
      </c>
      <c r="M27" s="172"/>
      <c r="N27" s="173"/>
      <c r="O27" s="174"/>
      <c r="P27" s="174"/>
      <c r="Q27" s="175"/>
    </row>
    <row r="28" spans="1:17">
      <c r="A28" s="155" t="s">
        <v>27</v>
      </c>
      <c r="B28" s="156" t="s">
        <v>136</v>
      </c>
      <c r="C28" s="248">
        <v>0</v>
      </c>
      <c r="D28" s="157">
        <f>F28+H28+J28+L28</f>
        <v>0</v>
      </c>
      <c r="E28" s="248">
        <v>0</v>
      </c>
      <c r="F28" s="248">
        <v>0</v>
      </c>
      <c r="G28" s="248">
        <v>0</v>
      </c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177"/>
      <c r="N28" s="158"/>
      <c r="O28" s="158"/>
      <c r="P28" s="158"/>
      <c r="Q28" s="138"/>
    </row>
    <row r="29" spans="1:17">
      <c r="A29" s="155" t="s">
        <v>24</v>
      </c>
      <c r="B29" s="156" t="s">
        <v>137</v>
      </c>
      <c r="C29" s="248">
        <v>0</v>
      </c>
      <c r="D29" s="157">
        <f t="shared" ref="D29:D34" si="8">F29+H29+J29+L29</f>
        <v>0</v>
      </c>
      <c r="E29" s="248">
        <v>0</v>
      </c>
      <c r="F29" s="248">
        <v>0</v>
      </c>
      <c r="G29" s="248">
        <v>0</v>
      </c>
      <c r="H29" s="248">
        <v>0</v>
      </c>
      <c r="I29" s="248">
        <v>0</v>
      </c>
      <c r="J29" s="248">
        <v>0</v>
      </c>
      <c r="K29" s="248">
        <v>0</v>
      </c>
      <c r="L29" s="248">
        <v>0</v>
      </c>
      <c r="M29" s="177"/>
      <c r="N29" s="158"/>
      <c r="O29" s="158"/>
      <c r="P29" s="158"/>
      <c r="Q29" s="138"/>
    </row>
    <row r="30" spans="1:17">
      <c r="A30" s="155" t="s">
        <v>31</v>
      </c>
      <c r="B30" s="156" t="s">
        <v>138</v>
      </c>
      <c r="C30" s="248">
        <v>0</v>
      </c>
      <c r="D30" s="157">
        <f t="shared" si="8"/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177"/>
      <c r="N30" s="158"/>
      <c r="O30" s="158"/>
      <c r="P30" s="158"/>
      <c r="Q30" s="138"/>
    </row>
    <row r="31" spans="1:17">
      <c r="A31" s="155" t="s">
        <v>139</v>
      </c>
      <c r="B31" s="156" t="s">
        <v>140</v>
      </c>
      <c r="C31" s="178">
        <v>4959</v>
      </c>
      <c r="D31" s="157">
        <f>J31+L31</f>
        <v>0</v>
      </c>
      <c r="E31" s="248">
        <v>0</v>
      </c>
      <c r="F31" s="931">
        <v>21707.919999999998</v>
      </c>
      <c r="G31" s="248">
        <v>0</v>
      </c>
      <c r="H31" s="248">
        <v>0</v>
      </c>
      <c r="I31" s="248">
        <v>0</v>
      </c>
      <c r="J31" s="248">
        <v>0</v>
      </c>
      <c r="K31" s="248">
        <v>0</v>
      </c>
      <c r="L31" s="248">
        <v>0</v>
      </c>
      <c r="M31" s="177"/>
      <c r="N31" s="158"/>
      <c r="O31" s="158"/>
      <c r="P31" s="158"/>
      <c r="Q31" s="138"/>
    </row>
    <row r="32" spans="1:17">
      <c r="A32" s="155" t="s">
        <v>141</v>
      </c>
      <c r="B32" s="156" t="s">
        <v>142</v>
      </c>
      <c r="C32" s="248">
        <v>0</v>
      </c>
      <c r="D32" s="157">
        <f t="shared" si="8"/>
        <v>0</v>
      </c>
      <c r="E32" s="248">
        <v>0</v>
      </c>
      <c r="F32" s="248">
        <v>0</v>
      </c>
      <c r="G32" s="248">
        <v>0</v>
      </c>
      <c r="H32" s="248">
        <v>0</v>
      </c>
      <c r="I32" s="248">
        <v>0</v>
      </c>
      <c r="J32" s="248">
        <v>0</v>
      </c>
      <c r="K32" s="248">
        <v>0</v>
      </c>
      <c r="L32" s="248">
        <v>0</v>
      </c>
      <c r="M32" s="177"/>
      <c r="N32" s="158"/>
      <c r="O32" s="158"/>
      <c r="P32" s="158"/>
      <c r="Q32" s="138"/>
    </row>
    <row r="33" spans="1:23">
      <c r="A33" s="155" t="s">
        <v>143</v>
      </c>
      <c r="B33" s="156" t="s">
        <v>144</v>
      </c>
      <c r="C33" s="248">
        <v>0</v>
      </c>
      <c r="D33" s="157">
        <f t="shared" si="8"/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177"/>
      <c r="N33" s="158"/>
      <c r="O33" s="158"/>
      <c r="P33" s="158"/>
      <c r="Q33" s="138"/>
    </row>
    <row r="34" spans="1:23" ht="15.75" thickBot="1">
      <c r="A34" s="155" t="s">
        <v>145</v>
      </c>
      <c r="B34" s="156" t="s">
        <v>146</v>
      </c>
      <c r="C34" s="178">
        <v>0</v>
      </c>
      <c r="D34" s="179">
        <f t="shared" si="8"/>
        <v>0</v>
      </c>
      <c r="E34" s="248">
        <v>0</v>
      </c>
      <c r="F34" s="248">
        <v>0</v>
      </c>
      <c r="G34" s="248">
        <v>0</v>
      </c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177"/>
      <c r="N34" s="158"/>
      <c r="O34" s="158"/>
      <c r="P34" s="158"/>
      <c r="Q34" s="138"/>
    </row>
    <row r="35" spans="1:23" s="187" customFormat="1" ht="15.75" thickBot="1">
      <c r="A35" s="180"/>
      <c r="B35" s="181" t="s">
        <v>147</v>
      </c>
      <c r="C35" s="182">
        <f>C27+C11</f>
        <v>292817.2</v>
      </c>
      <c r="D35" s="182">
        <f>D27+D11</f>
        <v>61903.133000000002</v>
      </c>
      <c r="E35" s="182">
        <f t="shared" ref="E35:L35" si="9">E27+E11</f>
        <v>61903.133000000002</v>
      </c>
      <c r="F35" s="182">
        <f t="shared" si="9"/>
        <v>83611.053</v>
      </c>
      <c r="G35" s="182">
        <f t="shared" si="9"/>
        <v>0</v>
      </c>
      <c r="H35" s="182">
        <f t="shared" si="9"/>
        <v>0</v>
      </c>
      <c r="I35" s="182">
        <f t="shared" si="9"/>
        <v>0</v>
      </c>
      <c r="J35" s="182">
        <f t="shared" si="9"/>
        <v>0</v>
      </c>
      <c r="K35" s="182">
        <f t="shared" si="9"/>
        <v>0</v>
      </c>
      <c r="L35" s="182">
        <f t="shared" si="9"/>
        <v>0</v>
      </c>
      <c r="M35" s="183"/>
      <c r="N35" s="184"/>
      <c r="O35" s="185"/>
      <c r="P35" s="185"/>
      <c r="Q35" s="186"/>
    </row>
    <row r="36" spans="1:23">
      <c r="A36" s="188"/>
      <c r="B36" s="189"/>
      <c r="C36" s="390"/>
      <c r="D36" s="189"/>
      <c r="E36" s="189"/>
      <c r="F36" s="189"/>
      <c r="G36" s="189"/>
      <c r="H36" s="189"/>
      <c r="I36" s="190"/>
      <c r="J36" s="191"/>
      <c r="K36" s="191"/>
      <c r="L36" s="191"/>
      <c r="M36" s="191"/>
      <c r="N36" s="192"/>
      <c r="O36" s="193"/>
      <c r="P36" s="193"/>
      <c r="Q36" s="138"/>
    </row>
    <row r="37" spans="1:23" ht="32.25">
      <c r="A37" s="188"/>
      <c r="B37" s="202" t="s">
        <v>109</v>
      </c>
      <c r="C37" s="130"/>
      <c r="D37" s="130"/>
      <c r="E37" s="129"/>
      <c r="F37" s="203"/>
      <c r="G37" s="129"/>
      <c r="H37" s="129"/>
      <c r="I37" s="203"/>
      <c r="J37" s="129"/>
      <c r="K37" s="129"/>
      <c r="L37" s="129"/>
      <c r="M37" s="932" t="s">
        <v>97</v>
      </c>
      <c r="N37" s="125"/>
      <c r="O37" s="125"/>
      <c r="P37" s="125"/>
      <c r="Q37" s="125"/>
      <c r="R37" s="125"/>
      <c r="S37" s="125"/>
      <c r="T37" s="125"/>
      <c r="U37" s="126"/>
      <c r="V37" s="125"/>
      <c r="W37" s="126"/>
    </row>
    <row r="38" spans="1:23" ht="18.75">
      <c r="A38" s="188"/>
      <c r="B38" s="202"/>
      <c r="C38" s="130"/>
      <c r="D38" s="130"/>
      <c r="E38" s="129"/>
      <c r="F38" s="129"/>
      <c r="G38" s="129"/>
      <c r="H38" s="129"/>
      <c r="I38" s="203"/>
      <c r="J38" s="129"/>
      <c r="K38" s="129"/>
      <c r="L38" s="129"/>
      <c r="M38" s="111"/>
      <c r="N38" s="125"/>
      <c r="O38" s="125"/>
      <c r="P38" s="125"/>
      <c r="Q38" s="125"/>
      <c r="R38" s="125"/>
      <c r="S38" s="125"/>
      <c r="T38" s="125"/>
      <c r="U38" s="126"/>
      <c r="V38" s="125"/>
      <c r="W38" s="126"/>
    </row>
    <row r="39" spans="1:23" ht="15.75">
      <c r="A39" s="188"/>
      <c r="B39" s="129" t="s">
        <v>94</v>
      </c>
      <c r="C39" s="199"/>
      <c r="D39" s="199"/>
      <c r="E39" s="199"/>
      <c r="F39" s="129"/>
      <c r="G39" s="199"/>
      <c r="H39" s="199"/>
      <c r="I39" s="129"/>
      <c r="J39" s="200"/>
      <c r="K39" s="200"/>
      <c r="L39" s="200"/>
      <c r="M39" s="111" t="s">
        <v>95</v>
      </c>
      <c r="N39" s="201"/>
      <c r="O39" s="193"/>
      <c r="P39" s="193"/>
    </row>
    <row r="40" spans="1:23" ht="18.75">
      <c r="A40" s="188"/>
      <c r="B40" s="204"/>
      <c r="C40" s="204"/>
      <c r="D40" s="129"/>
      <c r="E40" s="129"/>
      <c r="F40" s="129"/>
      <c r="G40" s="129"/>
      <c r="H40" s="129"/>
      <c r="J40" s="129"/>
      <c r="K40" s="129"/>
      <c r="L40" s="129"/>
      <c r="M40" s="111"/>
      <c r="N40" s="125"/>
      <c r="O40" s="125"/>
      <c r="P40" s="125"/>
      <c r="Q40" s="125"/>
      <c r="R40" s="125"/>
      <c r="S40" s="125"/>
      <c r="T40" s="125"/>
      <c r="U40" s="126"/>
      <c r="V40" s="125"/>
      <c r="W40" s="126"/>
    </row>
    <row r="41" spans="1:23" ht="18.75">
      <c r="A41" s="188"/>
      <c r="B41" s="129" t="s">
        <v>98</v>
      </c>
      <c r="C41" s="204"/>
      <c r="D41" s="130"/>
      <c r="E41" s="204"/>
      <c r="F41" s="129"/>
      <c r="G41" s="204"/>
      <c r="H41" s="204"/>
      <c r="I41" s="108"/>
      <c r="J41" s="204"/>
      <c r="K41" s="204"/>
      <c r="L41" s="204"/>
      <c r="M41" s="111" t="s">
        <v>99</v>
      </c>
      <c r="N41" s="128"/>
      <c r="O41" s="127"/>
      <c r="P41" s="128"/>
      <c r="Q41" s="127"/>
      <c r="R41" s="127"/>
      <c r="S41" s="127"/>
      <c r="T41" s="126"/>
      <c r="U41" s="126"/>
      <c r="W41" s="126"/>
    </row>
    <row r="42" spans="1:23" ht="18.75">
      <c r="A42" s="188"/>
      <c r="B42"/>
      <c r="D42" s="136"/>
      <c r="E42" s="136"/>
      <c r="F42" s="205"/>
      <c r="G42" s="205"/>
      <c r="H42" s="196"/>
      <c r="I42" s="127"/>
      <c r="J42" s="207"/>
      <c r="K42" s="207"/>
      <c r="L42" s="207"/>
      <c r="M42" s="111"/>
      <c r="N42" s="125"/>
      <c r="O42" s="125"/>
      <c r="P42" s="125"/>
      <c r="Q42" s="125"/>
      <c r="R42" s="125"/>
      <c r="S42" s="125"/>
      <c r="T42" s="125"/>
      <c r="U42" s="126"/>
      <c r="V42" s="125"/>
      <c r="W42" s="126"/>
    </row>
    <row r="43" spans="1:23" ht="18.75">
      <c r="A43" s="188"/>
      <c r="B43" s="129" t="s">
        <v>150</v>
      </c>
      <c r="C43" s="204"/>
      <c r="D43" s="204"/>
      <c r="E43" s="204"/>
      <c r="F43" s="131"/>
      <c r="G43" s="130"/>
      <c r="H43" s="130"/>
      <c r="I43" s="131"/>
      <c r="J43" s="209"/>
      <c r="K43" s="210"/>
      <c r="L43" s="210"/>
      <c r="M43" s="111" t="s">
        <v>320</v>
      </c>
      <c r="N43" s="125"/>
      <c r="O43" s="125"/>
      <c r="P43" s="125"/>
      <c r="Q43" s="125"/>
      <c r="R43" s="125"/>
      <c r="S43" s="125"/>
      <c r="T43" s="125"/>
      <c r="U43" s="126"/>
      <c r="V43" s="125"/>
      <c r="W43" s="126"/>
    </row>
    <row r="44" spans="1:23" ht="18.75">
      <c r="A44" s="188"/>
      <c r="B44" s="211"/>
      <c r="C44" s="132"/>
      <c r="D44" s="204"/>
      <c r="E44" s="204"/>
      <c r="F44" s="130"/>
      <c r="G44" s="130"/>
      <c r="H44" s="130"/>
      <c r="I44" s="132"/>
      <c r="J44" s="209"/>
      <c r="K44" s="210"/>
      <c r="L44" s="210"/>
      <c r="N44" s="127"/>
      <c r="O44" s="128"/>
      <c r="P44" s="128"/>
      <c r="Q44" s="127"/>
      <c r="R44" s="127"/>
      <c r="S44" s="127"/>
      <c r="T44" s="127"/>
      <c r="U44" s="126"/>
      <c r="W44" s="126"/>
    </row>
    <row r="45" spans="1:23" ht="30">
      <c r="A45" s="188"/>
      <c r="B45" s="206" t="s">
        <v>327</v>
      </c>
      <c r="C45" s="135"/>
      <c r="D45" s="135"/>
      <c r="E45" s="136"/>
      <c r="F45" s="136"/>
      <c r="G45" s="213"/>
      <c r="H45" s="213"/>
      <c r="I45" s="206"/>
      <c r="J45" s="191"/>
      <c r="K45" s="191"/>
      <c r="L45" s="191"/>
      <c r="M45" s="933" t="s">
        <v>326</v>
      </c>
      <c r="N45" s="195"/>
      <c r="O45" s="193"/>
      <c r="P45" s="193"/>
    </row>
    <row r="46" spans="1:23">
      <c r="A46" s="243"/>
      <c r="B46" s="136"/>
      <c r="E46" s="135"/>
      <c r="F46" s="136"/>
      <c r="G46" s="206"/>
      <c r="H46" s="206"/>
      <c r="I46" s="206"/>
      <c r="J46" s="191"/>
      <c r="K46" s="218"/>
      <c r="L46" s="218"/>
      <c r="M46" s="218"/>
      <c r="N46" s="208"/>
      <c r="O46" s="193"/>
      <c r="P46" s="193"/>
    </row>
    <row r="47" spans="1:23">
      <c r="A47" s="243"/>
      <c r="B47" s="244"/>
      <c r="C47" s="135"/>
      <c r="E47" s="195"/>
      <c r="F47" s="136"/>
      <c r="G47" s="206"/>
      <c r="H47" s="206"/>
      <c r="I47" s="206"/>
      <c r="J47" s="191"/>
      <c r="K47" s="218"/>
      <c r="L47" s="218"/>
      <c r="M47" s="218"/>
      <c r="N47" s="195"/>
      <c r="O47" s="193"/>
      <c r="P47" s="193"/>
    </row>
    <row r="48" spans="1:23">
      <c r="A48" s="188"/>
      <c r="B48" s="136"/>
      <c r="C48" s="135"/>
      <c r="D48" s="135"/>
      <c r="E48" s="136"/>
      <c r="F48" s="136"/>
      <c r="G48" s="206"/>
      <c r="H48" s="206"/>
      <c r="I48" s="206"/>
      <c r="J48" s="242"/>
      <c r="K48" s="242"/>
      <c r="L48" s="242"/>
      <c r="M48" s="242"/>
      <c r="N48" s="215"/>
      <c r="O48" s="193"/>
      <c r="P48" s="193"/>
    </row>
    <row r="49" spans="1:16">
      <c r="A49" s="188"/>
      <c r="B49" s="245"/>
      <c r="C49" s="135"/>
      <c r="D49" s="135"/>
      <c r="E49" s="136"/>
      <c r="F49" s="136"/>
      <c r="G49" s="206"/>
      <c r="H49" s="206"/>
      <c r="I49" s="206"/>
      <c r="J49" s="191"/>
      <c r="K49" s="218"/>
      <c r="L49" s="218"/>
      <c r="M49" s="218"/>
      <c r="N49" s="195"/>
      <c r="O49" s="193"/>
      <c r="P49" s="193"/>
    </row>
    <row r="50" spans="1:16">
      <c r="A50" s="188"/>
      <c r="B50" s="245"/>
      <c r="C50" s="135"/>
      <c r="D50" s="135"/>
      <c r="E50" s="136"/>
      <c r="F50" s="136"/>
      <c r="G50" s="206"/>
      <c r="H50" s="206"/>
      <c r="I50" s="206"/>
      <c r="J50" s="191"/>
      <c r="K50" s="218"/>
      <c r="L50" s="218"/>
      <c r="M50" s="218"/>
      <c r="N50" s="195"/>
      <c r="O50" s="193"/>
      <c r="P50" s="193"/>
    </row>
    <row r="51" spans="1:16">
      <c r="A51" s="188"/>
      <c r="B51" s="245"/>
      <c r="C51" s="135"/>
      <c r="D51" s="135"/>
      <c r="E51" s="136"/>
      <c r="F51" s="136"/>
      <c r="G51" s="206"/>
      <c r="H51" s="206"/>
      <c r="I51" s="206"/>
      <c r="J51" s="191"/>
      <c r="K51" s="218"/>
      <c r="L51" s="218"/>
      <c r="M51" s="218"/>
      <c r="N51" s="195"/>
      <c r="O51" s="193"/>
      <c r="P51" s="193"/>
    </row>
    <row r="52" spans="1:16">
      <c r="A52" s="212"/>
      <c r="B52" s="136"/>
      <c r="C52" s="135"/>
      <c r="D52" s="135"/>
      <c r="E52" s="136"/>
      <c r="F52" s="136"/>
      <c r="G52" s="213"/>
      <c r="H52" s="213"/>
      <c r="I52" s="206"/>
      <c r="J52" s="207"/>
      <c r="K52" s="207"/>
      <c r="L52" s="207"/>
      <c r="M52" s="207"/>
      <c r="N52" s="195"/>
      <c r="O52" s="193"/>
      <c r="P52" s="193"/>
    </row>
    <row r="53" spans="1:16">
      <c r="A53" s="212"/>
      <c r="B53" s="206"/>
      <c r="C53" s="135"/>
      <c r="D53" s="135"/>
      <c r="E53" s="136"/>
      <c r="F53" s="136"/>
      <c r="G53" s="213"/>
      <c r="H53" s="213"/>
      <c r="I53" s="206"/>
      <c r="J53" s="191"/>
      <c r="K53" s="191"/>
      <c r="L53" s="191"/>
      <c r="M53" s="191"/>
      <c r="N53" s="195"/>
      <c r="O53" s="193"/>
      <c r="P53" s="193"/>
    </row>
    <row r="54" spans="1:16">
      <c r="A54" s="212"/>
      <c r="B54" s="206"/>
      <c r="C54" s="135"/>
      <c r="D54" s="135"/>
      <c r="E54" s="136"/>
      <c r="F54" s="136"/>
      <c r="G54" s="213"/>
      <c r="H54" s="213"/>
      <c r="I54" s="206"/>
      <c r="J54" s="191"/>
      <c r="K54" s="191"/>
      <c r="L54" s="191"/>
      <c r="M54" s="191"/>
      <c r="N54" s="195"/>
      <c r="O54" s="193"/>
      <c r="P54" s="193"/>
    </row>
    <row r="55" spans="1:16">
      <c r="A55" s="212"/>
      <c r="B55" s="214"/>
      <c r="C55" s="135"/>
      <c r="D55" s="135"/>
      <c r="E55" s="136"/>
      <c r="F55" s="136"/>
      <c r="G55" s="205"/>
      <c r="H55" s="205"/>
      <c r="I55" s="206"/>
      <c r="J55" s="207"/>
      <c r="K55" s="207"/>
      <c r="L55" s="207"/>
      <c r="M55" s="207"/>
      <c r="N55" s="195"/>
      <c r="O55" s="193"/>
      <c r="P55" s="193"/>
    </row>
    <row r="56" spans="1:16">
      <c r="A56" s="212"/>
      <c r="B56" s="206"/>
      <c r="C56" s="135"/>
      <c r="D56" s="135"/>
      <c r="E56" s="136"/>
      <c r="F56" s="136"/>
      <c r="G56" s="213"/>
      <c r="H56" s="213"/>
      <c r="I56" s="206"/>
      <c r="J56" s="191"/>
      <c r="K56" s="191"/>
      <c r="L56" s="191"/>
      <c r="M56" s="191"/>
      <c r="N56" s="195"/>
      <c r="O56" s="193"/>
      <c r="P56" s="193"/>
    </row>
    <row r="57" spans="1:16">
      <c r="A57" s="212"/>
      <c r="B57" s="136"/>
      <c r="C57" s="135"/>
      <c r="D57" s="135"/>
      <c r="E57" s="136"/>
      <c r="F57" s="135"/>
      <c r="G57" s="205"/>
      <c r="H57" s="205"/>
      <c r="I57" s="206"/>
      <c r="J57" s="207"/>
      <c r="K57" s="207"/>
      <c r="L57" s="207"/>
      <c r="M57" s="207"/>
      <c r="N57" s="215"/>
      <c r="O57" s="193"/>
      <c r="P57" s="193"/>
    </row>
    <row r="58" spans="1:16">
      <c r="A58" s="212"/>
      <c r="B58" s="206"/>
      <c r="C58" s="135"/>
      <c r="D58" s="135"/>
      <c r="E58" s="136"/>
      <c r="F58" s="195"/>
      <c r="G58" s="213"/>
      <c r="H58" s="213"/>
      <c r="I58" s="206"/>
      <c r="J58" s="191"/>
      <c r="K58" s="191"/>
      <c r="L58" s="191"/>
      <c r="M58" s="191"/>
      <c r="N58" s="195"/>
      <c r="O58" s="193"/>
      <c r="P58" s="193"/>
    </row>
    <row r="59" spans="1:16">
      <c r="A59" s="212"/>
      <c r="B59" s="206"/>
      <c r="C59" s="135"/>
      <c r="D59" s="135"/>
      <c r="E59" s="136"/>
      <c r="F59" s="195"/>
      <c r="G59" s="213"/>
      <c r="H59" s="213"/>
      <c r="I59" s="206"/>
      <c r="J59" s="191"/>
      <c r="K59" s="191"/>
      <c r="L59" s="191"/>
      <c r="M59" s="191"/>
      <c r="N59" s="191"/>
      <c r="O59" s="193"/>
      <c r="P59" s="193"/>
    </row>
    <row r="60" spans="1:16">
      <c r="A60" s="189"/>
      <c r="B60" s="192"/>
      <c r="C60" s="216"/>
      <c r="D60" s="216"/>
      <c r="E60" s="216"/>
      <c r="F60" s="216"/>
      <c r="G60" s="216"/>
      <c r="H60" s="216"/>
      <c r="I60" s="201"/>
      <c r="J60" s="217"/>
      <c r="K60" s="217"/>
      <c r="L60" s="217"/>
      <c r="M60" s="217"/>
      <c r="N60" s="201"/>
      <c r="O60" s="193"/>
      <c r="P60" s="193"/>
    </row>
    <row r="61" spans="1:16">
      <c r="A61" s="189"/>
      <c r="B61" s="206"/>
      <c r="C61" s="206"/>
      <c r="D61" s="206"/>
      <c r="E61" s="206"/>
      <c r="F61" s="206"/>
      <c r="G61" s="206"/>
      <c r="H61" s="206"/>
      <c r="I61" s="190"/>
      <c r="J61" s="218"/>
      <c r="K61" s="218"/>
      <c r="L61" s="218"/>
      <c r="M61" s="218"/>
      <c r="N61" s="201"/>
      <c r="O61" s="193"/>
      <c r="P61" s="193"/>
    </row>
    <row r="62" spans="1:16">
      <c r="A62" s="189"/>
      <c r="B62" s="206"/>
      <c r="C62" s="206"/>
      <c r="D62" s="206"/>
      <c r="E62" s="206"/>
      <c r="F62" s="206"/>
      <c r="G62" s="206"/>
      <c r="H62" s="206"/>
      <c r="I62" s="190"/>
      <c r="J62" s="191"/>
      <c r="K62" s="191"/>
      <c r="L62" s="191"/>
      <c r="M62" s="191"/>
      <c r="N62" s="201"/>
      <c r="O62" s="193"/>
      <c r="P62" s="193"/>
    </row>
    <row r="63" spans="1:16">
      <c r="A63" s="189"/>
      <c r="B63" s="206"/>
      <c r="C63" s="206"/>
      <c r="D63" s="206"/>
      <c r="E63" s="206"/>
      <c r="F63" s="206"/>
      <c r="G63" s="206"/>
      <c r="H63" s="206"/>
      <c r="I63" s="190"/>
      <c r="J63" s="218"/>
      <c r="K63" s="218"/>
      <c r="L63" s="218"/>
      <c r="M63" s="218"/>
      <c r="N63" s="201"/>
      <c r="O63" s="193"/>
      <c r="P63" s="193"/>
    </row>
    <row r="64" spans="1:16">
      <c r="A64" s="189"/>
      <c r="B64" s="206"/>
      <c r="C64" s="206"/>
      <c r="D64" s="206"/>
      <c r="E64" s="206"/>
      <c r="F64" s="206"/>
      <c r="G64" s="206"/>
      <c r="H64" s="206"/>
      <c r="I64" s="190"/>
      <c r="J64" s="218"/>
      <c r="K64" s="218"/>
      <c r="L64" s="218"/>
      <c r="M64" s="218"/>
      <c r="N64" s="201"/>
      <c r="O64" s="193"/>
      <c r="P64" s="193"/>
    </row>
    <row r="65" spans="1:16">
      <c r="A65" s="206"/>
      <c r="B65" s="219"/>
      <c r="C65" s="136"/>
      <c r="D65" s="136"/>
      <c r="E65" s="136"/>
      <c r="F65" s="136"/>
      <c r="G65" s="136"/>
      <c r="H65" s="136"/>
      <c r="I65" s="206"/>
      <c r="J65" s="207"/>
      <c r="K65" s="207"/>
      <c r="L65" s="207"/>
      <c r="M65" s="207"/>
      <c r="N65" s="208"/>
      <c r="O65" s="193"/>
      <c r="P65" s="193"/>
    </row>
    <row r="66" spans="1:16">
      <c r="A66" s="206"/>
      <c r="B66" s="220"/>
      <c r="C66" s="206"/>
      <c r="D66" s="206"/>
      <c r="E66" s="136"/>
      <c r="F66" s="206"/>
      <c r="G66" s="136"/>
      <c r="H66" s="136"/>
      <c r="I66" s="206"/>
      <c r="J66" s="191"/>
      <c r="K66" s="191"/>
      <c r="L66" s="191"/>
      <c r="M66" s="191"/>
      <c r="N66" s="195"/>
      <c r="O66" s="193"/>
      <c r="P66" s="193"/>
    </row>
    <row r="67" spans="1:16">
      <c r="A67" s="189"/>
      <c r="B67" s="192"/>
      <c r="C67" s="216"/>
      <c r="D67" s="216"/>
      <c r="E67" s="216"/>
      <c r="F67" s="216"/>
      <c r="G67" s="216"/>
      <c r="H67" s="216"/>
      <c r="I67" s="190"/>
      <c r="J67" s="191"/>
      <c r="K67" s="191"/>
      <c r="L67" s="191"/>
      <c r="M67" s="191"/>
      <c r="N67" s="192"/>
      <c r="O67" s="193"/>
      <c r="P67" s="193"/>
    </row>
    <row r="68" spans="1:16">
      <c r="A68" s="189"/>
      <c r="B68" s="189"/>
      <c r="C68" s="189"/>
      <c r="D68" s="189"/>
      <c r="E68" s="189"/>
      <c r="F68" s="189"/>
      <c r="G68" s="189"/>
      <c r="H68" s="189"/>
      <c r="I68" s="190"/>
      <c r="J68" s="191"/>
      <c r="K68" s="191"/>
      <c r="L68" s="191"/>
      <c r="M68" s="191"/>
      <c r="N68" s="192"/>
      <c r="O68" s="193"/>
      <c r="P68" s="193"/>
    </row>
    <row r="69" spans="1:16">
      <c r="A69" s="189"/>
      <c r="B69" s="189"/>
      <c r="C69" s="189"/>
      <c r="D69" s="189"/>
      <c r="E69" s="189"/>
      <c r="F69" s="189"/>
      <c r="G69" s="189"/>
      <c r="H69" s="189"/>
      <c r="I69" s="190"/>
      <c r="J69" s="191"/>
      <c r="K69" s="191"/>
      <c r="L69" s="191"/>
      <c r="M69" s="191"/>
      <c r="N69" s="192"/>
      <c r="O69" s="193"/>
      <c r="P69" s="193"/>
    </row>
    <row r="70" spans="1:16">
      <c r="A70" s="189"/>
      <c r="B70" s="189"/>
      <c r="C70" s="189"/>
      <c r="D70" s="189"/>
      <c r="E70" s="189"/>
      <c r="F70" s="189"/>
      <c r="G70" s="189"/>
      <c r="H70" s="189"/>
      <c r="I70" s="190"/>
      <c r="J70" s="191"/>
      <c r="K70" s="191"/>
      <c r="L70" s="191"/>
      <c r="M70" s="191"/>
      <c r="N70" s="192"/>
      <c r="O70" s="193"/>
      <c r="P70" s="193"/>
    </row>
    <row r="71" spans="1:16">
      <c r="A71" s="189"/>
      <c r="B71" s="189"/>
      <c r="C71" s="189"/>
      <c r="D71" s="189"/>
      <c r="E71" s="189"/>
      <c r="F71" s="189"/>
      <c r="G71" s="189"/>
      <c r="H71" s="189"/>
      <c r="I71" s="190"/>
      <c r="J71" s="191"/>
      <c r="K71" s="191"/>
      <c r="L71" s="191"/>
      <c r="M71" s="191"/>
      <c r="N71" s="192"/>
      <c r="O71" s="193"/>
      <c r="P71" s="193"/>
    </row>
    <row r="72" spans="1:16">
      <c r="A72" s="189"/>
      <c r="B72" s="192"/>
      <c r="C72" s="216"/>
      <c r="D72" s="216"/>
      <c r="E72" s="216"/>
      <c r="F72" s="216"/>
      <c r="G72" s="216"/>
      <c r="H72" s="216"/>
      <c r="I72" s="201"/>
      <c r="J72" s="217"/>
      <c r="K72" s="217"/>
      <c r="L72" s="217"/>
      <c r="M72" s="217"/>
      <c r="N72" s="201"/>
      <c r="O72" s="193"/>
      <c r="P72" s="193"/>
    </row>
    <row r="73" spans="1:16">
      <c r="A73" s="189"/>
      <c r="B73" s="189"/>
      <c r="C73" s="189"/>
      <c r="D73" s="189"/>
      <c r="E73" s="189"/>
      <c r="F73" s="189"/>
      <c r="G73" s="189"/>
      <c r="H73" s="189"/>
      <c r="I73" s="190"/>
      <c r="J73" s="191"/>
      <c r="K73" s="191"/>
      <c r="L73" s="191"/>
      <c r="M73" s="191"/>
      <c r="N73" s="192"/>
      <c r="O73" s="193"/>
      <c r="P73" s="193"/>
    </row>
    <row r="74" spans="1:16">
      <c r="A74" s="189"/>
      <c r="B74" s="189"/>
      <c r="C74" s="189"/>
      <c r="D74" s="189"/>
      <c r="E74" s="189"/>
      <c r="F74" s="189"/>
      <c r="G74" s="189"/>
      <c r="H74" s="189"/>
      <c r="I74" s="190"/>
      <c r="J74" s="191"/>
      <c r="K74" s="191"/>
      <c r="L74" s="191"/>
      <c r="M74" s="191"/>
      <c r="N74" s="192"/>
      <c r="O74" s="193"/>
      <c r="P74" s="193"/>
    </row>
    <row r="75" spans="1:16">
      <c r="A75" s="189"/>
      <c r="B75" s="189"/>
      <c r="C75" s="189"/>
      <c r="D75" s="189"/>
      <c r="E75" s="189"/>
      <c r="F75" s="189"/>
      <c r="G75" s="189"/>
      <c r="H75" s="189"/>
      <c r="I75" s="190"/>
      <c r="J75" s="191"/>
      <c r="K75" s="191"/>
      <c r="L75" s="191"/>
      <c r="M75" s="191"/>
      <c r="N75" s="192"/>
      <c r="O75" s="193"/>
      <c r="P75" s="193"/>
    </row>
    <row r="76" spans="1:16">
      <c r="A76" s="189"/>
      <c r="B76" s="189"/>
      <c r="C76" s="189"/>
      <c r="D76" s="189"/>
      <c r="E76" s="189"/>
      <c r="F76" s="189"/>
      <c r="G76" s="189"/>
      <c r="H76" s="189"/>
      <c r="I76" s="190"/>
      <c r="J76" s="191"/>
      <c r="K76" s="191"/>
      <c r="L76" s="191"/>
      <c r="M76" s="191"/>
      <c r="N76" s="192"/>
      <c r="O76" s="193"/>
      <c r="P76" s="193"/>
    </row>
    <row r="77" spans="1:16">
      <c r="A77" s="206"/>
      <c r="B77" s="136"/>
      <c r="C77" s="136"/>
      <c r="D77" s="136"/>
      <c r="E77" s="136"/>
      <c r="F77" s="136"/>
      <c r="G77" s="206"/>
      <c r="H77" s="206"/>
      <c r="I77" s="206"/>
      <c r="J77" s="207"/>
      <c r="K77" s="207"/>
      <c r="L77" s="207"/>
      <c r="M77" s="207"/>
      <c r="N77" s="208"/>
      <c r="O77" s="193"/>
      <c r="P77" s="193"/>
    </row>
    <row r="78" spans="1:16">
      <c r="A78" s="206"/>
      <c r="B78" s="206"/>
      <c r="C78" s="136"/>
      <c r="D78" s="136"/>
      <c r="E78" s="136"/>
      <c r="F78" s="206"/>
      <c r="G78" s="206"/>
      <c r="H78" s="206"/>
      <c r="I78" s="206"/>
      <c r="J78" s="191"/>
      <c r="K78" s="191"/>
      <c r="L78" s="191"/>
      <c r="M78" s="191"/>
      <c r="N78" s="195"/>
      <c r="O78" s="193"/>
      <c r="P78" s="193"/>
    </row>
    <row r="79" spans="1:16">
      <c r="A79" s="206"/>
      <c r="B79" s="136"/>
      <c r="C79" s="136"/>
      <c r="D79" s="136"/>
      <c r="E79" s="136"/>
      <c r="F79" s="206"/>
      <c r="G79" s="206"/>
      <c r="H79" s="206"/>
      <c r="I79" s="206"/>
      <c r="J79" s="207"/>
      <c r="K79" s="207"/>
      <c r="L79" s="207"/>
      <c r="M79" s="207"/>
      <c r="N79" s="192"/>
      <c r="O79" s="193"/>
      <c r="P79" s="193"/>
    </row>
    <row r="80" spans="1:16">
      <c r="A80" s="206"/>
      <c r="B80" s="220"/>
      <c r="C80" s="206"/>
      <c r="D80" s="206"/>
      <c r="E80" s="136"/>
      <c r="F80" s="206"/>
      <c r="G80" s="206"/>
      <c r="H80" s="206"/>
      <c r="I80" s="206"/>
      <c r="J80" s="191"/>
      <c r="K80" s="191"/>
      <c r="L80" s="191"/>
      <c r="M80" s="191"/>
      <c r="N80" s="192"/>
      <c r="O80" s="193"/>
      <c r="P80" s="193"/>
    </row>
    <row r="81" spans="1:16">
      <c r="A81" s="206"/>
      <c r="B81" s="136"/>
      <c r="C81" s="136"/>
      <c r="D81" s="136"/>
      <c r="E81" s="205"/>
      <c r="F81" s="206"/>
      <c r="G81" s="213"/>
      <c r="H81" s="213"/>
      <c r="I81" s="206"/>
      <c r="J81" s="207"/>
      <c r="K81" s="207"/>
      <c r="L81" s="207"/>
      <c r="M81" s="207"/>
      <c r="N81" s="192"/>
      <c r="O81" s="193"/>
      <c r="P81" s="193"/>
    </row>
    <row r="82" spans="1:16">
      <c r="A82" s="206"/>
      <c r="B82" s="206"/>
      <c r="C82" s="136"/>
      <c r="D82" s="136"/>
      <c r="E82" s="205"/>
      <c r="F82" s="206"/>
      <c r="G82" s="213"/>
      <c r="H82" s="213"/>
      <c r="I82" s="206"/>
      <c r="J82" s="191"/>
      <c r="K82" s="191"/>
      <c r="L82" s="191"/>
      <c r="M82" s="191"/>
      <c r="N82" s="192"/>
      <c r="O82" s="193"/>
      <c r="P82" s="193"/>
    </row>
    <row r="83" spans="1:16">
      <c r="A83" s="206"/>
      <c r="B83" s="206"/>
      <c r="C83" s="136"/>
      <c r="D83" s="136"/>
      <c r="E83" s="205"/>
      <c r="F83" s="206"/>
      <c r="G83" s="213"/>
      <c r="H83" s="213"/>
      <c r="I83" s="206"/>
      <c r="J83" s="191"/>
      <c r="K83" s="191"/>
      <c r="L83" s="191"/>
      <c r="M83" s="191"/>
      <c r="N83" s="192"/>
      <c r="O83" s="193"/>
      <c r="P83" s="193"/>
    </row>
    <row r="84" spans="1:16">
      <c r="A84" s="189"/>
      <c r="B84" s="192"/>
      <c r="C84" s="216"/>
      <c r="D84" s="216"/>
      <c r="E84" s="216"/>
      <c r="F84" s="216"/>
      <c r="G84" s="216"/>
      <c r="H84" s="216"/>
      <c r="I84" s="201"/>
      <c r="J84" s="217"/>
      <c r="K84" s="217"/>
      <c r="L84" s="217"/>
      <c r="M84" s="217"/>
      <c r="N84" s="201"/>
      <c r="O84" s="193"/>
      <c r="P84" s="193"/>
    </row>
    <row r="85" spans="1:16">
      <c r="A85" s="189"/>
      <c r="B85" s="206"/>
      <c r="C85" s="206"/>
      <c r="D85" s="206"/>
      <c r="E85" s="206"/>
      <c r="F85" s="206"/>
      <c r="G85" s="206"/>
      <c r="H85" s="206"/>
      <c r="I85" s="190"/>
      <c r="J85" s="191"/>
      <c r="K85" s="191"/>
      <c r="L85" s="191"/>
      <c r="M85" s="191"/>
      <c r="N85" s="201"/>
      <c r="O85" s="193"/>
      <c r="P85" s="193"/>
    </row>
    <row r="86" spans="1:16">
      <c r="A86" s="189"/>
      <c r="B86" s="206"/>
      <c r="C86" s="206"/>
      <c r="D86" s="206"/>
      <c r="E86" s="206"/>
      <c r="F86" s="206"/>
      <c r="G86" s="206"/>
      <c r="H86" s="206"/>
      <c r="I86" s="190"/>
      <c r="J86" s="191"/>
      <c r="K86" s="191"/>
      <c r="L86" s="191"/>
      <c r="M86" s="191"/>
      <c r="N86" s="201"/>
      <c r="O86" s="193"/>
      <c r="P86" s="193"/>
    </row>
    <row r="87" spans="1:16">
      <c r="A87" s="189"/>
      <c r="B87" s="206"/>
      <c r="C87" s="206"/>
      <c r="D87" s="206"/>
      <c r="E87" s="206"/>
      <c r="F87" s="206"/>
      <c r="G87" s="206"/>
      <c r="H87" s="206"/>
      <c r="I87" s="190"/>
      <c r="J87" s="191"/>
      <c r="K87" s="191"/>
      <c r="L87" s="191"/>
      <c r="M87" s="191"/>
      <c r="N87" s="201"/>
      <c r="O87" s="193"/>
      <c r="P87" s="193"/>
    </row>
    <row r="88" spans="1:16">
      <c r="A88" s="189"/>
      <c r="B88" s="206"/>
      <c r="C88" s="206"/>
      <c r="D88" s="206"/>
      <c r="E88" s="206"/>
      <c r="F88" s="206"/>
      <c r="G88" s="206"/>
      <c r="H88" s="206"/>
      <c r="I88" s="190"/>
      <c r="J88" s="191"/>
      <c r="K88" s="191"/>
      <c r="L88" s="191"/>
      <c r="M88" s="191"/>
      <c r="N88" s="201"/>
      <c r="O88" s="193"/>
      <c r="P88" s="193"/>
    </row>
    <row r="89" spans="1:16">
      <c r="A89" s="206"/>
      <c r="B89" s="136"/>
      <c r="C89" s="136"/>
      <c r="D89" s="136"/>
      <c r="E89" s="136"/>
      <c r="F89" s="136"/>
      <c r="G89" s="206"/>
      <c r="H89" s="206"/>
      <c r="I89" s="206"/>
      <c r="J89" s="207"/>
      <c r="K89" s="207"/>
      <c r="L89" s="207"/>
      <c r="M89" s="207"/>
      <c r="N89" s="208"/>
      <c r="O89" s="193"/>
      <c r="P89" s="193"/>
    </row>
    <row r="90" spans="1:16">
      <c r="A90" s="206"/>
      <c r="B90" s="220"/>
      <c r="C90" s="206"/>
      <c r="D90" s="206"/>
      <c r="E90" s="136"/>
      <c r="F90" s="206"/>
      <c r="G90" s="206"/>
      <c r="H90" s="206"/>
      <c r="I90" s="206"/>
      <c r="J90" s="191"/>
      <c r="K90" s="191"/>
      <c r="L90" s="191"/>
      <c r="M90" s="191"/>
      <c r="N90" s="195"/>
      <c r="O90" s="193"/>
      <c r="P90" s="193"/>
    </row>
    <row r="91" spans="1:16">
      <c r="A91" s="221"/>
      <c r="B91" s="214"/>
      <c r="C91" s="222"/>
      <c r="D91" s="222"/>
      <c r="E91" s="222"/>
      <c r="F91" s="223"/>
      <c r="G91" s="224"/>
      <c r="H91" s="224"/>
      <c r="I91" s="206"/>
      <c r="J91" s="207"/>
      <c r="K91" s="207"/>
      <c r="L91" s="207"/>
      <c r="M91" s="207"/>
      <c r="N91" s="195"/>
      <c r="O91" s="193"/>
      <c r="P91" s="193"/>
    </row>
    <row r="92" spans="1:16">
      <c r="A92" s="221"/>
      <c r="B92" s="214"/>
      <c r="C92" s="222"/>
      <c r="D92" s="222"/>
      <c r="E92" s="222"/>
      <c r="F92" s="223"/>
      <c r="G92" s="224"/>
      <c r="H92" s="224"/>
      <c r="I92" s="206"/>
      <c r="J92" s="191"/>
      <c r="K92" s="191"/>
      <c r="L92" s="191"/>
      <c r="M92" s="191"/>
      <c r="N92" s="195"/>
      <c r="O92" s="193"/>
      <c r="P92" s="193"/>
    </row>
    <row r="93" spans="1:16">
      <c r="A93" s="225"/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17"/>
      <c r="N93" s="226"/>
      <c r="O93" s="193"/>
      <c r="P93" s="193"/>
    </row>
    <row r="94" spans="1:16">
      <c r="A94" s="189"/>
      <c r="B94" s="189"/>
      <c r="C94" s="189"/>
      <c r="D94" s="189"/>
      <c r="E94" s="189"/>
      <c r="F94" s="189"/>
      <c r="G94" s="189"/>
      <c r="H94" s="189"/>
      <c r="I94" s="226"/>
      <c r="J94" s="217"/>
      <c r="K94" s="217"/>
      <c r="L94" s="217"/>
      <c r="M94" s="217"/>
      <c r="N94" s="226"/>
      <c r="O94" s="193"/>
      <c r="P94" s="193"/>
    </row>
    <row r="95" spans="1:16">
      <c r="A95" s="189"/>
      <c r="B95" s="189"/>
      <c r="C95" s="189"/>
      <c r="D95" s="189"/>
      <c r="E95" s="189"/>
      <c r="F95" s="189"/>
      <c r="G95" s="189"/>
      <c r="H95" s="189"/>
      <c r="I95" s="190"/>
      <c r="J95" s="207"/>
      <c r="K95" s="207"/>
      <c r="L95" s="207"/>
      <c r="M95" s="207"/>
      <c r="N95" s="192"/>
      <c r="O95" s="193"/>
      <c r="P95" s="193"/>
    </row>
    <row r="96" spans="1:16">
      <c r="A96" s="189"/>
      <c r="B96" s="189"/>
      <c r="C96" s="189"/>
      <c r="D96" s="189"/>
      <c r="E96" s="189"/>
      <c r="F96" s="189"/>
      <c r="G96" s="189"/>
      <c r="H96" s="189"/>
      <c r="I96" s="190"/>
      <c r="J96" s="207"/>
      <c r="K96" s="207"/>
      <c r="L96" s="207"/>
      <c r="M96" s="207"/>
      <c r="N96" s="192"/>
      <c r="O96" s="193"/>
      <c r="P96" s="193"/>
    </row>
    <row r="97" spans="1:16">
      <c r="A97" s="189"/>
      <c r="B97" s="189"/>
      <c r="C97" s="189"/>
      <c r="D97" s="189"/>
      <c r="E97" s="189"/>
      <c r="F97" s="189"/>
      <c r="G97" s="189"/>
      <c r="H97" s="189"/>
      <c r="I97" s="190"/>
      <c r="J97" s="207"/>
      <c r="K97" s="207"/>
      <c r="L97" s="207"/>
      <c r="M97" s="207"/>
      <c r="N97" s="192"/>
      <c r="O97" s="193"/>
      <c r="P97" s="193"/>
    </row>
    <row r="98" spans="1:16">
      <c r="A98" s="189"/>
      <c r="B98" s="189"/>
      <c r="C98" s="189"/>
      <c r="D98" s="189"/>
      <c r="E98" s="189"/>
      <c r="F98" s="189"/>
      <c r="G98" s="189"/>
      <c r="H98" s="189"/>
      <c r="I98" s="190"/>
      <c r="J98" s="207"/>
      <c r="K98" s="207"/>
      <c r="L98" s="207"/>
      <c r="M98" s="207"/>
      <c r="N98" s="192"/>
      <c r="O98" s="193"/>
      <c r="P98" s="193"/>
    </row>
    <row r="99" spans="1:16">
      <c r="A99" s="192"/>
      <c r="B99" s="192"/>
      <c r="C99" s="192"/>
      <c r="D99" s="192"/>
      <c r="E99" s="192"/>
      <c r="F99" s="192"/>
      <c r="G99" s="192"/>
      <c r="H99" s="192"/>
      <c r="I99" s="201"/>
      <c r="J99" s="217"/>
      <c r="K99" s="217"/>
      <c r="L99" s="217"/>
      <c r="M99" s="217"/>
      <c r="N99" s="201"/>
      <c r="O99" s="193"/>
      <c r="P99" s="193"/>
    </row>
    <row r="100" spans="1:16">
      <c r="A100" s="189"/>
      <c r="B100" s="189"/>
      <c r="C100" s="189"/>
      <c r="D100" s="189"/>
      <c r="E100" s="189"/>
      <c r="F100" s="189"/>
      <c r="G100" s="189"/>
      <c r="H100" s="189"/>
      <c r="I100" s="190"/>
      <c r="J100" s="191"/>
      <c r="K100" s="191"/>
      <c r="L100" s="191"/>
      <c r="M100" s="191"/>
      <c r="N100" s="192"/>
      <c r="O100" s="193"/>
      <c r="P100" s="193"/>
    </row>
    <row r="101" spans="1:16">
      <c r="A101" s="189"/>
      <c r="B101" s="189"/>
      <c r="C101" s="189"/>
      <c r="D101" s="189"/>
      <c r="E101" s="189"/>
      <c r="F101" s="189"/>
      <c r="G101" s="189"/>
      <c r="H101" s="189"/>
      <c r="I101" s="190"/>
      <c r="J101" s="191"/>
      <c r="K101" s="191"/>
      <c r="L101" s="191"/>
      <c r="M101" s="191"/>
      <c r="N101" s="192"/>
      <c r="O101" s="193"/>
      <c r="P101" s="193"/>
    </row>
    <row r="102" spans="1:16">
      <c r="A102" s="189"/>
      <c r="B102" s="189"/>
      <c r="C102" s="189"/>
      <c r="D102" s="189"/>
      <c r="E102" s="189"/>
      <c r="F102" s="189"/>
      <c r="G102" s="189"/>
      <c r="H102" s="189"/>
      <c r="I102" s="190"/>
      <c r="J102" s="191"/>
      <c r="K102" s="191"/>
      <c r="L102" s="191"/>
      <c r="M102" s="191"/>
      <c r="N102" s="192"/>
      <c r="O102" s="193"/>
      <c r="P102" s="193"/>
    </row>
    <row r="103" spans="1:16">
      <c r="A103" s="189"/>
      <c r="B103" s="189"/>
      <c r="C103" s="189"/>
      <c r="D103" s="189"/>
      <c r="E103" s="189"/>
      <c r="F103" s="189"/>
      <c r="G103" s="189"/>
      <c r="H103" s="189"/>
      <c r="I103" s="190"/>
      <c r="J103" s="191"/>
      <c r="K103" s="191"/>
      <c r="L103" s="191"/>
      <c r="M103" s="191"/>
      <c r="N103" s="192"/>
      <c r="O103" s="193"/>
      <c r="P103" s="193"/>
    </row>
    <row r="104" spans="1:16">
      <c r="A104" s="189"/>
      <c r="B104" s="192"/>
      <c r="C104" s="216"/>
      <c r="D104" s="216"/>
      <c r="E104" s="216"/>
      <c r="F104" s="216"/>
      <c r="G104" s="216"/>
      <c r="H104" s="216"/>
      <c r="I104" s="201"/>
      <c r="J104" s="217"/>
      <c r="K104" s="217"/>
      <c r="L104" s="217"/>
      <c r="M104" s="217"/>
      <c r="N104" s="201"/>
      <c r="O104" s="193"/>
      <c r="P104" s="193"/>
    </row>
    <row r="105" spans="1:16">
      <c r="A105" s="189"/>
      <c r="B105" s="206"/>
      <c r="C105" s="206"/>
      <c r="D105" s="206"/>
      <c r="E105" s="206"/>
      <c r="F105" s="206"/>
      <c r="G105" s="206"/>
      <c r="H105" s="206"/>
      <c r="I105" s="190"/>
      <c r="J105" s="191"/>
      <c r="K105" s="191"/>
      <c r="L105" s="191"/>
      <c r="M105" s="191"/>
      <c r="N105" s="201"/>
      <c r="O105" s="193"/>
      <c r="P105" s="193"/>
    </row>
    <row r="106" spans="1:16">
      <c r="A106" s="189"/>
      <c r="B106" s="206"/>
      <c r="C106" s="206"/>
      <c r="D106" s="206"/>
      <c r="E106" s="206"/>
      <c r="F106" s="206"/>
      <c r="G106" s="206"/>
      <c r="H106" s="206"/>
      <c r="I106" s="190"/>
      <c r="J106" s="191"/>
      <c r="K106" s="191"/>
      <c r="L106" s="191"/>
      <c r="M106" s="191"/>
      <c r="N106" s="201"/>
      <c r="O106" s="193"/>
      <c r="P106" s="193"/>
    </row>
    <row r="107" spans="1:16">
      <c r="A107" s="189"/>
      <c r="B107" s="206"/>
      <c r="C107" s="206"/>
      <c r="D107" s="206"/>
      <c r="E107" s="206"/>
      <c r="F107" s="206"/>
      <c r="G107" s="206"/>
      <c r="H107" s="206"/>
      <c r="I107" s="190"/>
      <c r="J107" s="191"/>
      <c r="K107" s="191"/>
      <c r="L107" s="191"/>
      <c r="M107" s="191"/>
      <c r="N107" s="201"/>
      <c r="O107" s="193"/>
      <c r="P107" s="193"/>
    </row>
    <row r="108" spans="1:16">
      <c r="A108" s="189"/>
      <c r="B108" s="206"/>
      <c r="C108" s="206"/>
      <c r="D108" s="206"/>
      <c r="E108" s="206"/>
      <c r="F108" s="206"/>
      <c r="G108" s="206"/>
      <c r="H108" s="206"/>
      <c r="I108" s="190"/>
      <c r="J108" s="191"/>
      <c r="K108" s="191"/>
      <c r="L108" s="191"/>
      <c r="M108" s="191"/>
      <c r="N108" s="201"/>
      <c r="O108" s="193"/>
      <c r="P108" s="193"/>
    </row>
    <row r="109" spans="1:16">
      <c r="A109" s="227"/>
      <c r="B109" s="136"/>
      <c r="C109" s="136"/>
      <c r="D109" s="136"/>
      <c r="E109" s="136"/>
      <c r="F109" s="136"/>
      <c r="G109" s="136"/>
      <c r="H109" s="136"/>
      <c r="I109" s="206"/>
      <c r="J109" s="207"/>
      <c r="K109" s="207"/>
      <c r="L109" s="207"/>
      <c r="M109" s="207"/>
      <c r="N109" s="215"/>
      <c r="O109" s="193"/>
      <c r="P109" s="193"/>
    </row>
    <row r="110" spans="1:16">
      <c r="A110" s="227"/>
      <c r="B110" s="220"/>
      <c r="C110" s="206"/>
      <c r="D110" s="206"/>
      <c r="E110" s="136"/>
      <c r="F110" s="206"/>
      <c r="G110" s="136"/>
      <c r="H110" s="136"/>
      <c r="I110" s="206"/>
      <c r="J110" s="191"/>
      <c r="K110" s="191"/>
      <c r="L110" s="228"/>
      <c r="M110" s="228"/>
      <c r="N110" s="195"/>
      <c r="O110" s="193"/>
      <c r="P110" s="193"/>
    </row>
    <row r="111" spans="1:16">
      <c r="A111" s="229"/>
      <c r="B111" s="214"/>
      <c r="C111" s="136"/>
      <c r="D111" s="214"/>
      <c r="E111" s="136"/>
      <c r="F111" s="135"/>
      <c r="G111" s="135"/>
      <c r="H111" s="135"/>
      <c r="I111" s="190"/>
      <c r="J111" s="207"/>
      <c r="K111" s="207"/>
      <c r="L111" s="207"/>
      <c r="M111" s="207"/>
      <c r="N111" s="215"/>
      <c r="O111" s="193"/>
      <c r="P111" s="193"/>
    </row>
    <row r="112" spans="1:16">
      <c r="A112" s="229"/>
      <c r="B112" s="214"/>
      <c r="C112" s="136"/>
      <c r="D112" s="214"/>
      <c r="E112" s="136"/>
      <c r="F112" s="195"/>
      <c r="G112" s="135"/>
      <c r="H112" s="135"/>
      <c r="I112" s="190"/>
      <c r="J112" s="207"/>
      <c r="K112" s="191"/>
      <c r="L112" s="191"/>
      <c r="M112" s="191"/>
      <c r="N112" s="195"/>
      <c r="O112" s="193"/>
      <c r="P112" s="193"/>
    </row>
    <row r="113" spans="1:16">
      <c r="A113" s="229"/>
      <c r="B113" s="214"/>
      <c r="C113" s="136"/>
      <c r="D113" s="214"/>
      <c r="E113" s="136"/>
      <c r="F113" s="195"/>
      <c r="G113" s="135"/>
      <c r="H113" s="135"/>
      <c r="I113" s="190"/>
      <c r="J113" s="207"/>
      <c r="K113" s="191"/>
      <c r="L113" s="191"/>
      <c r="M113" s="191"/>
      <c r="N113" s="195"/>
      <c r="O113" s="193"/>
      <c r="P113" s="193"/>
    </row>
    <row r="114" spans="1:16">
      <c r="A114" s="229"/>
      <c r="B114" s="214"/>
      <c r="C114" s="136"/>
      <c r="D114" s="214"/>
      <c r="E114" s="136"/>
      <c r="F114" s="195"/>
      <c r="G114" s="135"/>
      <c r="H114" s="135"/>
      <c r="I114" s="190"/>
      <c r="J114" s="207"/>
      <c r="K114" s="191"/>
      <c r="L114" s="191"/>
      <c r="M114" s="191"/>
      <c r="N114" s="191"/>
      <c r="O114" s="193"/>
      <c r="P114" s="193"/>
    </row>
    <row r="115" spans="1:16">
      <c r="A115" s="206"/>
      <c r="B115" s="136"/>
      <c r="C115" s="136"/>
      <c r="D115" s="136"/>
      <c r="E115" s="136"/>
      <c r="F115" s="136"/>
      <c r="G115" s="136"/>
      <c r="H115" s="136"/>
      <c r="I115" s="190"/>
      <c r="J115" s="207"/>
      <c r="K115" s="207"/>
      <c r="L115" s="207"/>
      <c r="M115" s="207"/>
      <c r="N115" s="215"/>
      <c r="O115" s="193"/>
      <c r="P115" s="193"/>
    </row>
    <row r="116" spans="1:16">
      <c r="A116" s="206"/>
      <c r="B116" s="220"/>
      <c r="C116" s="136"/>
      <c r="D116" s="136"/>
      <c r="E116" s="136"/>
      <c r="F116" s="206"/>
      <c r="G116" s="136"/>
      <c r="H116" s="136"/>
      <c r="I116" s="190"/>
      <c r="J116" s="191"/>
      <c r="K116" s="191"/>
      <c r="L116" s="191"/>
      <c r="M116" s="191"/>
      <c r="N116" s="195"/>
      <c r="O116" s="193"/>
      <c r="P116" s="193"/>
    </row>
    <row r="117" spans="1:16">
      <c r="A117" s="206"/>
      <c r="B117" s="220"/>
      <c r="C117" s="136"/>
      <c r="D117" s="136"/>
      <c r="E117" s="136"/>
      <c r="F117" s="206"/>
      <c r="G117" s="136"/>
      <c r="H117" s="136"/>
      <c r="I117" s="190"/>
      <c r="J117" s="191"/>
      <c r="K117" s="191"/>
      <c r="L117" s="191"/>
      <c r="M117" s="191"/>
      <c r="N117" s="195"/>
      <c r="O117" s="193"/>
      <c r="P117" s="193"/>
    </row>
    <row r="118" spans="1:16">
      <c r="A118" s="206"/>
      <c r="B118" s="220"/>
      <c r="C118" s="136"/>
      <c r="D118" s="136"/>
      <c r="E118" s="136"/>
      <c r="F118" s="206"/>
      <c r="G118" s="136"/>
      <c r="H118" s="136"/>
      <c r="I118" s="190"/>
      <c r="J118" s="191"/>
      <c r="K118" s="191"/>
      <c r="L118" s="191"/>
      <c r="M118" s="191"/>
      <c r="N118" s="192"/>
      <c r="O118" s="193"/>
      <c r="P118" s="193"/>
    </row>
    <row r="119" spans="1:16">
      <c r="A119" s="189"/>
      <c r="B119" s="192"/>
      <c r="C119" s="216"/>
      <c r="D119" s="216"/>
      <c r="E119" s="216"/>
      <c r="F119" s="216"/>
      <c r="G119" s="216"/>
      <c r="H119" s="216"/>
      <c r="I119" s="190"/>
      <c r="J119" s="191"/>
      <c r="K119" s="191"/>
      <c r="L119" s="191"/>
      <c r="M119" s="191"/>
      <c r="N119" s="192"/>
      <c r="O119" s="193"/>
      <c r="P119" s="193"/>
    </row>
    <row r="120" spans="1:16">
      <c r="A120" s="189"/>
      <c r="B120" s="189"/>
      <c r="C120" s="189"/>
      <c r="D120" s="189"/>
      <c r="E120" s="189"/>
      <c r="F120" s="189"/>
      <c r="G120" s="189"/>
      <c r="H120" s="189"/>
      <c r="I120" s="190"/>
      <c r="J120" s="191"/>
      <c r="K120" s="191"/>
      <c r="L120" s="191"/>
      <c r="M120" s="191"/>
      <c r="N120" s="192"/>
      <c r="O120" s="193"/>
      <c r="P120" s="193"/>
    </row>
    <row r="121" spans="1:16">
      <c r="A121" s="189"/>
      <c r="B121" s="189"/>
      <c r="C121" s="189"/>
      <c r="D121" s="189"/>
      <c r="E121" s="189"/>
      <c r="F121" s="189"/>
      <c r="G121" s="189"/>
      <c r="H121" s="189"/>
      <c r="I121" s="190"/>
      <c r="J121" s="191"/>
      <c r="K121" s="191"/>
      <c r="L121" s="191"/>
      <c r="M121" s="191"/>
      <c r="N121" s="192"/>
      <c r="O121" s="193"/>
      <c r="P121" s="193"/>
    </row>
    <row r="122" spans="1:16">
      <c r="A122" s="189"/>
      <c r="B122" s="189"/>
      <c r="C122" s="189"/>
      <c r="D122" s="189"/>
      <c r="E122" s="189"/>
      <c r="F122" s="189"/>
      <c r="G122" s="189"/>
      <c r="H122" s="189"/>
      <c r="I122" s="190"/>
      <c r="J122" s="191"/>
      <c r="K122" s="191"/>
      <c r="L122" s="191"/>
      <c r="M122" s="191"/>
      <c r="N122" s="192"/>
      <c r="O122" s="193"/>
      <c r="P122" s="193"/>
    </row>
    <row r="123" spans="1:16">
      <c r="A123" s="189"/>
      <c r="B123" s="189"/>
      <c r="C123" s="189"/>
      <c r="D123" s="189"/>
      <c r="E123" s="189"/>
      <c r="F123" s="189"/>
      <c r="G123" s="189"/>
      <c r="H123" s="189"/>
      <c r="I123" s="190"/>
      <c r="J123" s="191"/>
      <c r="K123" s="191"/>
      <c r="L123" s="191"/>
      <c r="M123" s="191"/>
      <c r="N123" s="192"/>
      <c r="O123" s="193"/>
      <c r="P123" s="193"/>
    </row>
    <row r="124" spans="1:16">
      <c r="A124" s="189"/>
      <c r="B124" s="192"/>
      <c r="C124" s="216"/>
      <c r="D124" s="216"/>
      <c r="E124" s="216"/>
      <c r="F124" s="216"/>
      <c r="G124" s="216"/>
      <c r="H124" s="216"/>
      <c r="I124" s="201"/>
      <c r="J124" s="217"/>
      <c r="K124" s="217"/>
      <c r="L124" s="217"/>
      <c r="M124" s="217"/>
      <c r="N124" s="201"/>
      <c r="O124" s="193"/>
      <c r="P124" s="193"/>
    </row>
    <row r="125" spans="1:16">
      <c r="A125" s="189"/>
      <c r="B125" s="206"/>
      <c r="C125" s="206"/>
      <c r="D125" s="206"/>
      <c r="E125" s="206"/>
      <c r="F125" s="206"/>
      <c r="G125" s="206"/>
      <c r="H125" s="206"/>
      <c r="I125" s="190"/>
      <c r="J125" s="191"/>
      <c r="K125" s="191"/>
      <c r="L125" s="191"/>
      <c r="M125" s="191"/>
      <c r="N125" s="201"/>
      <c r="O125" s="193"/>
      <c r="P125" s="193"/>
    </row>
    <row r="126" spans="1:16">
      <c r="A126" s="189"/>
      <c r="B126" s="206"/>
      <c r="C126" s="206"/>
      <c r="D126" s="206"/>
      <c r="E126" s="206"/>
      <c r="F126" s="206"/>
      <c r="G126" s="206"/>
      <c r="H126" s="206"/>
      <c r="I126" s="190"/>
      <c r="J126" s="191"/>
      <c r="K126" s="191"/>
      <c r="L126" s="191"/>
      <c r="M126" s="191"/>
      <c r="N126" s="201"/>
      <c r="O126" s="193"/>
      <c r="P126" s="193"/>
    </row>
    <row r="127" spans="1:16">
      <c r="A127" s="189"/>
      <c r="B127" s="206"/>
      <c r="C127" s="206"/>
      <c r="D127" s="206"/>
      <c r="E127" s="206"/>
      <c r="F127" s="206"/>
      <c r="G127" s="206"/>
      <c r="H127" s="206"/>
      <c r="I127" s="190"/>
      <c r="J127" s="191"/>
      <c r="K127" s="191"/>
      <c r="L127" s="191"/>
      <c r="M127" s="191"/>
      <c r="N127" s="201"/>
      <c r="O127" s="193"/>
      <c r="P127" s="193"/>
    </row>
    <row r="128" spans="1:16">
      <c r="A128" s="189"/>
      <c r="B128" s="206"/>
      <c r="C128" s="206"/>
      <c r="D128" s="206"/>
      <c r="E128" s="206"/>
      <c r="F128" s="206"/>
      <c r="G128" s="206"/>
      <c r="H128" s="206"/>
      <c r="I128" s="190"/>
      <c r="J128" s="191"/>
      <c r="K128" s="191"/>
      <c r="L128" s="191"/>
      <c r="M128" s="191"/>
      <c r="N128" s="201"/>
      <c r="O128" s="193"/>
      <c r="P128" s="193"/>
    </row>
    <row r="129" spans="1:16">
      <c r="A129" s="206"/>
      <c r="B129" s="136"/>
      <c r="C129" s="136"/>
      <c r="D129" s="136"/>
      <c r="E129" s="136"/>
      <c r="F129" s="136"/>
      <c r="G129" s="205"/>
      <c r="H129" s="205"/>
      <c r="I129" s="206"/>
      <c r="J129" s="207"/>
      <c r="K129" s="207"/>
      <c r="L129" s="207"/>
      <c r="M129" s="207"/>
      <c r="N129" s="208"/>
      <c r="O129" s="193"/>
      <c r="P129" s="193"/>
    </row>
    <row r="130" spans="1:16">
      <c r="A130" s="230"/>
      <c r="B130" s="231"/>
      <c r="C130" s="232"/>
      <c r="D130" s="232"/>
      <c r="E130" s="233"/>
      <c r="F130" s="234"/>
      <c r="G130" s="213"/>
      <c r="H130" s="213"/>
      <c r="I130" s="232"/>
      <c r="J130" s="235"/>
      <c r="K130" s="235"/>
      <c r="L130" s="235"/>
      <c r="M130" s="235"/>
      <c r="N130" s="236"/>
      <c r="O130" s="138"/>
      <c r="P130" s="138"/>
    </row>
    <row r="131" spans="1:16">
      <c r="A131" s="230"/>
      <c r="B131" s="136"/>
      <c r="C131" s="233"/>
      <c r="D131" s="233"/>
      <c r="E131" s="233"/>
      <c r="F131" s="115"/>
      <c r="G131" s="232"/>
      <c r="H131" s="232"/>
      <c r="I131" s="237"/>
      <c r="J131" s="238"/>
      <c r="K131" s="238"/>
      <c r="L131" s="238"/>
      <c r="M131" s="238"/>
      <c r="N131" s="239"/>
      <c r="O131" s="138"/>
      <c r="P131" s="138"/>
    </row>
    <row r="132" spans="1:16">
      <c r="A132" s="230"/>
      <c r="B132" s="136"/>
      <c r="C132" s="233"/>
      <c r="D132" s="233"/>
      <c r="E132" s="233"/>
      <c r="F132" s="115"/>
      <c r="G132" s="232"/>
      <c r="H132" s="232"/>
      <c r="I132" s="237"/>
      <c r="J132" s="235"/>
      <c r="K132" s="235"/>
      <c r="L132" s="235"/>
      <c r="M132" s="235"/>
      <c r="N132" s="240"/>
      <c r="O132" s="138"/>
      <c r="P132" s="138"/>
    </row>
    <row r="133" spans="1:16">
      <c r="A133" s="230"/>
      <c r="B133" s="136"/>
      <c r="C133" s="233"/>
      <c r="D133" s="233"/>
      <c r="E133" s="233"/>
      <c r="F133" s="115"/>
      <c r="G133" s="232"/>
      <c r="H133" s="232"/>
      <c r="I133" s="237"/>
      <c r="J133" s="235"/>
      <c r="K133" s="235"/>
      <c r="L133" s="235"/>
      <c r="M133" s="235"/>
      <c r="N133" s="240"/>
      <c r="O133" s="138"/>
      <c r="P133" s="138"/>
    </row>
    <row r="134" spans="1:16">
      <c r="A134" s="230"/>
      <c r="B134" s="136"/>
      <c r="C134" s="233"/>
      <c r="D134" s="233"/>
      <c r="E134" s="233"/>
      <c r="F134" s="115"/>
      <c r="G134" s="232"/>
      <c r="H134" s="232"/>
      <c r="I134" s="237"/>
      <c r="J134" s="235"/>
      <c r="K134" s="235"/>
      <c r="L134" s="235"/>
      <c r="M134" s="235"/>
      <c r="N134" s="240"/>
      <c r="O134" s="138"/>
      <c r="P134" s="138"/>
    </row>
  </sheetData>
  <mergeCells count="15">
    <mergeCell ref="A8:A10"/>
    <mergeCell ref="B8:B10"/>
    <mergeCell ref="C8:L8"/>
    <mergeCell ref="M8:M10"/>
    <mergeCell ref="C9:D9"/>
    <mergeCell ref="E9:F9"/>
    <mergeCell ref="G9:H9"/>
    <mergeCell ref="I9:J9"/>
    <mergeCell ref="K9:L9"/>
    <mergeCell ref="A7:B7"/>
    <mergeCell ref="D4:M4"/>
    <mergeCell ref="F5:M5"/>
    <mergeCell ref="A1:M1"/>
    <mergeCell ref="A2:M2"/>
    <mergeCell ref="D3:M3"/>
  </mergeCells>
  <pageMargins left="0.70866141732283472" right="0.51181102362204722" top="0.74803149606299213" bottom="0.39370078740157483" header="0.31496062992125984" footer="0.31496062992125984"/>
  <pageSetup paperSize="9" fitToHeight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12"/>
  <sheetViews>
    <sheetView topLeftCell="B1" zoomScale="170" zoomScaleNormal="170" zoomScaleSheetLayoutView="140" workbookViewId="0">
      <pane xSplit="14" ySplit="9" topLeftCell="P10" activePane="bottomRight" state="frozen"/>
      <selection activeCell="B1" sqref="B1"/>
      <selection pane="topRight" activeCell="P1" sqref="P1"/>
      <selection pane="bottomLeft" activeCell="B10" sqref="B10"/>
      <selection pane="bottomRight" activeCell="Q49" sqref="Q49"/>
    </sheetView>
  </sheetViews>
  <sheetFormatPr defaultRowHeight="15"/>
  <cols>
    <col min="1" max="1" width="7.140625" style="285" customWidth="1"/>
    <col min="2" max="2" width="63.85546875" style="285" customWidth="1"/>
    <col min="3" max="3" width="10" style="285" hidden="1" customWidth="1"/>
    <col min="4" max="4" width="12" style="285" hidden="1" customWidth="1"/>
    <col min="5" max="5" width="9.42578125" style="285" hidden="1" customWidth="1"/>
    <col min="6" max="6" width="11" style="285" hidden="1" customWidth="1"/>
    <col min="7" max="7" width="10.28515625" style="285" hidden="1" customWidth="1"/>
    <col min="8" max="8" width="10.5703125" style="285" hidden="1" customWidth="1"/>
    <col min="9" max="9" width="13.140625" style="285" hidden="1" customWidth="1"/>
    <col min="10" max="10" width="16.140625" style="285" hidden="1" customWidth="1"/>
    <col min="11" max="11" width="13.140625" style="285" hidden="1" customWidth="1"/>
    <col min="12" max="12" width="13.28515625" style="285" hidden="1" customWidth="1"/>
    <col min="13" max="13" width="12.140625" style="285" hidden="1" customWidth="1"/>
    <col min="14" max="14" width="11.7109375" style="285" hidden="1" customWidth="1"/>
    <col min="15" max="15" width="14.42578125" style="285" hidden="1" customWidth="1"/>
    <col min="16" max="16" width="23" style="285" customWidth="1"/>
    <col min="17" max="17" width="23.140625" style="285" customWidth="1"/>
    <col min="18" max="18" width="12.140625" style="285" hidden="1" customWidth="1"/>
    <col min="19" max="19" width="13.140625" style="285" hidden="1" customWidth="1"/>
    <col min="20" max="20" width="10.5703125" style="285" hidden="1" customWidth="1"/>
    <col min="21" max="21" width="12.42578125" style="285" hidden="1" customWidth="1"/>
    <col min="22" max="22" width="11.42578125" style="285" hidden="1" customWidth="1"/>
    <col min="23" max="23" width="10.42578125" style="285" hidden="1" customWidth="1"/>
    <col min="24" max="24" width="12.140625" style="266" hidden="1" customWidth="1"/>
    <col min="25" max="25" width="11.140625" style="266" hidden="1" customWidth="1"/>
    <col min="26" max="26" width="11.140625" style="635" hidden="1" customWidth="1"/>
    <col min="27" max="27" width="22.28515625" style="632" customWidth="1"/>
    <col min="28" max="29" width="11" style="632" hidden="1" customWidth="1"/>
    <col min="30" max="30" width="9.42578125" style="632" hidden="1" customWidth="1"/>
    <col min="31" max="32" width="11" style="632" hidden="1" customWidth="1"/>
    <col min="33" max="33" width="8" style="632" hidden="1" customWidth="1"/>
    <col min="34" max="34" width="10" style="632" hidden="1" customWidth="1"/>
    <col min="35" max="35" width="11.28515625" style="632" hidden="1" customWidth="1"/>
    <col min="36" max="36" width="10" style="632" hidden="1" customWidth="1"/>
    <col min="37" max="37" width="11.5703125" style="632" hidden="1" customWidth="1"/>
    <col min="38" max="38" width="11.140625" style="632" hidden="1" customWidth="1"/>
    <col min="39" max="39" width="8.5703125" style="632" hidden="1" customWidth="1"/>
    <col min="40" max="40" width="7.28515625" style="632" hidden="1" customWidth="1"/>
    <col min="41" max="41" width="6.28515625" style="632" hidden="1" customWidth="1"/>
    <col min="42" max="42" width="11.5703125" style="636" hidden="1" customWidth="1"/>
    <col min="43" max="43" width="11.140625" style="635" hidden="1" customWidth="1"/>
    <col min="44" max="44" width="10.28515625" style="285" bestFit="1" customWidth="1"/>
    <col min="45" max="16384" width="9.140625" style="285"/>
  </cols>
  <sheetData>
    <row r="1" spans="1:43" s="637" customFormat="1" ht="64.5" customHeight="1">
      <c r="A1" s="1256" t="s">
        <v>443</v>
      </c>
      <c r="B1" s="1256"/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1256"/>
      <c r="N1" s="1256"/>
      <c r="O1" s="1256"/>
      <c r="P1" s="1256"/>
      <c r="Q1" s="1257"/>
      <c r="R1" s="1257"/>
      <c r="S1" s="1257"/>
      <c r="T1" s="1257"/>
      <c r="U1" s="1257"/>
      <c r="V1" s="1257"/>
      <c r="W1" s="1257"/>
      <c r="X1" s="1257"/>
      <c r="Y1" s="1257"/>
      <c r="Z1" s="1257"/>
      <c r="AA1" s="1257"/>
      <c r="AB1" s="1257"/>
      <c r="AC1" s="1257"/>
      <c r="AD1" s="1257"/>
      <c r="AE1" s="1257"/>
      <c r="AF1" s="1257"/>
      <c r="AG1" s="1257"/>
      <c r="AH1" s="1257"/>
      <c r="AI1" s="1257"/>
      <c r="AJ1" s="1257"/>
      <c r="AK1" s="1257"/>
      <c r="AL1" s="1257"/>
      <c r="AM1" s="1257"/>
      <c r="AN1" s="1257"/>
      <c r="AO1" s="1257"/>
      <c r="AP1" s="1257"/>
      <c r="AQ1" s="688"/>
    </row>
    <row r="2" spans="1:43" s="602" customFormat="1" ht="20.25">
      <c r="A2" s="603"/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X2" s="604"/>
      <c r="Y2" s="604"/>
      <c r="Z2" s="689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05"/>
      <c r="AQ2" s="689"/>
    </row>
    <row r="3" spans="1:43" ht="50.25" customHeight="1">
      <c r="A3" s="36" t="s">
        <v>3</v>
      </c>
      <c r="B3" s="36" t="s">
        <v>4</v>
      </c>
      <c r="C3" s="597" t="s">
        <v>6</v>
      </c>
      <c r="D3" s="597" t="s">
        <v>14</v>
      </c>
      <c r="E3" s="1196" t="s">
        <v>5</v>
      </c>
      <c r="F3" s="1198"/>
      <c r="G3" s="597" t="s">
        <v>1</v>
      </c>
      <c r="H3" s="597" t="s">
        <v>2</v>
      </c>
      <c r="I3" s="597" t="s">
        <v>0</v>
      </c>
      <c r="J3" s="597" t="s">
        <v>51</v>
      </c>
      <c r="K3" s="597" t="s">
        <v>52</v>
      </c>
      <c r="L3" s="597" t="s">
        <v>275</v>
      </c>
      <c r="M3" s="1196" t="s">
        <v>8</v>
      </c>
      <c r="N3" s="1197"/>
      <c r="O3" s="1198"/>
      <c r="P3" s="901" t="s">
        <v>446</v>
      </c>
      <c r="Q3" s="901" t="s">
        <v>444</v>
      </c>
      <c r="R3" s="1168" t="s">
        <v>307</v>
      </c>
      <c r="S3" s="1169"/>
      <c r="T3" s="1172" t="s">
        <v>68</v>
      </c>
      <c r="U3" s="1255"/>
      <c r="V3" s="1172" t="s">
        <v>322</v>
      </c>
      <c r="W3" s="1255"/>
      <c r="X3" s="1168" t="s">
        <v>70</v>
      </c>
      <c r="Y3" s="1169"/>
      <c r="Z3" s="691" t="s">
        <v>348</v>
      </c>
      <c r="AA3" s="62" t="s">
        <v>445</v>
      </c>
      <c r="AB3" s="681"/>
      <c r="AC3" s="681"/>
      <c r="AD3" s="681"/>
      <c r="AE3" s="681"/>
      <c r="AF3" s="1172" t="s">
        <v>308</v>
      </c>
      <c r="AG3" s="1179"/>
      <c r="AH3" s="1179"/>
      <c r="AI3" s="1179"/>
      <c r="AJ3" s="1290"/>
      <c r="AK3" s="682" t="s">
        <v>73</v>
      </c>
      <c r="AL3" s="1252" t="s">
        <v>74</v>
      </c>
      <c r="AM3" s="1253"/>
      <c r="AN3" s="1253"/>
      <c r="AO3" s="1254"/>
      <c r="AP3" s="606" t="s">
        <v>75</v>
      </c>
      <c r="AQ3" s="691" t="s">
        <v>348</v>
      </c>
    </row>
    <row r="4" spans="1:43" ht="15.75">
      <c r="A4" s="607">
        <v>1</v>
      </c>
      <c r="B4" s="607">
        <v>2</v>
      </c>
      <c r="C4" s="607">
        <v>3</v>
      </c>
      <c r="D4" s="607">
        <v>4</v>
      </c>
      <c r="E4" s="607">
        <v>5</v>
      </c>
      <c r="F4" s="607">
        <v>6</v>
      </c>
      <c r="G4" s="607">
        <v>7</v>
      </c>
      <c r="H4" s="607">
        <v>8</v>
      </c>
      <c r="I4" s="607">
        <v>3</v>
      </c>
      <c r="J4" s="607"/>
      <c r="K4" s="607"/>
      <c r="L4" s="607">
        <v>4</v>
      </c>
      <c r="M4" s="607">
        <v>17</v>
      </c>
      <c r="N4" s="607">
        <v>18</v>
      </c>
      <c r="O4" s="607">
        <v>19</v>
      </c>
      <c r="P4" s="598">
        <v>3</v>
      </c>
      <c r="Q4" s="608">
        <v>4</v>
      </c>
      <c r="R4" s="598">
        <v>7</v>
      </c>
      <c r="S4" s="598">
        <v>8</v>
      </c>
      <c r="T4" s="608">
        <v>9</v>
      </c>
      <c r="U4" s="608">
        <v>10</v>
      </c>
      <c r="V4" s="608">
        <v>11</v>
      </c>
      <c r="W4" s="608">
        <v>12</v>
      </c>
      <c r="X4" s="598">
        <v>13</v>
      </c>
      <c r="Y4" s="598">
        <v>14</v>
      </c>
      <c r="Z4" s="167"/>
      <c r="AA4" s="608">
        <v>5</v>
      </c>
      <c r="AB4" s="608">
        <v>10</v>
      </c>
      <c r="AC4" s="608">
        <v>17</v>
      </c>
      <c r="AD4" s="608">
        <v>18</v>
      </c>
      <c r="AE4" s="608">
        <v>16</v>
      </c>
      <c r="AF4" s="608">
        <v>11</v>
      </c>
      <c r="AG4" s="608">
        <v>12</v>
      </c>
      <c r="AH4" s="608">
        <v>19</v>
      </c>
      <c r="AI4" s="608">
        <v>20</v>
      </c>
      <c r="AJ4" s="608">
        <v>18</v>
      </c>
      <c r="AK4" s="608">
        <v>13</v>
      </c>
      <c r="AL4" s="608">
        <v>14</v>
      </c>
      <c r="AM4" s="608">
        <v>15</v>
      </c>
      <c r="AN4" s="608">
        <v>16</v>
      </c>
      <c r="AO4" s="608">
        <v>17</v>
      </c>
      <c r="AP4" s="608">
        <v>18</v>
      </c>
      <c r="AQ4" s="167"/>
    </row>
    <row r="5" spans="1:43" s="327" customFormat="1" ht="15.75">
      <c r="A5" s="692"/>
      <c r="B5" s="1258" t="s">
        <v>330</v>
      </c>
      <c r="C5" s="1259"/>
      <c r="D5" s="1259"/>
      <c r="E5" s="1259"/>
      <c r="F5" s="1260"/>
      <c r="G5" s="680"/>
      <c r="H5" s="680"/>
      <c r="I5" s="693"/>
      <c r="J5" s="70">
        <f t="shared" ref="J5:O5" si="0">J6+J7+J8+J9</f>
        <v>2106395.81</v>
      </c>
      <c r="K5" s="70">
        <f t="shared" si="0"/>
        <v>979387.0199999999</v>
      </c>
      <c r="L5" s="70">
        <f t="shared" si="0"/>
        <v>2984552.38</v>
      </c>
      <c r="M5" s="70">
        <f t="shared" si="0"/>
        <v>1176698.6399999999</v>
      </c>
      <c r="N5" s="70">
        <f t="shared" si="0"/>
        <v>980121.65</v>
      </c>
      <c r="O5" s="70">
        <f t="shared" si="0"/>
        <v>497854.22000000003</v>
      </c>
      <c r="P5" s="70">
        <f t="shared" ref="P5:AA5" si="1">P11+P154</f>
        <v>519486.87000000011</v>
      </c>
      <c r="Q5" s="70">
        <f t="shared" si="1"/>
        <v>0</v>
      </c>
      <c r="R5" s="70">
        <f t="shared" si="1"/>
        <v>51099.214</v>
      </c>
      <c r="S5" s="70">
        <f t="shared" si="1"/>
        <v>72038.147999999986</v>
      </c>
      <c r="T5" s="70">
        <f t="shared" si="1"/>
        <v>68025.214609999995</v>
      </c>
      <c r="U5" s="70">
        <f t="shared" si="1"/>
        <v>96939.605609999999</v>
      </c>
      <c r="V5" s="70">
        <f t="shared" si="1"/>
        <v>35015.901999999995</v>
      </c>
      <c r="W5" s="70">
        <f t="shared" si="1"/>
        <v>99746.929239999998</v>
      </c>
      <c r="X5" s="70">
        <f t="shared" si="1"/>
        <v>0</v>
      </c>
      <c r="Y5" s="70">
        <f t="shared" si="1"/>
        <v>0</v>
      </c>
      <c r="Z5" s="694">
        <f t="shared" si="1"/>
        <v>45</v>
      </c>
      <c r="AA5" s="70">
        <f t="shared" si="1"/>
        <v>0</v>
      </c>
      <c r="AB5" s="70">
        <f t="shared" ref="AB5:AK5" si="2">AB6+AB7+AB8+AB9</f>
        <v>20577.904999999999</v>
      </c>
      <c r="AC5" s="70">
        <f t="shared" si="2"/>
        <v>36255.689000000006</v>
      </c>
      <c r="AD5" s="70">
        <f t="shared" si="2"/>
        <v>72795.814890000009</v>
      </c>
      <c r="AE5" s="70">
        <f t="shared" si="2"/>
        <v>0</v>
      </c>
      <c r="AF5" s="70">
        <f t="shared" si="2"/>
        <v>0</v>
      </c>
      <c r="AG5" s="70">
        <f t="shared" si="2"/>
        <v>0</v>
      </c>
      <c r="AH5" s="70">
        <f t="shared" si="2"/>
        <v>0</v>
      </c>
      <c r="AI5" s="70">
        <f t="shared" si="2"/>
        <v>0</v>
      </c>
      <c r="AJ5" s="70">
        <f t="shared" si="2"/>
        <v>0</v>
      </c>
      <c r="AK5" s="70">
        <f t="shared" si="2"/>
        <v>317870.54000000004</v>
      </c>
      <c r="AL5" s="70">
        <f t="shared" ref="AL5:AO5" si="3">AL6+AL7+AL8+AL9</f>
        <v>317870.54000000004</v>
      </c>
      <c r="AM5" s="70">
        <f>ROUND((Q5*100%/P5*100),2)</f>
        <v>0</v>
      </c>
      <c r="AN5" s="70">
        <f t="shared" si="3"/>
        <v>0</v>
      </c>
      <c r="AO5" s="70">
        <f t="shared" si="3"/>
        <v>0</v>
      </c>
      <c r="AP5" s="638"/>
      <c r="AQ5" s="694">
        <f>AQ11+AQ154</f>
        <v>4934.7240000000002</v>
      </c>
    </row>
    <row r="6" spans="1:43" s="327" customFormat="1" ht="27.75" hidden="1" customHeight="1">
      <c r="A6" s="1083"/>
      <c r="B6" s="1261"/>
      <c r="C6" s="1261"/>
      <c r="D6" s="1261"/>
      <c r="E6" s="1261"/>
      <c r="F6" s="1261"/>
      <c r="G6" s="1261"/>
      <c r="H6" s="1262"/>
      <c r="I6" s="611" t="s">
        <v>19</v>
      </c>
      <c r="J6" s="3">
        <f t="shared" ref="J6:O9" si="4">J12+J155</f>
        <v>1130844</v>
      </c>
      <c r="K6" s="3">
        <f t="shared" si="4"/>
        <v>277183.29999999993</v>
      </c>
      <c r="L6" s="3">
        <f t="shared" si="4"/>
        <v>943503.33999999985</v>
      </c>
      <c r="M6" s="3">
        <f t="shared" si="4"/>
        <v>139101.35</v>
      </c>
      <c r="N6" s="3">
        <f t="shared" si="4"/>
        <v>119048.09999999999</v>
      </c>
      <c r="O6" s="3">
        <f t="shared" si="4"/>
        <v>108418.62000000001</v>
      </c>
      <c r="P6" s="3">
        <f t="shared" ref="P6:AA6" si="5">P12+P155</f>
        <v>264162.01</v>
      </c>
      <c r="Q6" s="3">
        <f t="shared" si="5"/>
        <v>0</v>
      </c>
      <c r="R6" s="3">
        <f t="shared" si="5"/>
        <v>1128.182</v>
      </c>
      <c r="S6" s="3">
        <f t="shared" si="5"/>
        <v>4128.1819999999998</v>
      </c>
      <c r="T6" s="3">
        <f t="shared" si="5"/>
        <v>31.5</v>
      </c>
      <c r="U6" s="3">
        <f t="shared" si="5"/>
        <v>2236.8380000000002</v>
      </c>
      <c r="V6" s="3">
        <f t="shared" si="5"/>
        <v>0</v>
      </c>
      <c r="W6" s="3">
        <f t="shared" si="5"/>
        <v>0</v>
      </c>
      <c r="X6" s="3">
        <f t="shared" si="5"/>
        <v>0</v>
      </c>
      <c r="Y6" s="3">
        <f t="shared" si="5"/>
        <v>0</v>
      </c>
      <c r="Z6" s="95">
        <f t="shared" si="5"/>
        <v>0</v>
      </c>
      <c r="AA6" s="3">
        <f t="shared" si="5"/>
        <v>0</v>
      </c>
      <c r="AB6" s="3">
        <f t="shared" ref="AB6:AL6" si="6">AB12+AB155</f>
        <v>3015.1369999999997</v>
      </c>
      <c r="AC6" s="3">
        <f t="shared" si="6"/>
        <v>0</v>
      </c>
      <c r="AD6" s="3">
        <f t="shared" si="6"/>
        <v>31.5</v>
      </c>
      <c r="AE6" s="3">
        <f t="shared" si="6"/>
        <v>0</v>
      </c>
      <c r="AF6" s="3">
        <f t="shared" si="6"/>
        <v>0</v>
      </c>
      <c r="AG6" s="3">
        <f t="shared" si="6"/>
        <v>0</v>
      </c>
      <c r="AH6" s="3">
        <f t="shared" si="6"/>
        <v>0</v>
      </c>
      <c r="AI6" s="3">
        <f t="shared" si="6"/>
        <v>0</v>
      </c>
      <c r="AJ6" s="3">
        <f t="shared" si="6"/>
        <v>0</v>
      </c>
      <c r="AK6" s="3">
        <f t="shared" si="6"/>
        <v>192946.75</v>
      </c>
      <c r="AL6" s="3">
        <f t="shared" si="6"/>
        <v>192946.75</v>
      </c>
      <c r="AM6" s="385">
        <f>ROUND((Q6*100%/P6*100),2)</f>
        <v>0</v>
      </c>
      <c r="AN6" s="3">
        <f t="shared" ref="AN6:AO9" si="7">AN12+AN155</f>
        <v>0</v>
      </c>
      <c r="AO6" s="3">
        <f t="shared" si="7"/>
        <v>0</v>
      </c>
      <c r="AP6" s="638"/>
      <c r="AQ6" s="95">
        <f>AQ12+AQ155</f>
        <v>0</v>
      </c>
    </row>
    <row r="7" spans="1:43" s="327" customFormat="1" ht="39" hidden="1" customHeight="1">
      <c r="A7" s="1263"/>
      <c r="B7" s="1264"/>
      <c r="C7" s="1264"/>
      <c r="D7" s="1264"/>
      <c r="E7" s="1264"/>
      <c r="F7" s="1264"/>
      <c r="G7" s="1264"/>
      <c r="H7" s="1265"/>
      <c r="I7" s="611" t="s">
        <v>20</v>
      </c>
      <c r="J7" s="3">
        <f t="shared" si="4"/>
        <v>249930.72999999998</v>
      </c>
      <c r="K7" s="3">
        <f t="shared" si="4"/>
        <v>0</v>
      </c>
      <c r="L7" s="3">
        <f t="shared" si="4"/>
        <v>583894.28999999992</v>
      </c>
      <c r="M7" s="3">
        <f t="shared" si="4"/>
        <v>60774.350000000006</v>
      </c>
      <c r="N7" s="3">
        <f t="shared" si="4"/>
        <v>134872.99000000002</v>
      </c>
      <c r="O7" s="3">
        <f t="shared" si="4"/>
        <v>91691.959999999992</v>
      </c>
      <c r="P7" s="3">
        <f t="shared" ref="P7:AA7" si="8">P13+P156</f>
        <v>175498.53000000003</v>
      </c>
      <c r="Q7" s="3">
        <f t="shared" si="8"/>
        <v>0</v>
      </c>
      <c r="R7" s="3">
        <f t="shared" si="8"/>
        <v>12156.708000000001</v>
      </c>
      <c r="S7" s="3">
        <f t="shared" si="8"/>
        <v>12573.374</v>
      </c>
      <c r="T7" s="3">
        <f t="shared" si="8"/>
        <v>22089.049000000003</v>
      </c>
      <c r="U7" s="3">
        <f t="shared" si="8"/>
        <v>21847.228999999999</v>
      </c>
      <c r="V7" s="3">
        <f t="shared" si="8"/>
        <v>6338.5969999999998</v>
      </c>
      <c r="W7" s="3">
        <f t="shared" si="8"/>
        <v>7317.3669999999993</v>
      </c>
      <c r="X7" s="3">
        <f t="shared" si="8"/>
        <v>0</v>
      </c>
      <c r="Y7" s="3">
        <f t="shared" si="8"/>
        <v>0</v>
      </c>
      <c r="Z7" s="95">
        <f t="shared" si="8"/>
        <v>0</v>
      </c>
      <c r="AA7" s="3">
        <f t="shared" si="8"/>
        <v>0</v>
      </c>
      <c r="AB7" s="3">
        <f t="shared" ref="AB7:AL7" si="9">AB13+AB156</f>
        <v>40.5</v>
      </c>
      <c r="AC7" s="3">
        <f t="shared" si="9"/>
        <v>4148.6930000000002</v>
      </c>
      <c r="AD7" s="3">
        <f t="shared" si="9"/>
        <v>72764.314890000009</v>
      </c>
      <c r="AE7" s="3">
        <f t="shared" si="9"/>
        <v>0</v>
      </c>
      <c r="AF7" s="3">
        <f t="shared" si="9"/>
        <v>0</v>
      </c>
      <c r="AG7" s="3">
        <f t="shared" si="9"/>
        <v>0</v>
      </c>
      <c r="AH7" s="3">
        <f t="shared" si="9"/>
        <v>0</v>
      </c>
      <c r="AI7" s="3">
        <f t="shared" si="9"/>
        <v>0</v>
      </c>
      <c r="AJ7" s="3">
        <f t="shared" si="9"/>
        <v>0</v>
      </c>
      <c r="AK7" s="3">
        <f t="shared" si="9"/>
        <v>124923.79000000001</v>
      </c>
      <c r="AL7" s="3">
        <f t="shared" si="9"/>
        <v>124923.79000000001</v>
      </c>
      <c r="AM7" s="385">
        <f>ROUND((Q7*100%/P7*100),2)</f>
        <v>0</v>
      </c>
      <c r="AN7" s="3">
        <f t="shared" si="7"/>
        <v>0</v>
      </c>
      <c r="AO7" s="3">
        <f t="shared" si="7"/>
        <v>0</v>
      </c>
      <c r="AP7" s="638"/>
      <c r="AQ7" s="95">
        <f>AQ13+AQ156</f>
        <v>0</v>
      </c>
    </row>
    <row r="8" spans="1:43" s="327" customFormat="1" ht="25.5" hidden="1" customHeight="1">
      <c r="A8" s="1263"/>
      <c r="B8" s="1264"/>
      <c r="C8" s="1264"/>
      <c r="D8" s="1264"/>
      <c r="E8" s="1264"/>
      <c r="F8" s="1264"/>
      <c r="G8" s="1264"/>
      <c r="H8" s="1265"/>
      <c r="I8" s="611" t="s">
        <v>10</v>
      </c>
      <c r="J8" s="3">
        <f t="shared" si="4"/>
        <v>23417.360000000001</v>
      </c>
      <c r="K8" s="3">
        <f t="shared" si="4"/>
        <v>0</v>
      </c>
      <c r="L8" s="3">
        <f t="shared" si="4"/>
        <v>667536.91</v>
      </c>
      <c r="M8" s="3">
        <f t="shared" si="4"/>
        <v>627881.75</v>
      </c>
      <c r="N8" s="3">
        <f t="shared" si="4"/>
        <v>529727.44999999995</v>
      </c>
      <c r="O8" s="3">
        <f t="shared" si="4"/>
        <v>297742.64</v>
      </c>
      <c r="P8" s="3">
        <f t="shared" ref="P8:AA8" si="10">P14+P157</f>
        <v>0</v>
      </c>
      <c r="Q8" s="3">
        <f t="shared" si="10"/>
        <v>0</v>
      </c>
      <c r="R8" s="3">
        <f t="shared" si="10"/>
        <v>0</v>
      </c>
      <c r="S8" s="3">
        <f t="shared" si="10"/>
        <v>17522.268</v>
      </c>
      <c r="T8" s="3">
        <f t="shared" si="10"/>
        <v>45904.665609999996</v>
      </c>
      <c r="U8" s="3">
        <f t="shared" si="10"/>
        <v>72855.538609999989</v>
      </c>
      <c r="V8" s="3">
        <f t="shared" si="10"/>
        <v>28677.305</v>
      </c>
      <c r="W8" s="3">
        <f t="shared" si="10"/>
        <v>92429.562239999999</v>
      </c>
      <c r="X8" s="3">
        <f t="shared" si="10"/>
        <v>0</v>
      </c>
      <c r="Y8" s="3">
        <f t="shared" si="10"/>
        <v>0</v>
      </c>
      <c r="Z8" s="95">
        <f t="shared" si="10"/>
        <v>0</v>
      </c>
      <c r="AA8" s="3">
        <f t="shared" si="10"/>
        <v>0</v>
      </c>
      <c r="AB8" s="3">
        <f t="shared" ref="AB8:AL8" si="11">AB14+AB157</f>
        <v>17522.268</v>
      </c>
      <c r="AC8" s="3">
        <f t="shared" si="11"/>
        <v>32106.996000000003</v>
      </c>
      <c r="AD8" s="3">
        <f t="shared" si="11"/>
        <v>0</v>
      </c>
      <c r="AE8" s="3">
        <f t="shared" si="11"/>
        <v>0</v>
      </c>
      <c r="AF8" s="3">
        <f t="shared" si="11"/>
        <v>0</v>
      </c>
      <c r="AG8" s="3">
        <f t="shared" si="11"/>
        <v>0</v>
      </c>
      <c r="AH8" s="3">
        <f t="shared" si="11"/>
        <v>0</v>
      </c>
      <c r="AI8" s="3">
        <f t="shared" si="11"/>
        <v>0</v>
      </c>
      <c r="AJ8" s="3">
        <f t="shared" si="11"/>
        <v>0</v>
      </c>
      <c r="AK8" s="3">
        <f t="shared" si="11"/>
        <v>0</v>
      </c>
      <c r="AL8" s="3">
        <f t="shared" si="11"/>
        <v>0</v>
      </c>
      <c r="AM8" s="385">
        <v>0</v>
      </c>
      <c r="AN8" s="3">
        <f t="shared" si="7"/>
        <v>0</v>
      </c>
      <c r="AO8" s="3">
        <f t="shared" si="7"/>
        <v>0</v>
      </c>
      <c r="AP8" s="638"/>
      <c r="AQ8" s="95">
        <f>AQ14+AQ157</f>
        <v>0</v>
      </c>
    </row>
    <row r="9" spans="1:43" s="327" customFormat="1" ht="25.5" hidden="1">
      <c r="A9" s="1266"/>
      <c r="B9" s="1267"/>
      <c r="C9" s="1267"/>
      <c r="D9" s="1267"/>
      <c r="E9" s="1267"/>
      <c r="F9" s="1267"/>
      <c r="G9" s="1267"/>
      <c r="H9" s="1268"/>
      <c r="I9" s="611" t="s">
        <v>9</v>
      </c>
      <c r="J9" s="3">
        <f t="shared" si="4"/>
        <v>702203.72</v>
      </c>
      <c r="K9" s="3">
        <f t="shared" si="4"/>
        <v>702203.72</v>
      </c>
      <c r="L9" s="3">
        <f t="shared" si="4"/>
        <v>789617.84</v>
      </c>
      <c r="M9" s="3">
        <f t="shared" si="4"/>
        <v>348941.19</v>
      </c>
      <c r="N9" s="3">
        <f t="shared" si="4"/>
        <v>196473.11</v>
      </c>
      <c r="O9" s="3">
        <f t="shared" si="4"/>
        <v>1</v>
      </c>
      <c r="P9" s="3">
        <f t="shared" ref="P9:AA9" si="12">P15+P158</f>
        <v>0</v>
      </c>
      <c r="Q9" s="3">
        <f t="shared" si="12"/>
        <v>0</v>
      </c>
      <c r="R9" s="3">
        <f t="shared" si="12"/>
        <v>37814.324000000001</v>
      </c>
      <c r="S9" s="3">
        <f t="shared" si="12"/>
        <v>37814.324000000001</v>
      </c>
      <c r="T9" s="3">
        <f t="shared" si="12"/>
        <v>0</v>
      </c>
      <c r="U9" s="3">
        <f t="shared" si="12"/>
        <v>0</v>
      </c>
      <c r="V9" s="3">
        <f t="shared" si="12"/>
        <v>0</v>
      </c>
      <c r="W9" s="3">
        <f t="shared" si="12"/>
        <v>0</v>
      </c>
      <c r="X9" s="3">
        <f t="shared" si="12"/>
        <v>0</v>
      </c>
      <c r="Y9" s="3">
        <f t="shared" si="12"/>
        <v>0</v>
      </c>
      <c r="Z9" s="95">
        <f t="shared" si="12"/>
        <v>0</v>
      </c>
      <c r="AA9" s="3">
        <f t="shared" si="12"/>
        <v>0</v>
      </c>
      <c r="AB9" s="3">
        <f t="shared" ref="AB9:AL9" si="13">AB15+AB158</f>
        <v>0</v>
      </c>
      <c r="AC9" s="3">
        <f t="shared" si="13"/>
        <v>0</v>
      </c>
      <c r="AD9" s="3">
        <f t="shared" si="13"/>
        <v>0</v>
      </c>
      <c r="AE9" s="3">
        <f t="shared" si="13"/>
        <v>0</v>
      </c>
      <c r="AF9" s="3">
        <f t="shared" si="13"/>
        <v>0</v>
      </c>
      <c r="AG9" s="3">
        <f t="shared" si="13"/>
        <v>0</v>
      </c>
      <c r="AH9" s="3">
        <f t="shared" si="13"/>
        <v>0</v>
      </c>
      <c r="AI9" s="3">
        <f t="shared" si="13"/>
        <v>0</v>
      </c>
      <c r="AJ9" s="3">
        <f t="shared" si="13"/>
        <v>0</v>
      </c>
      <c r="AK9" s="3">
        <f t="shared" si="13"/>
        <v>0</v>
      </c>
      <c r="AL9" s="3">
        <f t="shared" si="13"/>
        <v>0</v>
      </c>
      <c r="AM9" s="385">
        <v>0</v>
      </c>
      <c r="AN9" s="3">
        <f t="shared" si="7"/>
        <v>0</v>
      </c>
      <c r="AO9" s="3">
        <f t="shared" si="7"/>
        <v>0</v>
      </c>
      <c r="AP9" s="638"/>
      <c r="AQ9" s="95">
        <f>AQ15+AQ158</f>
        <v>0</v>
      </c>
    </row>
    <row r="10" spans="1:43" s="327" customFormat="1" ht="15.75">
      <c r="A10" s="1269" t="s">
        <v>12</v>
      </c>
      <c r="B10" s="1270"/>
      <c r="C10" s="1270"/>
      <c r="D10" s="1270"/>
      <c r="E10" s="1270"/>
      <c r="F10" s="1270"/>
      <c r="G10" s="1270"/>
      <c r="H10" s="1271"/>
      <c r="I10" s="19"/>
      <c r="J10" s="19"/>
      <c r="K10" s="19"/>
      <c r="L10" s="20"/>
      <c r="M10" s="20"/>
      <c r="N10" s="20"/>
      <c r="O10" s="20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86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639"/>
      <c r="AQ10" s="686"/>
    </row>
    <row r="11" spans="1:43" s="327" customFormat="1" ht="15.75">
      <c r="A11" s="1272" t="s">
        <v>328</v>
      </c>
      <c r="B11" s="1273"/>
      <c r="C11" s="1273"/>
      <c r="D11" s="1273"/>
      <c r="E11" s="1273"/>
      <c r="F11" s="1273"/>
      <c r="G11" s="1273"/>
      <c r="H11" s="1274"/>
      <c r="I11" s="19" t="s">
        <v>21</v>
      </c>
      <c r="J11" s="20">
        <f t="shared" ref="J11:O11" si="14">J12+J13+J14+J15</f>
        <v>1940430.69</v>
      </c>
      <c r="K11" s="20">
        <f t="shared" si="14"/>
        <v>954032.91999999993</v>
      </c>
      <c r="L11" s="20">
        <f>L12+L13+L14+L15</f>
        <v>1942433.19</v>
      </c>
      <c r="M11" s="20">
        <f>M12+M13+M14+M15</f>
        <v>605672.16</v>
      </c>
      <c r="N11" s="20">
        <f t="shared" si="14"/>
        <v>363282.47</v>
      </c>
      <c r="O11" s="20">
        <f t="shared" si="14"/>
        <v>116582.55</v>
      </c>
      <c r="P11" s="3">
        <f>P20+P34+P37+P48+P59+P69+P81+P85+P92+P95+P98+P101+P107+P112+P115+P119+P124+P137+P41+P63+P131+P134+P73+P75+P142+P147</f>
        <v>226744.67000000004</v>
      </c>
      <c r="Q11" s="3">
        <f t="shared" ref="Q11:Z11" si="15">Q20+Q34+Q37+Q48+Q59+Q69+Q81+Q85+Q92+Q95+Q98+Q101+Q107+Q112+Q115+Q119+Q124+Q137+Q41+Q63+Q131+Q134</f>
        <v>0</v>
      </c>
      <c r="R11" s="3">
        <f t="shared" si="15"/>
        <v>49571.563999999998</v>
      </c>
      <c r="S11" s="3">
        <f t="shared" si="15"/>
        <v>49988.229999999996</v>
      </c>
      <c r="T11" s="3">
        <f t="shared" si="15"/>
        <v>63990.61860999999</v>
      </c>
      <c r="U11" s="3">
        <f t="shared" si="15"/>
        <v>63745.398609999989</v>
      </c>
      <c r="V11" s="3">
        <f t="shared" si="15"/>
        <v>2007.1869999999999</v>
      </c>
      <c r="W11" s="3">
        <f t="shared" si="15"/>
        <v>2047.0429999999999</v>
      </c>
      <c r="X11" s="3">
        <f t="shared" si="15"/>
        <v>0</v>
      </c>
      <c r="Y11" s="3">
        <f t="shared" si="15"/>
        <v>0</v>
      </c>
      <c r="Z11" s="3">
        <f t="shared" si="15"/>
        <v>0</v>
      </c>
      <c r="AA11" s="3">
        <f>AA20+AA34+AA37+AA48+AA59+AA69+AA81+AA85+AA92+AA95+AA98+AA101+AA107+AA112+AA115+AA119+AA124+AA137+AA41+AA63+AA131+AA134</f>
        <v>0</v>
      </c>
      <c r="AB11" s="3">
        <f t="shared" ref="AB11:AO11" si="16">AB12+AB13+AB14+AB15</f>
        <v>106.83</v>
      </c>
      <c r="AC11" s="3">
        <f t="shared" si="16"/>
        <v>914.28300000000002</v>
      </c>
      <c r="AD11" s="3">
        <f t="shared" si="16"/>
        <v>3005.3339999999998</v>
      </c>
      <c r="AE11" s="3">
        <f t="shared" si="16"/>
        <v>0</v>
      </c>
      <c r="AF11" s="3">
        <f t="shared" si="16"/>
        <v>0</v>
      </c>
      <c r="AG11" s="3">
        <f t="shared" si="16"/>
        <v>0</v>
      </c>
      <c r="AH11" s="3">
        <f t="shared" si="16"/>
        <v>0</v>
      </c>
      <c r="AI11" s="3">
        <f t="shared" si="16"/>
        <v>0</v>
      </c>
      <c r="AJ11" s="3">
        <f t="shared" si="16"/>
        <v>0</v>
      </c>
      <c r="AK11" s="3">
        <f t="shared" si="16"/>
        <v>170147.3</v>
      </c>
      <c r="AL11" s="3">
        <f t="shared" si="16"/>
        <v>170147.3</v>
      </c>
      <c r="AM11" s="3" t="e">
        <f t="shared" si="16"/>
        <v>#DIV/0!</v>
      </c>
      <c r="AN11" s="3">
        <f t="shared" si="16"/>
        <v>0</v>
      </c>
      <c r="AO11" s="3">
        <f t="shared" si="16"/>
        <v>0</v>
      </c>
      <c r="AP11" s="640"/>
      <c r="AQ11" s="95">
        <f>AQ20+AQ34+AQ37+AQ48+AQ59+AQ69+AQ81+AQ85+AQ92+AQ95+AQ98+AQ101+AQ107+AQ112+AQ115+AQ119+AQ124+AQ137</f>
        <v>40</v>
      </c>
    </row>
    <row r="12" spans="1:43" ht="28.5" hidden="1" customHeight="1">
      <c r="A12" s="1275"/>
      <c r="B12" s="1276"/>
      <c r="C12" s="1276"/>
      <c r="D12" s="1276"/>
      <c r="E12" s="1276"/>
      <c r="F12" s="1276"/>
      <c r="G12" s="1276"/>
      <c r="H12" s="1277"/>
      <c r="I12" s="23" t="s">
        <v>19</v>
      </c>
      <c r="J12" s="47">
        <f t="shared" ref="J12:Y12" si="17">J16+J127</f>
        <v>977955.46</v>
      </c>
      <c r="K12" s="47">
        <f t="shared" si="17"/>
        <v>251829.19999999995</v>
      </c>
      <c r="L12" s="47">
        <f t="shared" si="17"/>
        <v>750480.15999999992</v>
      </c>
      <c r="M12" s="47">
        <f t="shared" si="17"/>
        <v>96658.23</v>
      </c>
      <c r="N12" s="47">
        <f t="shared" si="17"/>
        <v>83716.939999999988</v>
      </c>
      <c r="O12" s="47">
        <f t="shared" si="17"/>
        <v>78886.680000000008</v>
      </c>
      <c r="P12" s="47">
        <f t="shared" si="17"/>
        <v>164000</v>
      </c>
      <c r="Q12" s="47">
        <f t="shared" si="17"/>
        <v>0</v>
      </c>
      <c r="R12" s="47">
        <f t="shared" si="17"/>
        <v>384.71</v>
      </c>
      <c r="S12" s="47">
        <f t="shared" si="17"/>
        <v>384.71</v>
      </c>
      <c r="T12" s="47">
        <f t="shared" si="17"/>
        <v>0</v>
      </c>
      <c r="U12" s="47">
        <f t="shared" si="17"/>
        <v>0</v>
      </c>
      <c r="V12" s="47">
        <f t="shared" si="17"/>
        <v>0</v>
      </c>
      <c r="W12" s="47">
        <f t="shared" si="17"/>
        <v>0</v>
      </c>
      <c r="X12" s="47">
        <f t="shared" si="17"/>
        <v>0</v>
      </c>
      <c r="Y12" s="47">
        <f t="shared" si="17"/>
        <v>0</v>
      </c>
      <c r="Z12" s="96"/>
      <c r="AA12" s="47">
        <f t="shared" ref="AA12:AO12" si="18">AA16+AA127</f>
        <v>0</v>
      </c>
      <c r="AB12" s="47">
        <f t="shared" si="18"/>
        <v>66.33</v>
      </c>
      <c r="AC12" s="47">
        <f t="shared" si="18"/>
        <v>0</v>
      </c>
      <c r="AD12" s="47">
        <f t="shared" si="18"/>
        <v>0</v>
      </c>
      <c r="AE12" s="47">
        <f t="shared" si="18"/>
        <v>0</v>
      </c>
      <c r="AF12" s="47">
        <f t="shared" si="18"/>
        <v>0</v>
      </c>
      <c r="AG12" s="47">
        <f t="shared" si="18"/>
        <v>0</v>
      </c>
      <c r="AH12" s="47">
        <f t="shared" si="18"/>
        <v>0</v>
      </c>
      <c r="AI12" s="47">
        <f t="shared" si="18"/>
        <v>0</v>
      </c>
      <c r="AJ12" s="47">
        <f t="shared" si="18"/>
        <v>0</v>
      </c>
      <c r="AK12" s="47">
        <f t="shared" si="18"/>
        <v>164000</v>
      </c>
      <c r="AL12" s="47">
        <f t="shared" si="18"/>
        <v>164000</v>
      </c>
      <c r="AM12" s="47">
        <f t="shared" si="18"/>
        <v>0</v>
      </c>
      <c r="AN12" s="47">
        <f t="shared" si="18"/>
        <v>0</v>
      </c>
      <c r="AO12" s="47">
        <f t="shared" si="18"/>
        <v>0</v>
      </c>
      <c r="AP12" s="397"/>
      <c r="AQ12" s="96"/>
    </row>
    <row r="13" spans="1:43" ht="38.25" hidden="1" customHeight="1">
      <c r="A13" s="1275"/>
      <c r="B13" s="1276"/>
      <c r="C13" s="1276"/>
      <c r="D13" s="1276"/>
      <c r="E13" s="1276"/>
      <c r="F13" s="1276"/>
      <c r="G13" s="1276"/>
      <c r="H13" s="1277"/>
      <c r="I13" s="23" t="s">
        <v>20</v>
      </c>
      <c r="J13" s="47">
        <f>J17+J45+J53+J66+J78+J128</f>
        <v>236854.15</v>
      </c>
      <c r="K13" s="47">
        <f>K17+K66+K128</f>
        <v>0</v>
      </c>
      <c r="L13" s="47">
        <f t="shared" ref="L13:Y13" si="19">L17+L45+L53+L66+L78+L128</f>
        <v>230331.37</v>
      </c>
      <c r="M13" s="47">
        <f t="shared" si="19"/>
        <v>24568.73</v>
      </c>
      <c r="N13" s="47">
        <f t="shared" si="19"/>
        <v>46592.61</v>
      </c>
      <c r="O13" s="47">
        <f t="shared" si="19"/>
        <v>37695.869999999995</v>
      </c>
      <c r="P13" s="47">
        <f t="shared" si="19"/>
        <v>43488.07</v>
      </c>
      <c r="Q13" s="47">
        <f t="shared" si="19"/>
        <v>0</v>
      </c>
      <c r="R13" s="47">
        <f t="shared" si="19"/>
        <v>11372.53</v>
      </c>
      <c r="S13" s="47">
        <f t="shared" si="19"/>
        <v>11789.196</v>
      </c>
      <c r="T13" s="47">
        <f t="shared" si="19"/>
        <v>18085.953000000001</v>
      </c>
      <c r="U13" s="47">
        <f t="shared" si="19"/>
        <v>17840.733</v>
      </c>
      <c r="V13" s="47">
        <f t="shared" si="19"/>
        <v>2007.1869999999999</v>
      </c>
      <c r="W13" s="47">
        <f t="shared" si="19"/>
        <v>2047.0429999999999</v>
      </c>
      <c r="X13" s="47">
        <f t="shared" si="19"/>
        <v>0</v>
      </c>
      <c r="Y13" s="47">
        <f t="shared" si="19"/>
        <v>0</v>
      </c>
      <c r="Z13" s="96"/>
      <c r="AA13" s="47">
        <f t="shared" ref="AA13:AO13" si="20">AA17+AA45+AA53+AA66+AA78+AA128</f>
        <v>0</v>
      </c>
      <c r="AB13" s="47">
        <f t="shared" si="20"/>
        <v>40.5</v>
      </c>
      <c r="AC13" s="47">
        <f t="shared" si="20"/>
        <v>907.08299999999997</v>
      </c>
      <c r="AD13" s="47">
        <f t="shared" si="20"/>
        <v>3005.3339999999998</v>
      </c>
      <c r="AE13" s="47">
        <f t="shared" si="20"/>
        <v>0</v>
      </c>
      <c r="AF13" s="47">
        <f t="shared" si="20"/>
        <v>0</v>
      </c>
      <c r="AG13" s="47">
        <f t="shared" si="20"/>
        <v>0</v>
      </c>
      <c r="AH13" s="47">
        <f t="shared" si="20"/>
        <v>0</v>
      </c>
      <c r="AI13" s="47">
        <f t="shared" si="20"/>
        <v>0</v>
      </c>
      <c r="AJ13" s="47">
        <f t="shared" si="20"/>
        <v>0</v>
      </c>
      <c r="AK13" s="47">
        <f t="shared" si="20"/>
        <v>6147.3000000000011</v>
      </c>
      <c r="AL13" s="47">
        <f t="shared" si="20"/>
        <v>6147.3000000000011</v>
      </c>
      <c r="AM13" s="47" t="e">
        <f t="shared" si="20"/>
        <v>#DIV/0!</v>
      </c>
      <c r="AN13" s="47">
        <f t="shared" si="20"/>
        <v>0</v>
      </c>
      <c r="AO13" s="47">
        <f t="shared" si="20"/>
        <v>0</v>
      </c>
      <c r="AP13" s="397"/>
      <c r="AQ13" s="96"/>
    </row>
    <row r="14" spans="1:43" ht="25.5" hidden="1" customHeight="1">
      <c r="A14" s="1275"/>
      <c r="B14" s="1276"/>
      <c r="C14" s="1276"/>
      <c r="D14" s="1276"/>
      <c r="E14" s="1276"/>
      <c r="F14" s="1276"/>
      <c r="G14" s="1276"/>
      <c r="H14" s="1277"/>
      <c r="I14" s="23" t="s">
        <v>10</v>
      </c>
      <c r="J14" s="47">
        <f t="shared" ref="J14:Y14" si="21">J18+J67+J129+J46</f>
        <v>23417.360000000001</v>
      </c>
      <c r="K14" s="47">
        <f t="shared" si="21"/>
        <v>0</v>
      </c>
      <c r="L14" s="47">
        <f t="shared" si="21"/>
        <v>172003.82</v>
      </c>
      <c r="M14" s="47">
        <f t="shared" si="21"/>
        <v>135504.01</v>
      </c>
      <c r="N14" s="47">
        <f t="shared" si="21"/>
        <v>36499.81</v>
      </c>
      <c r="O14" s="47">
        <f t="shared" si="21"/>
        <v>0</v>
      </c>
      <c r="P14" s="47">
        <f t="shared" si="21"/>
        <v>0</v>
      </c>
      <c r="Q14" s="47">
        <f t="shared" si="21"/>
        <v>0</v>
      </c>
      <c r="R14" s="47">
        <f t="shared" si="21"/>
        <v>0</v>
      </c>
      <c r="S14" s="47">
        <f t="shared" si="21"/>
        <v>0</v>
      </c>
      <c r="T14" s="47">
        <f t="shared" si="21"/>
        <v>45904.665609999996</v>
      </c>
      <c r="U14" s="47">
        <f t="shared" si="21"/>
        <v>45904.665609999996</v>
      </c>
      <c r="V14" s="47">
        <f t="shared" si="21"/>
        <v>0</v>
      </c>
      <c r="W14" s="47">
        <f t="shared" si="21"/>
        <v>0</v>
      </c>
      <c r="X14" s="47">
        <f t="shared" si="21"/>
        <v>0</v>
      </c>
      <c r="Y14" s="47">
        <f t="shared" si="21"/>
        <v>0</v>
      </c>
      <c r="Z14" s="96"/>
      <c r="AA14" s="47">
        <f t="shared" ref="AA14:AO14" si="22">AA18+AA67+AA129+AA46</f>
        <v>0</v>
      </c>
      <c r="AB14" s="47">
        <f t="shared" si="22"/>
        <v>0</v>
      </c>
      <c r="AC14" s="47">
        <f t="shared" si="22"/>
        <v>7.2</v>
      </c>
      <c r="AD14" s="47">
        <f t="shared" si="22"/>
        <v>0</v>
      </c>
      <c r="AE14" s="47">
        <f t="shared" si="22"/>
        <v>0</v>
      </c>
      <c r="AF14" s="47">
        <f t="shared" si="22"/>
        <v>0</v>
      </c>
      <c r="AG14" s="47">
        <f t="shared" si="22"/>
        <v>0</v>
      </c>
      <c r="AH14" s="47">
        <f t="shared" si="22"/>
        <v>0</v>
      </c>
      <c r="AI14" s="47">
        <f t="shared" si="22"/>
        <v>0</v>
      </c>
      <c r="AJ14" s="47">
        <f t="shared" si="22"/>
        <v>0</v>
      </c>
      <c r="AK14" s="47">
        <f t="shared" si="22"/>
        <v>0</v>
      </c>
      <c r="AL14" s="47">
        <f t="shared" si="22"/>
        <v>0</v>
      </c>
      <c r="AM14" s="47">
        <f t="shared" si="22"/>
        <v>0</v>
      </c>
      <c r="AN14" s="47">
        <f t="shared" si="22"/>
        <v>0</v>
      </c>
      <c r="AO14" s="47">
        <f t="shared" si="22"/>
        <v>0</v>
      </c>
      <c r="AP14" s="397"/>
      <c r="AQ14" s="96"/>
    </row>
    <row r="15" spans="1:43" ht="25.5" hidden="1" customHeight="1">
      <c r="A15" s="1278"/>
      <c r="B15" s="1279"/>
      <c r="C15" s="1279"/>
      <c r="D15" s="1279"/>
      <c r="E15" s="1279"/>
      <c r="F15" s="1279"/>
      <c r="G15" s="1279"/>
      <c r="H15" s="1280"/>
      <c r="I15" s="23" t="s">
        <v>9</v>
      </c>
      <c r="J15" s="609">
        <f t="shared" ref="J15:Y15" si="23">J19+J68+J130</f>
        <v>702203.72</v>
      </c>
      <c r="K15" s="609">
        <f t="shared" si="23"/>
        <v>702203.72</v>
      </c>
      <c r="L15" s="609">
        <f t="shared" si="23"/>
        <v>789617.84</v>
      </c>
      <c r="M15" s="609">
        <f t="shared" si="23"/>
        <v>348941.19</v>
      </c>
      <c r="N15" s="609">
        <f t="shared" si="23"/>
        <v>196473.11</v>
      </c>
      <c r="O15" s="609">
        <f t="shared" si="23"/>
        <v>0</v>
      </c>
      <c r="P15" s="609">
        <f t="shared" si="23"/>
        <v>0</v>
      </c>
      <c r="Q15" s="609">
        <f t="shared" si="23"/>
        <v>0</v>
      </c>
      <c r="R15" s="609">
        <f t="shared" si="23"/>
        <v>37814.324000000001</v>
      </c>
      <c r="S15" s="609">
        <f t="shared" si="23"/>
        <v>37814.324000000001</v>
      </c>
      <c r="T15" s="609">
        <f t="shared" si="23"/>
        <v>0</v>
      </c>
      <c r="U15" s="609">
        <f t="shared" si="23"/>
        <v>0</v>
      </c>
      <c r="V15" s="609">
        <f t="shared" si="23"/>
        <v>0</v>
      </c>
      <c r="W15" s="609">
        <f t="shared" si="23"/>
        <v>0</v>
      </c>
      <c r="X15" s="609">
        <f t="shared" si="23"/>
        <v>0</v>
      </c>
      <c r="Y15" s="609">
        <f t="shared" si="23"/>
        <v>0</v>
      </c>
      <c r="Z15" s="687"/>
      <c r="AA15" s="609">
        <f t="shared" ref="AA15:AO15" si="24">AA19+AA68+AA130</f>
        <v>0</v>
      </c>
      <c r="AB15" s="609">
        <f t="shared" si="24"/>
        <v>0</v>
      </c>
      <c r="AC15" s="609">
        <f t="shared" si="24"/>
        <v>0</v>
      </c>
      <c r="AD15" s="609">
        <f t="shared" si="24"/>
        <v>0</v>
      </c>
      <c r="AE15" s="609">
        <f t="shared" si="24"/>
        <v>0</v>
      </c>
      <c r="AF15" s="609">
        <f t="shared" si="24"/>
        <v>0</v>
      </c>
      <c r="AG15" s="609">
        <f t="shared" si="24"/>
        <v>0</v>
      </c>
      <c r="AH15" s="609">
        <f t="shared" si="24"/>
        <v>0</v>
      </c>
      <c r="AI15" s="609">
        <f t="shared" si="24"/>
        <v>0</v>
      </c>
      <c r="AJ15" s="609">
        <f t="shared" si="24"/>
        <v>0</v>
      </c>
      <c r="AK15" s="609">
        <f t="shared" si="24"/>
        <v>0</v>
      </c>
      <c r="AL15" s="609">
        <f t="shared" si="24"/>
        <v>0</v>
      </c>
      <c r="AM15" s="609">
        <f t="shared" si="24"/>
        <v>0</v>
      </c>
      <c r="AN15" s="609">
        <f t="shared" si="24"/>
        <v>0</v>
      </c>
      <c r="AO15" s="609">
        <f t="shared" si="24"/>
        <v>0</v>
      </c>
      <c r="AP15" s="610"/>
      <c r="AQ15" s="687"/>
    </row>
    <row r="16" spans="1:43" ht="28.5" hidden="1" customHeight="1">
      <c r="A16" s="996" t="s">
        <v>25</v>
      </c>
      <c r="B16" s="1281" t="s">
        <v>40</v>
      </c>
      <c r="C16" s="1282"/>
      <c r="D16" s="1282"/>
      <c r="E16" s="1282"/>
      <c r="F16" s="1282"/>
      <c r="G16" s="1282"/>
      <c r="H16" s="1283"/>
      <c r="I16" s="23" t="s">
        <v>19</v>
      </c>
      <c r="J16" s="47">
        <f t="shared" ref="J16:Y16" si="25">J21+J34+J37</f>
        <v>977955.46</v>
      </c>
      <c r="K16" s="47">
        <f t="shared" si="25"/>
        <v>251829.19999999995</v>
      </c>
      <c r="L16" s="47">
        <f t="shared" si="25"/>
        <v>750480.15999999992</v>
      </c>
      <c r="M16" s="47">
        <f t="shared" si="25"/>
        <v>96658.23</v>
      </c>
      <c r="N16" s="47">
        <f t="shared" si="25"/>
        <v>83716.939999999988</v>
      </c>
      <c r="O16" s="47">
        <f t="shared" si="25"/>
        <v>78886.680000000008</v>
      </c>
      <c r="P16" s="47">
        <f t="shared" si="25"/>
        <v>164000</v>
      </c>
      <c r="Q16" s="47">
        <f t="shared" si="25"/>
        <v>0</v>
      </c>
      <c r="R16" s="47">
        <f t="shared" si="25"/>
        <v>384.71</v>
      </c>
      <c r="S16" s="47">
        <f t="shared" si="25"/>
        <v>384.71</v>
      </c>
      <c r="T16" s="47">
        <f t="shared" si="25"/>
        <v>0</v>
      </c>
      <c r="U16" s="47">
        <f t="shared" si="25"/>
        <v>0</v>
      </c>
      <c r="V16" s="47">
        <f t="shared" si="25"/>
        <v>0</v>
      </c>
      <c r="W16" s="47">
        <f t="shared" si="25"/>
        <v>0</v>
      </c>
      <c r="X16" s="47">
        <f t="shared" si="25"/>
        <v>0</v>
      </c>
      <c r="Y16" s="47">
        <f t="shared" si="25"/>
        <v>0</v>
      </c>
      <c r="Z16" s="96"/>
      <c r="AA16" s="47">
        <f t="shared" ref="AA16:AO16" si="26">AA21+AA34+AA37</f>
        <v>0</v>
      </c>
      <c r="AB16" s="47">
        <f t="shared" si="26"/>
        <v>66.33</v>
      </c>
      <c r="AC16" s="47">
        <f t="shared" si="26"/>
        <v>0</v>
      </c>
      <c r="AD16" s="47">
        <f t="shared" si="26"/>
        <v>0</v>
      </c>
      <c r="AE16" s="47">
        <f t="shared" si="26"/>
        <v>0</v>
      </c>
      <c r="AF16" s="47">
        <f t="shared" si="26"/>
        <v>0</v>
      </c>
      <c r="AG16" s="47">
        <f t="shared" si="26"/>
        <v>0</v>
      </c>
      <c r="AH16" s="47">
        <f t="shared" si="26"/>
        <v>0</v>
      </c>
      <c r="AI16" s="47">
        <f t="shared" si="26"/>
        <v>0</v>
      </c>
      <c r="AJ16" s="47">
        <f t="shared" si="26"/>
        <v>0</v>
      </c>
      <c r="AK16" s="47">
        <f t="shared" si="26"/>
        <v>164000</v>
      </c>
      <c r="AL16" s="47">
        <f t="shared" si="26"/>
        <v>164000</v>
      </c>
      <c r="AM16" s="47">
        <f t="shared" si="26"/>
        <v>0</v>
      </c>
      <c r="AN16" s="47">
        <f t="shared" si="26"/>
        <v>0</v>
      </c>
      <c r="AO16" s="47">
        <f t="shared" si="26"/>
        <v>0</v>
      </c>
      <c r="AP16" s="397"/>
      <c r="AQ16" s="96"/>
    </row>
    <row r="17" spans="1:43" ht="26.25" hidden="1" customHeight="1">
      <c r="A17" s="997"/>
      <c r="B17" s="1284"/>
      <c r="C17" s="1285"/>
      <c r="D17" s="1285"/>
      <c r="E17" s="1285"/>
      <c r="F17" s="1285"/>
      <c r="G17" s="1285"/>
      <c r="H17" s="1286"/>
      <c r="I17" s="23" t="s">
        <v>20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2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96"/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397"/>
      <c r="AQ17" s="96"/>
    </row>
    <row r="18" spans="1:43" ht="25.5" hidden="1">
      <c r="A18" s="997"/>
      <c r="B18" s="1284"/>
      <c r="C18" s="1285"/>
      <c r="D18" s="1285"/>
      <c r="E18" s="1285"/>
      <c r="F18" s="1285"/>
      <c r="G18" s="1285"/>
      <c r="H18" s="1286"/>
      <c r="I18" s="23" t="s">
        <v>10</v>
      </c>
      <c r="J18" s="47">
        <v>0</v>
      </c>
      <c r="K18" s="47">
        <v>0</v>
      </c>
      <c r="L18" s="47">
        <f>M18+N18+O18</f>
        <v>172003.82</v>
      </c>
      <c r="M18" s="47">
        <f>M31</f>
        <v>135504.01</v>
      </c>
      <c r="N18" s="47">
        <f>N31</f>
        <v>36499.81</v>
      </c>
      <c r="O18" s="47">
        <f>O31</f>
        <v>0</v>
      </c>
      <c r="P18" s="47">
        <f>P31</f>
        <v>0</v>
      </c>
      <c r="Q18" s="47">
        <f>Q31</f>
        <v>0</v>
      </c>
      <c r="R18" s="47">
        <f t="shared" ref="R18:AJ18" si="27">R31</f>
        <v>0</v>
      </c>
      <c r="S18" s="47">
        <f t="shared" si="27"/>
        <v>0</v>
      </c>
      <c r="T18" s="47">
        <f t="shared" si="27"/>
        <v>45904.665609999996</v>
      </c>
      <c r="U18" s="47">
        <f>U31</f>
        <v>45904.665609999996</v>
      </c>
      <c r="V18" s="47">
        <f t="shared" si="27"/>
        <v>0</v>
      </c>
      <c r="W18" s="47">
        <f t="shared" si="27"/>
        <v>0</v>
      </c>
      <c r="X18" s="47">
        <f t="shared" si="27"/>
        <v>0</v>
      </c>
      <c r="Y18" s="47">
        <f t="shared" si="27"/>
        <v>0</v>
      </c>
      <c r="Z18" s="96"/>
      <c r="AA18" s="47">
        <f t="shared" si="27"/>
        <v>0</v>
      </c>
      <c r="AB18" s="47">
        <f t="shared" si="27"/>
        <v>0</v>
      </c>
      <c r="AC18" s="47">
        <f t="shared" si="27"/>
        <v>0</v>
      </c>
      <c r="AD18" s="47">
        <f t="shared" si="27"/>
        <v>0</v>
      </c>
      <c r="AE18" s="47">
        <f t="shared" si="27"/>
        <v>0</v>
      </c>
      <c r="AF18" s="47">
        <f t="shared" si="27"/>
        <v>0</v>
      </c>
      <c r="AG18" s="47">
        <f t="shared" si="27"/>
        <v>0</v>
      </c>
      <c r="AH18" s="47">
        <f t="shared" si="27"/>
        <v>0</v>
      </c>
      <c r="AI18" s="47">
        <f t="shared" si="27"/>
        <v>0</v>
      </c>
      <c r="AJ18" s="47">
        <f t="shared" si="27"/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397"/>
      <c r="AQ18" s="96"/>
    </row>
    <row r="19" spans="1:43" ht="25.5" hidden="1">
      <c r="A19" s="998"/>
      <c r="B19" s="1287"/>
      <c r="C19" s="1288"/>
      <c r="D19" s="1288"/>
      <c r="E19" s="1288"/>
      <c r="F19" s="1288"/>
      <c r="G19" s="1288"/>
      <c r="H19" s="1289"/>
      <c r="I19" s="23" t="s">
        <v>9</v>
      </c>
      <c r="J19" s="47">
        <f t="shared" ref="J19:P19" si="28">J29</f>
        <v>702203.72</v>
      </c>
      <c r="K19" s="47">
        <f t="shared" si="28"/>
        <v>702203.72</v>
      </c>
      <c r="L19" s="47">
        <f t="shared" si="28"/>
        <v>789617.84</v>
      </c>
      <c r="M19" s="47">
        <f t="shared" si="28"/>
        <v>348941.19</v>
      </c>
      <c r="N19" s="47">
        <f t="shared" si="28"/>
        <v>196473.11</v>
      </c>
      <c r="O19" s="47">
        <f t="shared" si="28"/>
        <v>0</v>
      </c>
      <c r="P19" s="47">
        <f t="shared" si="28"/>
        <v>0</v>
      </c>
      <c r="Q19" s="47">
        <f t="shared" ref="Q19:AO19" si="29">Q29</f>
        <v>0</v>
      </c>
      <c r="R19" s="47">
        <f t="shared" si="29"/>
        <v>37814.324000000001</v>
      </c>
      <c r="S19" s="47">
        <f t="shared" si="29"/>
        <v>37814.324000000001</v>
      </c>
      <c r="T19" s="47">
        <f t="shared" si="29"/>
        <v>0</v>
      </c>
      <c r="U19" s="47">
        <f t="shared" si="29"/>
        <v>0</v>
      </c>
      <c r="V19" s="47">
        <f t="shared" si="29"/>
        <v>0</v>
      </c>
      <c r="W19" s="47">
        <f t="shared" si="29"/>
        <v>0</v>
      </c>
      <c r="X19" s="47">
        <f t="shared" si="29"/>
        <v>0</v>
      </c>
      <c r="Y19" s="47">
        <f t="shared" si="29"/>
        <v>0</v>
      </c>
      <c r="Z19" s="96"/>
      <c r="AA19" s="47">
        <f t="shared" si="29"/>
        <v>0</v>
      </c>
      <c r="AB19" s="47">
        <f t="shared" si="29"/>
        <v>0</v>
      </c>
      <c r="AC19" s="47">
        <f t="shared" si="29"/>
        <v>0</v>
      </c>
      <c r="AD19" s="47">
        <f t="shared" si="29"/>
        <v>0</v>
      </c>
      <c r="AE19" s="47">
        <f t="shared" si="29"/>
        <v>0</v>
      </c>
      <c r="AF19" s="47">
        <f t="shared" si="29"/>
        <v>0</v>
      </c>
      <c r="AG19" s="47">
        <f t="shared" si="29"/>
        <v>0</v>
      </c>
      <c r="AH19" s="47">
        <f t="shared" si="29"/>
        <v>0</v>
      </c>
      <c r="AI19" s="47">
        <f t="shared" si="29"/>
        <v>0</v>
      </c>
      <c r="AJ19" s="47">
        <f t="shared" si="29"/>
        <v>0</v>
      </c>
      <c r="AK19" s="47">
        <f t="shared" si="29"/>
        <v>0</v>
      </c>
      <c r="AL19" s="47">
        <f t="shared" si="29"/>
        <v>0</v>
      </c>
      <c r="AM19" s="47">
        <f t="shared" si="29"/>
        <v>0</v>
      </c>
      <c r="AN19" s="47">
        <f t="shared" si="29"/>
        <v>0</v>
      </c>
      <c r="AO19" s="47">
        <f t="shared" si="29"/>
        <v>0</v>
      </c>
      <c r="AP19" s="397"/>
      <c r="AQ19" s="96"/>
    </row>
    <row r="20" spans="1:43" s="327" customFormat="1" ht="14.25" customHeight="1">
      <c r="A20" s="1294" t="s">
        <v>26</v>
      </c>
      <c r="B20" s="611" t="s">
        <v>18</v>
      </c>
      <c r="C20" s="990"/>
      <c r="D20" s="990"/>
      <c r="E20" s="990"/>
      <c r="F20" s="1302" t="s">
        <v>44</v>
      </c>
      <c r="G20" s="990">
        <v>2018</v>
      </c>
      <c r="H20" s="990">
        <v>2020</v>
      </c>
      <c r="I20" s="795"/>
      <c r="J20" s="25">
        <v>1075576.6499999999</v>
      </c>
      <c r="K20" s="25">
        <f>K21+K29</f>
        <v>954032.91999999993</v>
      </c>
      <c r="L20" s="318">
        <f t="shared" ref="L20:P20" si="30">L21+L29+L31</f>
        <v>1083165.3899999999</v>
      </c>
      <c r="M20" s="318">
        <f t="shared" si="30"/>
        <v>560860.31000000006</v>
      </c>
      <c r="N20" s="318">
        <f t="shared" si="30"/>
        <v>232972.91999999998</v>
      </c>
      <c r="O20" s="318">
        <f t="shared" si="30"/>
        <v>0</v>
      </c>
      <c r="P20" s="318">
        <f t="shared" si="30"/>
        <v>0</v>
      </c>
      <c r="Q20" s="318">
        <f>Q21+Q29+Q31</f>
        <v>0</v>
      </c>
      <c r="R20" s="318">
        <f t="shared" ref="R20:X20" si="31">R21+R29</f>
        <v>38199.034</v>
      </c>
      <c r="S20" s="318">
        <f>S21+S29</f>
        <v>38199.034</v>
      </c>
      <c r="T20" s="318">
        <f>T21+T29+T31</f>
        <v>45904.665609999996</v>
      </c>
      <c r="U20" s="318">
        <f>U21+U29+U31</f>
        <v>45904.665609999996</v>
      </c>
      <c r="V20" s="318">
        <f t="shared" si="31"/>
        <v>0</v>
      </c>
      <c r="W20" s="318">
        <f t="shared" si="31"/>
        <v>0</v>
      </c>
      <c r="X20" s="318">
        <f t="shared" si="31"/>
        <v>0</v>
      </c>
      <c r="Y20" s="318">
        <f>Y21+Y29+Y31</f>
        <v>0</v>
      </c>
      <c r="Z20" s="372">
        <v>0</v>
      </c>
      <c r="AA20" s="318">
        <f>AA21+AA29+AA31</f>
        <v>0</v>
      </c>
      <c r="AB20" s="318">
        <f t="shared" ref="AB20:AJ20" si="32">AB21+AB29</f>
        <v>66.33</v>
      </c>
      <c r="AC20" s="318">
        <f t="shared" si="32"/>
        <v>0</v>
      </c>
      <c r="AD20" s="318">
        <f t="shared" si="32"/>
        <v>0</v>
      </c>
      <c r="AE20" s="318">
        <f t="shared" si="32"/>
        <v>0</v>
      </c>
      <c r="AF20" s="318">
        <f t="shared" si="32"/>
        <v>0</v>
      </c>
      <c r="AG20" s="318">
        <f t="shared" si="32"/>
        <v>0</v>
      </c>
      <c r="AH20" s="318">
        <f t="shared" si="32"/>
        <v>0</v>
      </c>
      <c r="AI20" s="318">
        <f t="shared" si="32"/>
        <v>0</v>
      </c>
      <c r="AJ20" s="318">
        <f t="shared" si="32"/>
        <v>0</v>
      </c>
      <c r="AK20" s="318">
        <f>P20-Q20</f>
        <v>0</v>
      </c>
      <c r="AL20" s="318">
        <f>AK20</f>
        <v>0</v>
      </c>
      <c r="AM20" s="318">
        <v>0</v>
      </c>
      <c r="AN20" s="318">
        <f>AN21+AN29</f>
        <v>0</v>
      </c>
      <c r="AO20" s="318">
        <f>AO21+AO29</f>
        <v>0</v>
      </c>
      <c r="AP20" s="796"/>
      <c r="AQ20" s="372">
        <v>0</v>
      </c>
    </row>
    <row r="21" spans="1:43" ht="13.5" customHeight="1">
      <c r="A21" s="1295"/>
      <c r="B21" s="816" t="s">
        <v>16</v>
      </c>
      <c r="C21" s="991"/>
      <c r="D21" s="991"/>
      <c r="E21" s="991"/>
      <c r="F21" s="1303"/>
      <c r="G21" s="991"/>
      <c r="H21" s="991"/>
      <c r="I21" s="587" t="s">
        <v>19</v>
      </c>
      <c r="J21" s="644">
        <v>373372.92999999993</v>
      </c>
      <c r="K21" s="644">
        <f>J21-L21</f>
        <v>251829.19999999995</v>
      </c>
      <c r="L21" s="47">
        <v>121543.73</v>
      </c>
      <c r="M21" s="47">
        <v>76415.11</v>
      </c>
      <c r="N21" s="47">
        <v>0</v>
      </c>
      <c r="O21" s="47">
        <v>0</v>
      </c>
      <c r="P21" s="47">
        <v>0</v>
      </c>
      <c r="Q21" s="47">
        <v>0</v>
      </c>
      <c r="R21" s="47">
        <f t="shared" ref="R21:Y21" si="33">SUM(R22:R28)</f>
        <v>384.71</v>
      </c>
      <c r="S21" s="47">
        <f t="shared" si="33"/>
        <v>384.71</v>
      </c>
      <c r="T21" s="47">
        <f t="shared" si="33"/>
        <v>0</v>
      </c>
      <c r="U21" s="47">
        <f t="shared" si="33"/>
        <v>0</v>
      </c>
      <c r="V21" s="47">
        <f t="shared" si="33"/>
        <v>0</v>
      </c>
      <c r="W21" s="47">
        <f>SUM(W22:W28)</f>
        <v>0</v>
      </c>
      <c r="X21" s="47">
        <f t="shared" si="33"/>
        <v>0</v>
      </c>
      <c r="Y21" s="47">
        <f t="shared" si="33"/>
        <v>0</v>
      </c>
      <c r="Z21" s="96"/>
      <c r="AA21" s="47">
        <v>0</v>
      </c>
      <c r="AB21" s="47">
        <f t="shared" ref="AB21:AJ21" si="34">SUM(AB22:AB28)</f>
        <v>66.33</v>
      </c>
      <c r="AC21" s="47">
        <f t="shared" si="34"/>
        <v>0</v>
      </c>
      <c r="AD21" s="47">
        <f t="shared" si="34"/>
        <v>0</v>
      </c>
      <c r="AE21" s="47">
        <f t="shared" si="34"/>
        <v>0</v>
      </c>
      <c r="AF21" s="47">
        <f t="shared" si="34"/>
        <v>0</v>
      </c>
      <c r="AG21" s="47">
        <f t="shared" si="34"/>
        <v>0</v>
      </c>
      <c r="AH21" s="47">
        <f t="shared" si="34"/>
        <v>0</v>
      </c>
      <c r="AI21" s="47">
        <f t="shared" si="34"/>
        <v>0</v>
      </c>
      <c r="AJ21" s="47">
        <f t="shared" si="34"/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1028"/>
      <c r="AQ21" s="96"/>
    </row>
    <row r="22" spans="1:43" s="266" customFormat="1" ht="13.5" hidden="1" customHeight="1">
      <c r="A22" s="1295"/>
      <c r="B22" s="817" t="s">
        <v>215</v>
      </c>
      <c r="C22" s="367"/>
      <c r="D22" s="367"/>
      <c r="E22" s="367"/>
      <c r="F22" s="645"/>
      <c r="G22" s="367"/>
      <c r="H22" s="367"/>
      <c r="I22" s="269">
        <f>R21+T21+V21</f>
        <v>384.71</v>
      </c>
      <c r="J22" s="646"/>
      <c r="K22" s="646"/>
      <c r="L22" s="96"/>
      <c r="M22" s="96"/>
      <c r="N22" s="96"/>
      <c r="O22" s="96"/>
      <c r="P22" s="96">
        <f>R22+T22+V22+X22</f>
        <v>66.332999999999998</v>
      </c>
      <c r="Q22" s="96">
        <f>S22+U22+W22+Y22</f>
        <v>66.332999999999998</v>
      </c>
      <c r="R22" s="96">
        <f>S22</f>
        <v>66.332999999999998</v>
      </c>
      <c r="S22" s="96">
        <v>66.332999999999998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/>
      <c r="AA22" s="96">
        <f>AB22+AC22+AD22+AE22</f>
        <v>66.33</v>
      </c>
      <c r="AB22" s="96">
        <v>66.33</v>
      </c>
      <c r="AC22" s="96">
        <v>0</v>
      </c>
      <c r="AD22" s="96">
        <v>0</v>
      </c>
      <c r="AE22" s="96">
        <v>0</v>
      </c>
      <c r="AF22" s="96">
        <f t="shared" ref="AF22:AF28" si="35">SUM(AG22:AG22)</f>
        <v>0</v>
      </c>
      <c r="AG22" s="96"/>
      <c r="AH22" s="96"/>
      <c r="AI22" s="96"/>
      <c r="AJ22" s="96"/>
      <c r="AK22" s="96"/>
      <c r="AL22" s="96"/>
      <c r="AM22" s="96"/>
      <c r="AN22" s="96"/>
      <c r="AO22" s="96"/>
      <c r="AP22" s="1299"/>
      <c r="AQ22" s="96"/>
    </row>
    <row r="23" spans="1:43" s="266" customFormat="1" ht="13.5" hidden="1" customHeight="1">
      <c r="A23" s="1295"/>
      <c r="B23" s="817" t="s">
        <v>216</v>
      </c>
      <c r="C23" s="367"/>
      <c r="D23" s="367"/>
      <c r="E23" s="367"/>
      <c r="F23" s="645"/>
      <c r="G23" s="367"/>
      <c r="H23" s="367"/>
      <c r="I23" s="269">
        <f>S21+U21+W21</f>
        <v>384.71</v>
      </c>
      <c r="J23" s="646"/>
      <c r="K23" s="646"/>
      <c r="L23" s="96"/>
      <c r="M23" s="96"/>
      <c r="N23" s="96"/>
      <c r="O23" s="96"/>
      <c r="P23" s="96">
        <f>Q23</f>
        <v>204.934</v>
      </c>
      <c r="Q23" s="96">
        <f t="shared" ref="Q23:Q28" si="36">S23+U23+W23+Y23</f>
        <v>204.934</v>
      </c>
      <c r="R23" s="96">
        <f>S23</f>
        <v>204.934</v>
      </c>
      <c r="S23" s="96">
        <v>204.934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/>
      <c r="AA23" s="96">
        <f>AB23+AC23+AD23+AE23</f>
        <v>0</v>
      </c>
      <c r="AB23" s="96">
        <v>0</v>
      </c>
      <c r="AC23" s="96"/>
      <c r="AD23" s="96">
        <v>0</v>
      </c>
      <c r="AE23" s="96">
        <v>0</v>
      </c>
      <c r="AF23" s="96">
        <f t="shared" si="35"/>
        <v>0</v>
      </c>
      <c r="AG23" s="96"/>
      <c r="AH23" s="96"/>
      <c r="AI23" s="96"/>
      <c r="AJ23" s="96"/>
      <c r="AK23" s="96"/>
      <c r="AL23" s="96"/>
      <c r="AM23" s="96"/>
      <c r="AN23" s="96"/>
      <c r="AO23" s="96"/>
      <c r="AP23" s="1299"/>
      <c r="AQ23" s="96"/>
    </row>
    <row r="24" spans="1:43" s="266" customFormat="1" ht="13.5" hidden="1" customHeight="1">
      <c r="A24" s="1295"/>
      <c r="B24" s="817" t="s">
        <v>217</v>
      </c>
      <c r="C24" s="367"/>
      <c r="D24" s="367"/>
      <c r="E24" s="367"/>
      <c r="F24" s="645"/>
      <c r="G24" s="367"/>
      <c r="H24" s="367"/>
      <c r="I24" s="92"/>
      <c r="J24" s="646"/>
      <c r="K24" s="646"/>
      <c r="L24" s="96"/>
      <c r="M24" s="96"/>
      <c r="N24" s="96"/>
      <c r="O24" s="96"/>
      <c r="P24" s="96">
        <f>R24</f>
        <v>113.443</v>
      </c>
      <c r="Q24" s="96">
        <f t="shared" si="36"/>
        <v>113.443</v>
      </c>
      <c r="R24" s="96">
        <f>S24</f>
        <v>113.443</v>
      </c>
      <c r="S24" s="96">
        <v>113.443</v>
      </c>
      <c r="T24" s="96">
        <f>U24</f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/>
      <c r="AA24" s="96">
        <f>AB24+AC24+AD24+AE24</f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f t="shared" si="35"/>
        <v>0</v>
      </c>
      <c r="AG24" s="96"/>
      <c r="AH24" s="96"/>
      <c r="AI24" s="96"/>
      <c r="AJ24" s="96"/>
      <c r="AK24" s="96"/>
      <c r="AL24" s="96"/>
      <c r="AM24" s="96"/>
      <c r="AN24" s="96"/>
      <c r="AO24" s="96"/>
      <c r="AP24" s="1299"/>
      <c r="AQ24" s="96"/>
    </row>
    <row r="25" spans="1:43" s="266" customFormat="1" ht="13.5" hidden="1" customHeight="1">
      <c r="A25" s="1295"/>
      <c r="B25" s="817" t="s">
        <v>218</v>
      </c>
      <c r="C25" s="367"/>
      <c r="D25" s="367"/>
      <c r="E25" s="367"/>
      <c r="F25" s="645"/>
      <c r="G25" s="367"/>
      <c r="H25" s="367"/>
      <c r="I25" s="92"/>
      <c r="J25" s="646"/>
      <c r="K25" s="646"/>
      <c r="L25" s="96"/>
      <c r="M25" s="96"/>
      <c r="N25" s="96"/>
      <c r="O25" s="96"/>
      <c r="P25" s="96">
        <f>R25</f>
        <v>0</v>
      </c>
      <c r="Q25" s="96">
        <f t="shared" si="36"/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/>
      <c r="AA25" s="96">
        <f>AB25+AC25+AD25</f>
        <v>0</v>
      </c>
      <c r="AB25" s="96">
        <v>0</v>
      </c>
      <c r="AC25" s="96"/>
      <c r="AD25" s="96"/>
      <c r="AE25" s="96"/>
      <c r="AF25" s="96">
        <f t="shared" si="35"/>
        <v>0</v>
      </c>
      <c r="AG25" s="96"/>
      <c r="AH25" s="96"/>
      <c r="AI25" s="96"/>
      <c r="AJ25" s="96"/>
      <c r="AK25" s="96"/>
      <c r="AL25" s="96"/>
      <c r="AM25" s="96"/>
      <c r="AN25" s="96"/>
      <c r="AO25" s="96"/>
      <c r="AP25" s="1299"/>
      <c r="AQ25" s="96"/>
    </row>
    <row r="26" spans="1:43" s="266" customFormat="1" ht="13.5" hidden="1" customHeight="1">
      <c r="A26" s="1295"/>
      <c r="B26" s="817" t="s">
        <v>261</v>
      </c>
      <c r="C26" s="367"/>
      <c r="D26" s="367"/>
      <c r="E26" s="367"/>
      <c r="F26" s="645"/>
      <c r="G26" s="367"/>
      <c r="H26" s="367"/>
      <c r="I26" s="92"/>
      <c r="J26" s="646"/>
      <c r="K26" s="646"/>
      <c r="L26" s="96"/>
      <c r="M26" s="96"/>
      <c r="N26" s="96"/>
      <c r="O26" s="96"/>
      <c r="P26" s="96">
        <v>0</v>
      </c>
      <c r="Q26" s="96">
        <f t="shared" si="36"/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/>
      <c r="AA26" s="96">
        <f>AB26+AC26+AD26</f>
        <v>0</v>
      </c>
      <c r="AB26" s="96">
        <v>0</v>
      </c>
      <c r="AC26" s="96"/>
      <c r="AD26" s="96"/>
      <c r="AE26" s="96"/>
      <c r="AF26" s="96">
        <f t="shared" si="35"/>
        <v>0</v>
      </c>
      <c r="AG26" s="96"/>
      <c r="AH26" s="96"/>
      <c r="AI26" s="96"/>
      <c r="AJ26" s="96"/>
      <c r="AK26" s="96"/>
      <c r="AL26" s="96"/>
      <c r="AM26" s="96"/>
      <c r="AN26" s="96"/>
      <c r="AO26" s="96"/>
      <c r="AP26" s="1299"/>
      <c r="AQ26" s="96"/>
    </row>
    <row r="27" spans="1:43" s="266" customFormat="1" ht="13.5" hidden="1" customHeight="1">
      <c r="A27" s="1295"/>
      <c r="B27" s="817" t="s">
        <v>223</v>
      </c>
      <c r="C27" s="367"/>
      <c r="D27" s="367"/>
      <c r="E27" s="367"/>
      <c r="F27" s="645"/>
      <c r="G27" s="367"/>
      <c r="H27" s="367"/>
      <c r="I27" s="92"/>
      <c r="J27" s="646"/>
      <c r="K27" s="646"/>
      <c r="L27" s="96"/>
      <c r="M27" s="96"/>
      <c r="N27" s="96"/>
      <c r="O27" s="96"/>
      <c r="P27" s="96">
        <v>0</v>
      </c>
      <c r="Q27" s="96">
        <f t="shared" si="36"/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/>
      <c r="AA27" s="96">
        <f>AB27+AC27+AD27</f>
        <v>0</v>
      </c>
      <c r="AB27" s="96">
        <v>0</v>
      </c>
      <c r="AC27" s="96"/>
      <c r="AD27" s="96"/>
      <c r="AE27" s="96"/>
      <c r="AF27" s="96">
        <f t="shared" si="35"/>
        <v>0</v>
      </c>
      <c r="AG27" s="96"/>
      <c r="AH27" s="96"/>
      <c r="AI27" s="96"/>
      <c r="AJ27" s="96"/>
      <c r="AK27" s="96"/>
      <c r="AL27" s="96"/>
      <c r="AM27" s="96"/>
      <c r="AN27" s="96"/>
      <c r="AO27" s="96"/>
      <c r="AP27" s="1299"/>
      <c r="AQ27" s="96"/>
    </row>
    <row r="28" spans="1:43" s="266" customFormat="1" ht="13.5" hidden="1" customHeight="1">
      <c r="A28" s="1295"/>
      <c r="B28" s="817" t="s">
        <v>221</v>
      </c>
      <c r="C28" s="367"/>
      <c r="D28" s="367"/>
      <c r="E28" s="367"/>
      <c r="F28" s="645"/>
      <c r="G28" s="367"/>
      <c r="H28" s="367"/>
      <c r="I28" s="92"/>
      <c r="J28" s="646"/>
      <c r="K28" s="646"/>
      <c r="L28" s="96"/>
      <c r="M28" s="96"/>
      <c r="N28" s="96"/>
      <c r="O28" s="96"/>
      <c r="P28" s="96">
        <f>R28</f>
        <v>0</v>
      </c>
      <c r="Q28" s="96">
        <f t="shared" si="36"/>
        <v>0</v>
      </c>
      <c r="R28" s="96">
        <f>S28</f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/>
      <c r="AA28" s="96">
        <f>SUM(AB28:AE28)</f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f t="shared" si="35"/>
        <v>0</v>
      </c>
      <c r="AG28" s="96"/>
      <c r="AH28" s="96"/>
      <c r="AI28" s="96"/>
      <c r="AJ28" s="96"/>
      <c r="AK28" s="96"/>
      <c r="AL28" s="96"/>
      <c r="AM28" s="96"/>
      <c r="AN28" s="96"/>
      <c r="AO28" s="96"/>
      <c r="AP28" s="1299"/>
      <c r="AQ28" s="96"/>
    </row>
    <row r="29" spans="1:43" ht="13.5" hidden="1" customHeight="1">
      <c r="A29" s="1295"/>
      <c r="B29" s="818"/>
      <c r="C29" s="592"/>
      <c r="D29" s="592"/>
      <c r="E29" s="592"/>
      <c r="F29" s="647"/>
      <c r="G29" s="592"/>
      <c r="H29" s="592"/>
      <c r="I29" s="23" t="s">
        <v>9</v>
      </c>
      <c r="J29" s="648">
        <f>K29</f>
        <v>702203.72</v>
      </c>
      <c r="K29" s="648">
        <v>702203.72</v>
      </c>
      <c r="L29" s="71">
        <v>789617.84</v>
      </c>
      <c r="M29" s="71">
        <v>348941.19</v>
      </c>
      <c r="N29" s="71">
        <v>196473.11</v>
      </c>
      <c r="O29" s="71">
        <v>0</v>
      </c>
      <c r="P29" s="71">
        <v>0</v>
      </c>
      <c r="Q29" s="71">
        <f>SUM(Q30:Q30)</f>
        <v>0</v>
      </c>
      <c r="R29" s="71">
        <f>SUM(R30:R30)</f>
        <v>37814.324000000001</v>
      </c>
      <c r="S29" s="71">
        <f>SUM(S30:S30)</f>
        <v>37814.324000000001</v>
      </c>
      <c r="T29" s="71">
        <f t="shared" ref="T29:AJ29" si="37">SUM(T30:T30)</f>
        <v>0</v>
      </c>
      <c r="U29" s="71">
        <f t="shared" si="37"/>
        <v>0</v>
      </c>
      <c r="V29" s="71">
        <f t="shared" si="37"/>
        <v>0</v>
      </c>
      <c r="W29" s="71">
        <f t="shared" si="37"/>
        <v>0</v>
      </c>
      <c r="X29" s="71">
        <v>0</v>
      </c>
      <c r="Y29" s="71">
        <f t="shared" si="37"/>
        <v>0</v>
      </c>
      <c r="Z29" s="100"/>
      <c r="AA29" s="71">
        <f t="shared" si="37"/>
        <v>0</v>
      </c>
      <c r="AB29" s="71">
        <f>SUM(AB30:AB30)</f>
        <v>0</v>
      </c>
      <c r="AC29" s="71">
        <f>SUM(AC30:AC30)</f>
        <v>0</v>
      </c>
      <c r="AD29" s="71">
        <f>SUM(AD30:AD30)</f>
        <v>0</v>
      </c>
      <c r="AE29" s="71">
        <f>SUM(AE30:AE30)</f>
        <v>0</v>
      </c>
      <c r="AF29" s="71">
        <f t="shared" si="37"/>
        <v>0</v>
      </c>
      <c r="AG29" s="71">
        <f t="shared" si="37"/>
        <v>0</v>
      </c>
      <c r="AH29" s="71">
        <f t="shared" si="37"/>
        <v>0</v>
      </c>
      <c r="AI29" s="71">
        <f t="shared" si="37"/>
        <v>0</v>
      </c>
      <c r="AJ29" s="71">
        <f t="shared" si="37"/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1299"/>
      <c r="AQ29" s="100"/>
    </row>
    <row r="30" spans="1:43" s="266" customFormat="1" ht="13.5" hidden="1" customHeight="1">
      <c r="A30" s="612"/>
      <c r="B30" s="819" t="s">
        <v>246</v>
      </c>
      <c r="C30" s="367"/>
      <c r="D30" s="367"/>
      <c r="E30" s="367"/>
      <c r="F30" s="645"/>
      <c r="G30" s="367"/>
      <c r="H30" s="367"/>
      <c r="I30" s="613"/>
      <c r="J30" s="535"/>
      <c r="K30" s="535"/>
      <c r="L30" s="100"/>
      <c r="M30" s="100"/>
      <c r="N30" s="100"/>
      <c r="O30" s="100"/>
      <c r="P30" s="96">
        <f>Q30</f>
        <v>0</v>
      </c>
      <c r="Q30" s="96">
        <v>0</v>
      </c>
      <c r="R30" s="96">
        <f>S30</f>
        <v>37814.324000000001</v>
      </c>
      <c r="S30" s="100">
        <v>37814.324000000001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/>
      <c r="AA30" s="96">
        <f>SUM(AB30:AE30)</f>
        <v>0</v>
      </c>
      <c r="AB30" s="100">
        <v>0</v>
      </c>
      <c r="AC30" s="100">
        <v>0</v>
      </c>
      <c r="AD30" s="100">
        <v>0</v>
      </c>
      <c r="AE30" s="100">
        <v>0</v>
      </c>
      <c r="AF30" s="96">
        <f>SUM(AG30:AG30)</f>
        <v>0</v>
      </c>
      <c r="AG30" s="100"/>
      <c r="AH30" s="100"/>
      <c r="AI30" s="100"/>
      <c r="AJ30" s="100"/>
      <c r="AK30" s="100"/>
      <c r="AL30" s="100"/>
      <c r="AM30" s="100"/>
      <c r="AN30" s="100"/>
      <c r="AO30" s="100"/>
      <c r="AP30" s="1299"/>
      <c r="AQ30" s="100"/>
    </row>
    <row r="31" spans="1:43" ht="13.5" hidden="1" customHeight="1">
      <c r="A31" s="614"/>
      <c r="B31" s="818"/>
      <c r="C31" s="592"/>
      <c r="D31" s="592"/>
      <c r="E31" s="592"/>
      <c r="F31" s="647"/>
      <c r="G31" s="592"/>
      <c r="H31" s="592"/>
      <c r="I31" s="595" t="s">
        <v>10</v>
      </c>
      <c r="J31" s="649"/>
      <c r="K31" s="649"/>
      <c r="L31" s="71">
        <f>SUM(L32:L33)</f>
        <v>172003.82</v>
      </c>
      <c r="M31" s="71">
        <v>135504.01</v>
      </c>
      <c r="N31" s="71">
        <f>SUM(N32:N33)</f>
        <v>36499.81</v>
      </c>
      <c r="O31" s="71">
        <v>0</v>
      </c>
      <c r="P31" s="71">
        <v>0</v>
      </c>
      <c r="Q31" s="47">
        <f>SUM(Q32:Q33)</f>
        <v>0</v>
      </c>
      <c r="R31" s="47">
        <f t="shared" ref="R31:AJ31" si="38">SUM(R32:R33)</f>
        <v>0</v>
      </c>
      <c r="S31" s="47">
        <f t="shared" si="38"/>
        <v>0</v>
      </c>
      <c r="T31" s="47">
        <f t="shared" si="38"/>
        <v>45904.665609999996</v>
      </c>
      <c r="U31" s="47">
        <f t="shared" si="38"/>
        <v>45904.665609999996</v>
      </c>
      <c r="V31" s="47">
        <f t="shared" si="38"/>
        <v>0</v>
      </c>
      <c r="W31" s="47">
        <f t="shared" si="38"/>
        <v>0</v>
      </c>
      <c r="X31" s="47">
        <v>0</v>
      </c>
      <c r="Y31" s="47">
        <f t="shared" si="38"/>
        <v>0</v>
      </c>
      <c r="Z31" s="96"/>
      <c r="AA31" s="47">
        <f t="shared" si="38"/>
        <v>0</v>
      </c>
      <c r="AB31" s="47">
        <f t="shared" si="38"/>
        <v>0</v>
      </c>
      <c r="AC31" s="47">
        <f t="shared" si="38"/>
        <v>0</v>
      </c>
      <c r="AD31" s="47">
        <f t="shared" si="38"/>
        <v>0</v>
      </c>
      <c r="AE31" s="47">
        <f t="shared" si="38"/>
        <v>0</v>
      </c>
      <c r="AF31" s="47">
        <f t="shared" si="38"/>
        <v>0</v>
      </c>
      <c r="AG31" s="47">
        <f t="shared" si="38"/>
        <v>0</v>
      </c>
      <c r="AH31" s="47">
        <f t="shared" si="38"/>
        <v>0</v>
      </c>
      <c r="AI31" s="47">
        <f t="shared" si="38"/>
        <v>0</v>
      </c>
      <c r="AJ31" s="47">
        <f t="shared" si="38"/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1300"/>
      <c r="AQ31" s="96"/>
    </row>
    <row r="32" spans="1:43" ht="13.5" customHeight="1">
      <c r="A32" s="614"/>
      <c r="B32" s="37" t="s">
        <v>219</v>
      </c>
      <c r="C32" s="592"/>
      <c r="D32" s="592"/>
      <c r="E32" s="592"/>
      <c r="F32" s="647"/>
      <c r="G32" s="592"/>
      <c r="H32" s="592"/>
      <c r="I32" s="595"/>
      <c r="J32" s="649"/>
      <c r="K32" s="649"/>
      <c r="L32" s="71">
        <v>90003.82</v>
      </c>
      <c r="M32" s="71"/>
      <c r="N32" s="71">
        <v>62531.64</v>
      </c>
      <c r="O32" s="71"/>
      <c r="P32" s="47">
        <v>0</v>
      </c>
      <c r="Q32" s="47">
        <v>0</v>
      </c>
      <c r="R32" s="71">
        <v>0</v>
      </c>
      <c r="S32" s="71">
        <v>0</v>
      </c>
      <c r="T32" s="71">
        <f>U32</f>
        <v>45904.665609999996</v>
      </c>
      <c r="U32" s="71">
        <f>26889.416+19015.24961</f>
        <v>45904.665609999996</v>
      </c>
      <c r="V32" s="71">
        <v>0</v>
      </c>
      <c r="W32" s="71">
        <v>0</v>
      </c>
      <c r="X32" s="71">
        <v>0</v>
      </c>
      <c r="Y32" s="71">
        <v>0</v>
      </c>
      <c r="Z32" s="100"/>
      <c r="AA32" s="71">
        <v>0</v>
      </c>
      <c r="AB32" s="71">
        <v>0</v>
      </c>
      <c r="AC32" s="71"/>
      <c r="AD32" s="71"/>
      <c r="AE32" s="71"/>
      <c r="AF32" s="47">
        <f>SUM(AG32:AG32)</f>
        <v>0</v>
      </c>
      <c r="AG32" s="47">
        <f>SUM(AG33:AG34)</f>
        <v>0</v>
      </c>
      <c r="AH32" s="71"/>
      <c r="AI32" s="71"/>
      <c r="AJ32" s="71"/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481"/>
      <c r="AQ32" s="100"/>
    </row>
    <row r="33" spans="1:43" ht="15.75">
      <c r="A33" s="614"/>
      <c r="B33" s="37" t="s">
        <v>220</v>
      </c>
      <c r="C33" s="592"/>
      <c r="D33" s="592"/>
      <c r="E33" s="592"/>
      <c r="F33" s="647"/>
      <c r="G33" s="592"/>
      <c r="H33" s="592"/>
      <c r="I33" s="595"/>
      <c r="J33" s="649"/>
      <c r="K33" s="649"/>
      <c r="L33" s="71">
        <v>82000</v>
      </c>
      <c r="M33" s="71"/>
      <c r="N33" s="71">
        <v>-26031.83</v>
      </c>
      <c r="O33" s="71"/>
      <c r="P33" s="47">
        <f>Q33</f>
        <v>0</v>
      </c>
      <c r="Q33" s="47">
        <f>S33+U33+W33</f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100"/>
      <c r="AA33" s="71">
        <v>0</v>
      </c>
      <c r="AB33" s="71">
        <v>0</v>
      </c>
      <c r="AC33" s="71"/>
      <c r="AD33" s="71"/>
      <c r="AE33" s="71"/>
      <c r="AF33" s="47">
        <f>SUM(AG33:AG33)</f>
        <v>0</v>
      </c>
      <c r="AG33" s="47">
        <f>SUM(AG34:AG35)</f>
        <v>0</v>
      </c>
      <c r="AH33" s="71"/>
      <c r="AI33" s="71"/>
      <c r="AJ33" s="71"/>
      <c r="AK33" s="71">
        <v>0</v>
      </c>
      <c r="AL33" s="71">
        <v>0</v>
      </c>
      <c r="AM33" s="71">
        <v>0</v>
      </c>
      <c r="AN33" s="71">
        <v>0</v>
      </c>
      <c r="AO33" s="71">
        <v>0</v>
      </c>
      <c r="AP33" s="481"/>
      <c r="AQ33" s="100"/>
    </row>
    <row r="34" spans="1:43" s="327" customFormat="1" ht="27.75" customHeight="1">
      <c r="A34" s="1294" t="s">
        <v>33</v>
      </c>
      <c r="B34" s="797" t="s">
        <v>28</v>
      </c>
      <c r="C34" s="30"/>
      <c r="D34" s="30"/>
      <c r="E34" s="30"/>
      <c r="F34" s="31">
        <v>30000</v>
      </c>
      <c r="G34" s="798"/>
      <c r="H34" s="798"/>
      <c r="I34" s="990" t="s">
        <v>19</v>
      </c>
      <c r="J34" s="1296">
        <f>K34+L34</f>
        <v>260501.25</v>
      </c>
      <c r="K34" s="1296">
        <v>0</v>
      </c>
      <c r="L34" s="70">
        <f>L36+L35</f>
        <v>260501.25</v>
      </c>
      <c r="M34" s="70">
        <f>M36+M35</f>
        <v>0</v>
      </c>
      <c r="N34" s="70">
        <f>N36+N35</f>
        <v>69943.709999999992</v>
      </c>
      <c r="O34" s="70">
        <f>O36+O35</f>
        <v>69943.710000000006</v>
      </c>
      <c r="P34" s="70">
        <f>P36+P35</f>
        <v>74000</v>
      </c>
      <c r="Q34" s="70">
        <f t="shared" ref="Q34:AO34" si="39">Q36</f>
        <v>0</v>
      </c>
      <c r="R34" s="70">
        <f t="shared" si="39"/>
        <v>0</v>
      </c>
      <c r="S34" s="70">
        <f t="shared" si="39"/>
        <v>0</v>
      </c>
      <c r="T34" s="70">
        <f t="shared" si="39"/>
        <v>0</v>
      </c>
      <c r="U34" s="70">
        <f t="shared" si="39"/>
        <v>0</v>
      </c>
      <c r="V34" s="70">
        <f t="shared" si="39"/>
        <v>0</v>
      </c>
      <c r="W34" s="70">
        <f t="shared" si="39"/>
        <v>0</v>
      </c>
      <c r="X34" s="70">
        <f t="shared" si="39"/>
        <v>0</v>
      </c>
      <c r="Y34" s="70">
        <f t="shared" si="39"/>
        <v>0</v>
      </c>
      <c r="Z34" s="694">
        <v>0</v>
      </c>
      <c r="AA34" s="70">
        <f t="shared" si="39"/>
        <v>0</v>
      </c>
      <c r="AB34" s="70">
        <f t="shared" si="39"/>
        <v>0</v>
      </c>
      <c r="AC34" s="70">
        <f t="shared" si="39"/>
        <v>0</v>
      </c>
      <c r="AD34" s="70">
        <f t="shared" si="39"/>
        <v>0</v>
      </c>
      <c r="AE34" s="70">
        <f t="shared" si="39"/>
        <v>0</v>
      </c>
      <c r="AF34" s="70">
        <f t="shared" si="39"/>
        <v>0</v>
      </c>
      <c r="AG34" s="70">
        <f t="shared" si="39"/>
        <v>0</v>
      </c>
      <c r="AH34" s="70">
        <f t="shared" si="39"/>
        <v>0</v>
      </c>
      <c r="AI34" s="70">
        <f t="shared" si="39"/>
        <v>0</v>
      </c>
      <c r="AJ34" s="70">
        <f t="shared" si="39"/>
        <v>0</v>
      </c>
      <c r="AK34" s="3">
        <f>P34-Q34</f>
        <v>74000</v>
      </c>
      <c r="AL34" s="3">
        <f>AK34</f>
        <v>74000</v>
      </c>
      <c r="AM34" s="70">
        <f t="shared" si="39"/>
        <v>0</v>
      </c>
      <c r="AN34" s="70">
        <f t="shared" si="39"/>
        <v>0</v>
      </c>
      <c r="AO34" s="70">
        <f t="shared" si="39"/>
        <v>0</v>
      </c>
      <c r="AP34" s="799"/>
      <c r="AQ34" s="694">
        <v>0</v>
      </c>
    </row>
    <row r="35" spans="1:43" ht="15" customHeight="1">
      <c r="A35" s="1295"/>
      <c r="B35" s="1" t="s">
        <v>15</v>
      </c>
      <c r="C35" s="286"/>
      <c r="D35" s="286"/>
      <c r="E35" s="286"/>
      <c r="F35" s="287"/>
      <c r="G35" s="600"/>
      <c r="H35" s="600"/>
      <c r="I35" s="991"/>
      <c r="J35" s="1297"/>
      <c r="K35" s="1297"/>
      <c r="L35" s="72">
        <v>10164.5</v>
      </c>
      <c r="M35" s="72">
        <v>0</v>
      </c>
      <c r="N35" s="72">
        <v>4946.26</v>
      </c>
      <c r="O35" s="72">
        <v>0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258"/>
      <c r="AA35" s="684">
        <v>0</v>
      </c>
      <c r="AB35" s="684">
        <v>0</v>
      </c>
      <c r="AC35" s="684">
        <v>0</v>
      </c>
      <c r="AD35" s="684">
        <v>0</v>
      </c>
      <c r="AE35" s="684">
        <v>0</v>
      </c>
      <c r="AF35" s="684">
        <v>0</v>
      </c>
      <c r="AG35" s="684">
        <v>0</v>
      </c>
      <c r="AH35" s="684">
        <v>0</v>
      </c>
      <c r="AI35" s="684">
        <v>0</v>
      </c>
      <c r="AJ35" s="684">
        <v>0</v>
      </c>
      <c r="AK35" s="288">
        <v>0</v>
      </c>
      <c r="AL35" s="288">
        <v>0</v>
      </c>
      <c r="AM35" s="684">
        <v>0</v>
      </c>
      <c r="AN35" s="684">
        <v>0</v>
      </c>
      <c r="AO35" s="684">
        <v>0</v>
      </c>
      <c r="AP35" s="1031"/>
      <c r="AQ35" s="258"/>
    </row>
    <row r="36" spans="1:43" ht="15" customHeight="1">
      <c r="A36" s="1301"/>
      <c r="B36" s="1" t="s">
        <v>32</v>
      </c>
      <c r="C36" s="286"/>
      <c r="D36" s="286"/>
      <c r="E36" s="286"/>
      <c r="F36" s="650"/>
      <c r="G36" s="600">
        <v>2020</v>
      </c>
      <c r="H36" s="600">
        <v>2021</v>
      </c>
      <c r="I36" s="992"/>
      <c r="J36" s="1298"/>
      <c r="K36" s="1298"/>
      <c r="L36" s="72">
        <v>250336.75</v>
      </c>
      <c r="M36" s="72">
        <v>0</v>
      </c>
      <c r="N36" s="72">
        <v>64997.45</v>
      </c>
      <c r="O36" s="72">
        <v>69943.710000000006</v>
      </c>
      <c r="P36" s="72">
        <v>74000</v>
      </c>
      <c r="Q36" s="72">
        <v>0</v>
      </c>
      <c r="R36" s="72">
        <v>0</v>
      </c>
      <c r="S36" s="72">
        <v>0</v>
      </c>
      <c r="T36" s="72">
        <v>0</v>
      </c>
      <c r="U36" s="72">
        <v>0</v>
      </c>
      <c r="V36" s="72">
        <v>0</v>
      </c>
      <c r="W36" s="72">
        <v>0</v>
      </c>
      <c r="X36" s="72">
        <v>0</v>
      </c>
      <c r="Y36" s="72">
        <v>0</v>
      </c>
      <c r="Z36" s="258"/>
      <c r="AA36" s="684">
        <v>0</v>
      </c>
      <c r="AB36" s="684">
        <v>0</v>
      </c>
      <c r="AC36" s="684">
        <v>0</v>
      </c>
      <c r="AD36" s="684">
        <v>0</v>
      </c>
      <c r="AE36" s="684">
        <v>0</v>
      </c>
      <c r="AF36" s="684">
        <v>0</v>
      </c>
      <c r="AG36" s="684">
        <v>0</v>
      </c>
      <c r="AH36" s="684">
        <v>0</v>
      </c>
      <c r="AI36" s="684">
        <v>0</v>
      </c>
      <c r="AJ36" s="684">
        <v>0</v>
      </c>
      <c r="AK36" s="684">
        <v>0</v>
      </c>
      <c r="AL36" s="684">
        <v>0</v>
      </c>
      <c r="AM36" s="684">
        <v>0</v>
      </c>
      <c r="AN36" s="684">
        <v>0</v>
      </c>
      <c r="AO36" s="684">
        <v>0</v>
      </c>
      <c r="AP36" s="1032"/>
      <c r="AQ36" s="258"/>
    </row>
    <row r="37" spans="1:43" s="327" customFormat="1" ht="30" customHeight="1">
      <c r="A37" s="1294" t="s">
        <v>37</v>
      </c>
      <c r="B37" s="797" t="s">
        <v>36</v>
      </c>
      <c r="C37" s="30"/>
      <c r="D37" s="30"/>
      <c r="E37" s="30"/>
      <c r="F37" s="32"/>
      <c r="G37" s="798"/>
      <c r="H37" s="798"/>
      <c r="I37" s="990" t="s">
        <v>19</v>
      </c>
      <c r="J37" s="318">
        <v>344081.28</v>
      </c>
      <c r="K37" s="1291">
        <v>0</v>
      </c>
      <c r="L37" s="318">
        <f>L38+L40</f>
        <v>368435.18</v>
      </c>
      <c r="M37" s="318">
        <f t="shared" ref="M37:AO37" si="40">M38+M40</f>
        <v>20243.12</v>
      </c>
      <c r="N37" s="318">
        <f t="shared" si="40"/>
        <v>13773.23</v>
      </c>
      <c r="O37" s="318">
        <f t="shared" si="40"/>
        <v>8942.9699999999993</v>
      </c>
      <c r="P37" s="318">
        <f t="shared" si="40"/>
        <v>90000</v>
      </c>
      <c r="Q37" s="318">
        <f t="shared" si="40"/>
        <v>0</v>
      </c>
      <c r="R37" s="318">
        <f t="shared" si="40"/>
        <v>0</v>
      </c>
      <c r="S37" s="318">
        <f t="shared" si="40"/>
        <v>0</v>
      </c>
      <c r="T37" s="318">
        <f t="shared" si="40"/>
        <v>0</v>
      </c>
      <c r="U37" s="318">
        <f t="shared" si="40"/>
        <v>0</v>
      </c>
      <c r="V37" s="318">
        <f t="shared" si="40"/>
        <v>0</v>
      </c>
      <c r="W37" s="318">
        <f t="shared" si="40"/>
        <v>0</v>
      </c>
      <c r="X37" s="318">
        <f t="shared" si="40"/>
        <v>0</v>
      </c>
      <c r="Y37" s="318">
        <f t="shared" si="40"/>
        <v>0</v>
      </c>
      <c r="Z37" s="372">
        <v>0</v>
      </c>
      <c r="AA37" s="318">
        <f t="shared" si="40"/>
        <v>0</v>
      </c>
      <c r="AB37" s="318">
        <f t="shared" si="40"/>
        <v>0</v>
      </c>
      <c r="AC37" s="318">
        <f t="shared" si="40"/>
        <v>0</v>
      </c>
      <c r="AD37" s="318">
        <f t="shared" si="40"/>
        <v>0</v>
      </c>
      <c r="AE37" s="318">
        <f t="shared" si="40"/>
        <v>0</v>
      </c>
      <c r="AF37" s="318">
        <f t="shared" si="40"/>
        <v>0</v>
      </c>
      <c r="AG37" s="318">
        <f t="shared" si="40"/>
        <v>0</v>
      </c>
      <c r="AH37" s="318">
        <f t="shared" si="40"/>
        <v>0</v>
      </c>
      <c r="AI37" s="318">
        <f t="shared" si="40"/>
        <v>0</v>
      </c>
      <c r="AJ37" s="318">
        <f t="shared" si="40"/>
        <v>0</v>
      </c>
      <c r="AK37" s="318">
        <f>P37-Q37</f>
        <v>90000</v>
      </c>
      <c r="AL37" s="318">
        <f>AK37</f>
        <v>90000</v>
      </c>
      <c r="AM37" s="318">
        <f>ROUND((Q37*100%/P37*100),2)</f>
        <v>0</v>
      </c>
      <c r="AN37" s="318">
        <f t="shared" si="40"/>
        <v>0</v>
      </c>
      <c r="AO37" s="318">
        <f t="shared" si="40"/>
        <v>0</v>
      </c>
      <c r="AP37" s="800"/>
      <c r="AQ37" s="372">
        <v>0</v>
      </c>
    </row>
    <row r="38" spans="1:43" ht="15" customHeight="1">
      <c r="A38" s="1295"/>
      <c r="B38" s="1" t="s">
        <v>15</v>
      </c>
      <c r="C38" s="286"/>
      <c r="D38" s="286"/>
      <c r="E38" s="286"/>
      <c r="F38" s="650"/>
      <c r="G38" s="600">
        <v>2019</v>
      </c>
      <c r="H38" s="600">
        <v>2019</v>
      </c>
      <c r="I38" s="991"/>
      <c r="J38" s="47">
        <v>31543.64</v>
      </c>
      <c r="K38" s="1292"/>
      <c r="L38" s="47">
        <f>SUM(M38:O38)</f>
        <v>31543.64</v>
      </c>
      <c r="M38" s="4">
        <v>20243.12</v>
      </c>
      <c r="N38" s="4">
        <v>11300.52</v>
      </c>
      <c r="O38" s="4">
        <v>0</v>
      </c>
      <c r="P38" s="4">
        <v>0</v>
      </c>
      <c r="Q38" s="4">
        <f>Q39</f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f>X39</f>
        <v>0</v>
      </c>
      <c r="Y38" s="4">
        <f>Y39</f>
        <v>0</v>
      </c>
      <c r="Z38" s="268"/>
      <c r="AA38" s="4">
        <f>AA39</f>
        <v>0</v>
      </c>
      <c r="AB38" s="4">
        <v>0</v>
      </c>
      <c r="AC38" s="4">
        <v>0</v>
      </c>
      <c r="AD38" s="4">
        <v>0</v>
      </c>
      <c r="AE38" s="4">
        <f>AE39</f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683"/>
      <c r="AQ38" s="268"/>
    </row>
    <row r="39" spans="1:43" s="266" customFormat="1" ht="15" hidden="1" customHeight="1">
      <c r="A39" s="1295"/>
      <c r="B39" s="102" t="s">
        <v>291</v>
      </c>
      <c r="C39" s="651"/>
      <c r="D39" s="651"/>
      <c r="E39" s="651"/>
      <c r="F39" s="652"/>
      <c r="G39" s="489"/>
      <c r="H39" s="489"/>
      <c r="I39" s="991"/>
      <c r="J39" s="96"/>
      <c r="K39" s="1292"/>
      <c r="L39" s="96"/>
      <c r="M39" s="268"/>
      <c r="N39" s="268"/>
      <c r="O39" s="268"/>
      <c r="P39" s="268"/>
      <c r="Q39" s="268">
        <f>Y39</f>
        <v>0</v>
      </c>
      <c r="R39" s="268"/>
      <c r="S39" s="268"/>
      <c r="T39" s="268"/>
      <c r="U39" s="268"/>
      <c r="V39" s="268"/>
      <c r="W39" s="268"/>
      <c r="X39" s="268">
        <v>0</v>
      </c>
      <c r="Y39" s="268">
        <v>0</v>
      </c>
      <c r="Z39" s="268"/>
      <c r="AA39" s="268">
        <f>AE39</f>
        <v>0</v>
      </c>
      <c r="AB39" s="268"/>
      <c r="AC39" s="268"/>
      <c r="AD39" s="268"/>
      <c r="AE39" s="268">
        <v>0</v>
      </c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490"/>
      <c r="AQ39" s="268"/>
    </row>
    <row r="40" spans="1:43" ht="15" customHeight="1">
      <c r="A40" s="1301"/>
      <c r="B40" s="1" t="s">
        <v>16</v>
      </c>
      <c r="C40" s="286"/>
      <c r="D40" s="286"/>
      <c r="E40" s="286"/>
      <c r="F40" s="650"/>
      <c r="G40" s="600">
        <v>2020</v>
      </c>
      <c r="H40" s="600">
        <v>2021</v>
      </c>
      <c r="I40" s="992"/>
      <c r="J40" s="47">
        <v>312537.64</v>
      </c>
      <c r="K40" s="1293"/>
      <c r="L40" s="47">
        <v>336891.54</v>
      </c>
      <c r="M40" s="4">
        <v>0</v>
      </c>
      <c r="N40" s="4">
        <v>2472.71</v>
      </c>
      <c r="O40" s="4">
        <v>8942.9699999999993</v>
      </c>
      <c r="P40" s="4">
        <v>90000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96"/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397"/>
      <c r="AQ40" s="96"/>
    </row>
    <row r="41" spans="1:43" s="327" customFormat="1" ht="31.5" customHeight="1">
      <c r="A41" s="790"/>
      <c r="B41" s="789" t="s">
        <v>405</v>
      </c>
      <c r="C41" s="801"/>
      <c r="D41" s="801"/>
      <c r="E41" s="801"/>
      <c r="F41" s="802"/>
      <c r="G41" s="792"/>
      <c r="H41" s="793"/>
      <c r="I41" s="742"/>
      <c r="J41" s="3"/>
      <c r="K41" s="747"/>
      <c r="L41" s="3"/>
      <c r="M41" s="318"/>
      <c r="N41" s="318"/>
      <c r="O41" s="318"/>
      <c r="P41" s="318">
        <f>SUM(P42:P43)</f>
        <v>8215.9</v>
      </c>
      <c r="Q41" s="318">
        <f>SUM(Q42:Q43)</f>
        <v>0</v>
      </c>
      <c r="R41" s="318">
        <f t="shared" ref="R41:AA41" si="41">SUM(R42:R43)</f>
        <v>0</v>
      </c>
      <c r="S41" s="318">
        <f t="shared" si="41"/>
        <v>0</v>
      </c>
      <c r="T41" s="318">
        <f t="shared" si="41"/>
        <v>0</v>
      </c>
      <c r="U41" s="318">
        <f t="shared" si="41"/>
        <v>0</v>
      </c>
      <c r="V41" s="318">
        <f t="shared" si="41"/>
        <v>0</v>
      </c>
      <c r="W41" s="318">
        <f t="shared" si="41"/>
        <v>0</v>
      </c>
      <c r="X41" s="318">
        <f t="shared" si="41"/>
        <v>0</v>
      </c>
      <c r="Y41" s="318">
        <f t="shared" si="41"/>
        <v>0</v>
      </c>
      <c r="Z41" s="318">
        <f t="shared" si="41"/>
        <v>0</v>
      </c>
      <c r="AA41" s="318">
        <f t="shared" si="41"/>
        <v>0</v>
      </c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800"/>
      <c r="AQ41" s="372"/>
    </row>
    <row r="42" spans="1:43" ht="15" customHeight="1">
      <c r="A42" s="754"/>
      <c r="B42" s="42" t="s">
        <v>15</v>
      </c>
      <c r="C42" s="785"/>
      <c r="D42" s="785"/>
      <c r="E42" s="785"/>
      <c r="F42" s="786"/>
      <c r="G42" s="335"/>
      <c r="H42" s="787"/>
      <c r="I42" s="738"/>
      <c r="J42" s="47"/>
      <c r="K42" s="753"/>
      <c r="L42" s="47"/>
      <c r="M42" s="4"/>
      <c r="N42" s="4"/>
      <c r="O42" s="4"/>
      <c r="P42" s="4">
        <v>1519.43</v>
      </c>
      <c r="Q42" s="4">
        <v>0</v>
      </c>
      <c r="R42" s="4"/>
      <c r="S42" s="4"/>
      <c r="T42" s="4"/>
      <c r="U42" s="4"/>
      <c r="V42" s="4"/>
      <c r="W42" s="4"/>
      <c r="X42" s="4"/>
      <c r="Y42" s="4"/>
      <c r="Z42" s="268"/>
      <c r="AA42" s="4">
        <v>0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745"/>
      <c r="AQ42" s="268"/>
    </row>
    <row r="43" spans="1:43" ht="15" customHeight="1">
      <c r="A43" s="754"/>
      <c r="B43" s="42" t="s">
        <v>16</v>
      </c>
      <c r="C43" s="785"/>
      <c r="D43" s="785"/>
      <c r="E43" s="785"/>
      <c r="F43" s="786"/>
      <c r="G43" s="335"/>
      <c r="H43" s="787"/>
      <c r="I43" s="738"/>
      <c r="J43" s="47"/>
      <c r="K43" s="753"/>
      <c r="L43" s="47"/>
      <c r="M43" s="4"/>
      <c r="N43" s="4"/>
      <c r="O43" s="4"/>
      <c r="P43" s="4">
        <v>6696.47</v>
      </c>
      <c r="Q43" s="4">
        <v>0</v>
      </c>
      <c r="R43" s="4"/>
      <c r="S43" s="4"/>
      <c r="T43" s="4"/>
      <c r="U43" s="4"/>
      <c r="V43" s="4"/>
      <c r="W43" s="4"/>
      <c r="X43" s="4"/>
      <c r="Y43" s="4"/>
      <c r="Z43" s="268"/>
      <c r="AA43" s="4">
        <v>0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745"/>
      <c r="AQ43" s="268"/>
    </row>
    <row r="44" spans="1:43" ht="38.25" hidden="1" customHeight="1">
      <c r="A44" s="1294" t="s">
        <v>22</v>
      </c>
      <c r="B44" s="1281" t="s">
        <v>49</v>
      </c>
      <c r="C44" s="1282"/>
      <c r="D44" s="1282"/>
      <c r="E44" s="1282"/>
      <c r="F44" s="1282"/>
      <c r="G44" s="1282"/>
      <c r="H44" s="1283"/>
      <c r="I44" s="23" t="s">
        <v>19</v>
      </c>
      <c r="J44" s="47">
        <v>0</v>
      </c>
      <c r="K44" s="47">
        <v>0</v>
      </c>
      <c r="L44" s="47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268"/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683"/>
      <c r="AQ44" s="268"/>
    </row>
    <row r="45" spans="1:43" ht="38.25" hidden="1" customHeight="1">
      <c r="A45" s="1295"/>
      <c r="B45" s="1284"/>
      <c r="C45" s="1285"/>
      <c r="D45" s="1285"/>
      <c r="E45" s="1285"/>
      <c r="F45" s="1285"/>
      <c r="G45" s="1285"/>
      <c r="H45" s="1286"/>
      <c r="I45" s="23" t="s">
        <v>20</v>
      </c>
      <c r="J45" s="47">
        <v>0</v>
      </c>
      <c r="K45" s="47">
        <v>0</v>
      </c>
      <c r="L45" s="47">
        <f>L48</f>
        <v>4674.0700000000006</v>
      </c>
      <c r="M45" s="47">
        <f t="shared" ref="M45:V45" si="42">M48</f>
        <v>0</v>
      </c>
      <c r="N45" s="47">
        <f t="shared" si="42"/>
        <v>0</v>
      </c>
      <c r="O45" s="47">
        <f t="shared" si="42"/>
        <v>0</v>
      </c>
      <c r="P45" s="47">
        <f t="shared" si="42"/>
        <v>0</v>
      </c>
      <c r="Q45" s="47">
        <f t="shared" si="42"/>
        <v>0</v>
      </c>
      <c r="R45" s="47">
        <f t="shared" si="42"/>
        <v>0</v>
      </c>
      <c r="S45" s="47">
        <f t="shared" si="42"/>
        <v>0</v>
      </c>
      <c r="T45" s="47">
        <f t="shared" si="42"/>
        <v>0</v>
      </c>
      <c r="U45" s="47">
        <f t="shared" si="42"/>
        <v>7.2</v>
      </c>
      <c r="V45" s="47">
        <f t="shared" si="42"/>
        <v>0</v>
      </c>
      <c r="W45" s="4">
        <v>0</v>
      </c>
      <c r="X45" s="4">
        <v>0</v>
      </c>
      <c r="Y45" s="4">
        <v>0</v>
      </c>
      <c r="Z45" s="268"/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683"/>
      <c r="AQ45" s="268"/>
    </row>
    <row r="46" spans="1:43" ht="25.5" hidden="1" customHeight="1">
      <c r="A46" s="1295"/>
      <c r="B46" s="1284"/>
      <c r="C46" s="1285"/>
      <c r="D46" s="1285"/>
      <c r="E46" s="1285"/>
      <c r="F46" s="1285"/>
      <c r="G46" s="1285"/>
      <c r="H46" s="1286"/>
      <c r="I46" s="23" t="s">
        <v>10</v>
      </c>
      <c r="J46" s="47">
        <f t="shared" ref="J46:AO46" si="43">J48</f>
        <v>23417.360000000001</v>
      </c>
      <c r="K46" s="47">
        <f t="shared" si="43"/>
        <v>0</v>
      </c>
      <c r="L46" s="47">
        <v>0</v>
      </c>
      <c r="M46" s="4">
        <f t="shared" si="43"/>
        <v>0</v>
      </c>
      <c r="N46" s="4">
        <f t="shared" si="43"/>
        <v>0</v>
      </c>
      <c r="O46" s="4">
        <f t="shared" si="43"/>
        <v>0</v>
      </c>
      <c r="P46" s="4">
        <v>0</v>
      </c>
      <c r="Q46" s="4">
        <v>0</v>
      </c>
      <c r="R46" s="4">
        <f t="shared" si="43"/>
        <v>0</v>
      </c>
      <c r="S46" s="4">
        <f t="shared" si="43"/>
        <v>0</v>
      </c>
      <c r="T46" s="4">
        <f t="shared" si="43"/>
        <v>0</v>
      </c>
      <c r="U46" s="4">
        <v>0</v>
      </c>
      <c r="V46" s="4">
        <f t="shared" si="43"/>
        <v>0</v>
      </c>
      <c r="W46" s="4">
        <f t="shared" si="43"/>
        <v>0</v>
      </c>
      <c r="X46" s="4">
        <f t="shared" si="43"/>
        <v>0</v>
      </c>
      <c r="Y46" s="4">
        <f t="shared" si="43"/>
        <v>0</v>
      </c>
      <c r="Z46" s="268"/>
      <c r="AA46" s="4">
        <f t="shared" si="43"/>
        <v>0</v>
      </c>
      <c r="AB46" s="4">
        <f t="shared" si="43"/>
        <v>0</v>
      </c>
      <c r="AC46" s="4">
        <f t="shared" si="43"/>
        <v>7.2</v>
      </c>
      <c r="AD46" s="4">
        <f t="shared" si="43"/>
        <v>0</v>
      </c>
      <c r="AE46" s="4">
        <f t="shared" si="43"/>
        <v>0</v>
      </c>
      <c r="AF46" s="4">
        <f t="shared" si="43"/>
        <v>0</v>
      </c>
      <c r="AG46" s="4">
        <f t="shared" si="43"/>
        <v>0</v>
      </c>
      <c r="AH46" s="4">
        <f t="shared" si="43"/>
        <v>0</v>
      </c>
      <c r="AI46" s="4">
        <f t="shared" si="43"/>
        <v>0</v>
      </c>
      <c r="AJ46" s="4">
        <f t="shared" si="43"/>
        <v>0</v>
      </c>
      <c r="AK46" s="4">
        <f t="shared" si="43"/>
        <v>0</v>
      </c>
      <c r="AL46" s="4">
        <f t="shared" si="43"/>
        <v>0</v>
      </c>
      <c r="AM46" s="4">
        <f t="shared" si="43"/>
        <v>0</v>
      </c>
      <c r="AN46" s="4">
        <f t="shared" si="43"/>
        <v>0</v>
      </c>
      <c r="AO46" s="4">
        <f t="shared" si="43"/>
        <v>0</v>
      </c>
      <c r="AP46" s="683"/>
      <c r="AQ46" s="268"/>
    </row>
    <row r="47" spans="1:43" ht="25.5" hidden="1" customHeight="1">
      <c r="A47" s="1295"/>
      <c r="B47" s="1287"/>
      <c r="C47" s="1288"/>
      <c r="D47" s="1288"/>
      <c r="E47" s="1288"/>
      <c r="F47" s="1288"/>
      <c r="G47" s="1288"/>
      <c r="H47" s="1289"/>
      <c r="I47" s="23" t="s">
        <v>9</v>
      </c>
      <c r="J47" s="47">
        <v>0</v>
      </c>
      <c r="K47" s="47">
        <v>0</v>
      </c>
      <c r="L47" s="47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268"/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683"/>
      <c r="AQ47" s="268"/>
    </row>
    <row r="48" spans="1:43" s="327" customFormat="1" ht="29.25" customHeight="1">
      <c r="A48" s="1033" t="s">
        <v>23</v>
      </c>
      <c r="B48" s="797" t="s">
        <v>276</v>
      </c>
      <c r="C48" s="749">
        <v>900</v>
      </c>
      <c r="D48" s="35">
        <v>28000</v>
      </c>
      <c r="E48" s="749"/>
      <c r="F48" s="746"/>
      <c r="G48" s="741"/>
      <c r="H48" s="741"/>
      <c r="I48" s="1111" t="s">
        <v>20</v>
      </c>
      <c r="J48" s="1296">
        <v>23417.360000000001</v>
      </c>
      <c r="K48" s="1296">
        <v>0</v>
      </c>
      <c r="L48" s="70">
        <f>SUM(L49:L52)</f>
        <v>4674.0700000000006</v>
      </c>
      <c r="M48" s="70">
        <f>SUM(M49:M52)</f>
        <v>0</v>
      </c>
      <c r="N48" s="70">
        <f>SUM(N49:N52)</f>
        <v>0</v>
      </c>
      <c r="O48" s="70">
        <f>SUM(O49:O52)</f>
        <v>0</v>
      </c>
      <c r="P48" s="70">
        <f>SUM(P49:P52)</f>
        <v>0</v>
      </c>
      <c r="Q48" s="70">
        <f>Q49+Q52</f>
        <v>0</v>
      </c>
      <c r="R48" s="70">
        <f t="shared" ref="R48:AA48" si="44">R49+R52</f>
        <v>0</v>
      </c>
      <c r="S48" s="70">
        <f t="shared" si="44"/>
        <v>0</v>
      </c>
      <c r="T48" s="70">
        <f t="shared" si="44"/>
        <v>0</v>
      </c>
      <c r="U48" s="70">
        <f t="shared" si="44"/>
        <v>7.2</v>
      </c>
      <c r="V48" s="70">
        <f t="shared" si="44"/>
        <v>0</v>
      </c>
      <c r="W48" s="70">
        <f t="shared" si="44"/>
        <v>0</v>
      </c>
      <c r="X48" s="70">
        <f t="shared" si="44"/>
        <v>0</v>
      </c>
      <c r="Y48" s="70">
        <f t="shared" si="44"/>
        <v>0</v>
      </c>
      <c r="Z48" s="70">
        <f t="shared" si="44"/>
        <v>0</v>
      </c>
      <c r="AA48" s="70">
        <f t="shared" si="44"/>
        <v>0</v>
      </c>
      <c r="AB48" s="70">
        <f t="shared" ref="AB48:AC48" si="45">AB49+AB52</f>
        <v>0</v>
      </c>
      <c r="AC48" s="70">
        <f t="shared" si="45"/>
        <v>7.2</v>
      </c>
      <c r="AD48" s="70">
        <v>0</v>
      </c>
      <c r="AE48" s="70">
        <v>0</v>
      </c>
      <c r="AF48" s="70">
        <v>0</v>
      </c>
      <c r="AG48" s="70">
        <v>0</v>
      </c>
      <c r="AH48" s="70">
        <v>0</v>
      </c>
      <c r="AI48" s="70">
        <v>0</v>
      </c>
      <c r="AJ48" s="70">
        <v>0</v>
      </c>
      <c r="AK48" s="3">
        <f>P48-Q48</f>
        <v>0</v>
      </c>
      <c r="AL48" s="3">
        <f>AK48</f>
        <v>0</v>
      </c>
      <c r="AM48" s="70">
        <v>0</v>
      </c>
      <c r="AN48" s="70">
        <v>0</v>
      </c>
      <c r="AO48" s="70">
        <v>0</v>
      </c>
      <c r="AP48" s="803"/>
      <c r="AQ48" s="694">
        <v>0</v>
      </c>
    </row>
    <row r="49" spans="1:43" ht="15" customHeight="1">
      <c r="A49" s="1034"/>
      <c r="B49" s="587" t="s">
        <v>15</v>
      </c>
      <c r="C49" s="599"/>
      <c r="D49" s="579"/>
      <c r="E49" s="599"/>
      <c r="F49" s="36"/>
      <c r="G49" s="590"/>
      <c r="H49" s="590"/>
      <c r="I49" s="1112"/>
      <c r="J49" s="1297"/>
      <c r="K49" s="1297"/>
      <c r="L49" s="72">
        <v>521.89</v>
      </c>
      <c r="M49" s="72"/>
      <c r="N49" s="72">
        <v>0</v>
      </c>
      <c r="O49" s="73"/>
      <c r="P49" s="72">
        <v>0</v>
      </c>
      <c r="Q49" s="72">
        <v>0</v>
      </c>
      <c r="R49" s="698">
        <f t="shared" ref="R49:Z49" si="46">R50+R51</f>
        <v>0</v>
      </c>
      <c r="S49" s="698">
        <f t="shared" si="46"/>
        <v>0</v>
      </c>
      <c r="T49" s="698">
        <f t="shared" si="46"/>
        <v>0</v>
      </c>
      <c r="U49" s="698">
        <f t="shared" si="46"/>
        <v>7.2</v>
      </c>
      <c r="V49" s="698">
        <f t="shared" si="46"/>
        <v>0</v>
      </c>
      <c r="W49" s="698">
        <f t="shared" si="46"/>
        <v>0</v>
      </c>
      <c r="X49" s="698">
        <f t="shared" si="46"/>
        <v>0</v>
      </c>
      <c r="Y49" s="698">
        <f t="shared" si="46"/>
        <v>0</v>
      </c>
      <c r="Z49" s="698">
        <f t="shared" si="46"/>
        <v>0</v>
      </c>
      <c r="AA49" s="698">
        <v>0</v>
      </c>
      <c r="AB49" s="684">
        <f t="shared" ref="AB49:AC49" si="47">AB50</f>
        <v>0</v>
      </c>
      <c r="AC49" s="684">
        <f t="shared" si="47"/>
        <v>7.2</v>
      </c>
      <c r="AD49" s="684"/>
      <c r="AE49" s="684"/>
      <c r="AF49" s="684"/>
      <c r="AG49" s="684"/>
      <c r="AH49" s="684"/>
      <c r="AI49" s="684"/>
      <c r="AJ49" s="684"/>
      <c r="AK49" s="288"/>
      <c r="AL49" s="288"/>
      <c r="AM49" s="684"/>
      <c r="AN49" s="684"/>
      <c r="AO49" s="684"/>
      <c r="AP49" s="580"/>
      <c r="AQ49" s="258"/>
    </row>
    <row r="50" spans="1:43" s="266" customFormat="1" ht="15" hidden="1" customHeight="1">
      <c r="A50" s="1034"/>
      <c r="B50" s="92" t="s">
        <v>316</v>
      </c>
      <c r="C50" s="104"/>
      <c r="D50" s="581"/>
      <c r="E50" s="104"/>
      <c r="F50" s="578"/>
      <c r="G50" s="262"/>
      <c r="H50" s="262"/>
      <c r="I50" s="1112"/>
      <c r="J50" s="1297"/>
      <c r="K50" s="1297"/>
      <c r="L50" s="258"/>
      <c r="M50" s="258"/>
      <c r="N50" s="258"/>
      <c r="O50" s="582"/>
      <c r="P50" s="258"/>
      <c r="Q50" s="258">
        <f>S50+U50</f>
        <v>7.2</v>
      </c>
      <c r="R50" s="258"/>
      <c r="S50" s="258"/>
      <c r="T50" s="258"/>
      <c r="U50" s="258">
        <v>7.2</v>
      </c>
      <c r="V50" s="258"/>
      <c r="W50" s="258"/>
      <c r="X50" s="258"/>
      <c r="Y50" s="258"/>
      <c r="Z50" s="258"/>
      <c r="AA50" s="258">
        <f>AC50</f>
        <v>7.2</v>
      </c>
      <c r="AB50" s="258"/>
      <c r="AC50" s="258">
        <v>7.2</v>
      </c>
      <c r="AD50" s="258"/>
      <c r="AE50" s="258"/>
      <c r="AF50" s="258"/>
      <c r="AG50" s="258"/>
      <c r="AH50" s="258"/>
      <c r="AI50" s="258"/>
      <c r="AJ50" s="258"/>
      <c r="AK50" s="583"/>
      <c r="AL50" s="583"/>
      <c r="AM50" s="258"/>
      <c r="AN50" s="258"/>
      <c r="AO50" s="258"/>
      <c r="AP50" s="584"/>
      <c r="AQ50" s="258"/>
    </row>
    <row r="51" spans="1:43" s="266" customFormat="1" ht="15" hidden="1" customHeight="1">
      <c r="A51" s="1034"/>
      <c r="B51" s="92" t="s">
        <v>351</v>
      </c>
      <c r="C51" s="104"/>
      <c r="D51" s="581"/>
      <c r="E51" s="104"/>
      <c r="F51" s="578"/>
      <c r="G51" s="262"/>
      <c r="H51" s="262"/>
      <c r="I51" s="1112"/>
      <c r="J51" s="1297"/>
      <c r="K51" s="1297"/>
      <c r="L51" s="258"/>
      <c r="M51" s="258"/>
      <c r="N51" s="258"/>
      <c r="O51" s="582"/>
      <c r="P51" s="258"/>
      <c r="Q51" s="258">
        <v>48</v>
      </c>
      <c r="R51" s="258"/>
      <c r="S51" s="258"/>
      <c r="T51" s="258"/>
      <c r="U51" s="258"/>
      <c r="V51" s="258"/>
      <c r="W51" s="258"/>
      <c r="X51" s="258"/>
      <c r="Y51" s="258"/>
      <c r="Z51" s="258"/>
      <c r="AA51" s="258">
        <v>48</v>
      </c>
      <c r="AB51" s="258"/>
      <c r="AC51" s="258"/>
      <c r="AD51" s="258"/>
      <c r="AE51" s="258"/>
      <c r="AF51" s="258"/>
      <c r="AG51" s="258"/>
      <c r="AH51" s="258"/>
      <c r="AI51" s="258"/>
      <c r="AJ51" s="258"/>
      <c r="AK51" s="583"/>
      <c r="AL51" s="583"/>
      <c r="AM51" s="258"/>
      <c r="AN51" s="258"/>
      <c r="AO51" s="258"/>
      <c r="AP51" s="584"/>
      <c r="AQ51" s="258"/>
    </row>
    <row r="52" spans="1:43" ht="15" customHeight="1">
      <c r="A52" s="1035"/>
      <c r="B52" s="587" t="s">
        <v>16</v>
      </c>
      <c r="C52" s="599"/>
      <c r="D52" s="599"/>
      <c r="E52" s="599"/>
      <c r="F52" s="36"/>
      <c r="G52" s="590">
        <v>2020</v>
      </c>
      <c r="H52" s="590">
        <v>2020</v>
      </c>
      <c r="I52" s="1113"/>
      <c r="J52" s="1298"/>
      <c r="K52" s="1298"/>
      <c r="L52" s="72">
        <v>4152.18</v>
      </c>
      <c r="M52" s="72">
        <v>0</v>
      </c>
      <c r="N52" s="72">
        <v>0</v>
      </c>
      <c r="O52" s="72">
        <v>0</v>
      </c>
      <c r="P52" s="72">
        <v>0</v>
      </c>
      <c r="Q52" s="72">
        <v>0</v>
      </c>
      <c r="R52" s="72">
        <v>0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  <c r="X52" s="72">
        <v>0</v>
      </c>
      <c r="Y52" s="72">
        <v>0</v>
      </c>
      <c r="Z52" s="258"/>
      <c r="AA52" s="684">
        <v>0</v>
      </c>
      <c r="AB52" s="684">
        <v>0</v>
      </c>
      <c r="AC52" s="684">
        <v>0</v>
      </c>
      <c r="AD52" s="684">
        <v>0</v>
      </c>
      <c r="AE52" s="684">
        <v>0</v>
      </c>
      <c r="AF52" s="684">
        <v>0</v>
      </c>
      <c r="AG52" s="684">
        <f t="shared" ref="AG52:AJ53" si="48">AG55+AG58</f>
        <v>0</v>
      </c>
      <c r="AH52" s="684">
        <f t="shared" si="48"/>
        <v>0</v>
      </c>
      <c r="AI52" s="684">
        <f t="shared" si="48"/>
        <v>0</v>
      </c>
      <c r="AJ52" s="684">
        <f t="shared" si="48"/>
        <v>0</v>
      </c>
      <c r="AK52" s="684">
        <v>0</v>
      </c>
      <c r="AL52" s="684">
        <v>0</v>
      </c>
      <c r="AM52" s="684">
        <v>0</v>
      </c>
      <c r="AN52" s="684">
        <v>0</v>
      </c>
      <c r="AO52" s="684">
        <v>0</v>
      </c>
      <c r="AP52" s="401"/>
      <c r="AQ52" s="258"/>
    </row>
    <row r="53" spans="1:43" ht="38.25" hidden="1" customHeight="1">
      <c r="A53" s="996" t="s">
        <v>29</v>
      </c>
      <c r="B53" s="1281" t="s">
        <v>62</v>
      </c>
      <c r="C53" s="1282"/>
      <c r="D53" s="1282"/>
      <c r="E53" s="1282"/>
      <c r="F53" s="1282"/>
      <c r="G53" s="1282"/>
      <c r="H53" s="1283"/>
      <c r="I53" s="37" t="s">
        <v>20</v>
      </c>
      <c r="J53" s="653">
        <f>L53</f>
        <v>924.64</v>
      </c>
      <c r="K53" s="653">
        <v>0</v>
      </c>
      <c r="L53" s="72">
        <f>L59</f>
        <v>924.64</v>
      </c>
      <c r="M53" s="72">
        <f t="shared" ref="M53:T53" si="49">M56+M59</f>
        <v>0</v>
      </c>
      <c r="N53" s="72">
        <f t="shared" si="49"/>
        <v>0</v>
      </c>
      <c r="O53" s="72">
        <f t="shared" si="49"/>
        <v>0</v>
      </c>
      <c r="P53" s="72">
        <f t="shared" si="49"/>
        <v>725.37</v>
      </c>
      <c r="Q53" s="72">
        <f t="shared" si="49"/>
        <v>0</v>
      </c>
      <c r="R53" s="72">
        <f t="shared" si="49"/>
        <v>0</v>
      </c>
      <c r="S53" s="72">
        <f t="shared" si="49"/>
        <v>0</v>
      </c>
      <c r="T53" s="72">
        <f t="shared" si="49"/>
        <v>0</v>
      </c>
      <c r="U53" s="72">
        <f t="shared" ref="U53:AO53" si="50">U56+U59</f>
        <v>0</v>
      </c>
      <c r="V53" s="72">
        <f t="shared" si="50"/>
        <v>131</v>
      </c>
      <c r="W53" s="72">
        <f t="shared" si="50"/>
        <v>131</v>
      </c>
      <c r="X53" s="72">
        <f t="shared" si="50"/>
        <v>0</v>
      </c>
      <c r="Y53" s="72">
        <f t="shared" si="50"/>
        <v>0</v>
      </c>
      <c r="Z53" s="258"/>
      <c r="AA53" s="684">
        <f t="shared" si="50"/>
        <v>0</v>
      </c>
      <c r="AB53" s="684">
        <f t="shared" si="50"/>
        <v>0</v>
      </c>
      <c r="AC53" s="684">
        <f t="shared" si="50"/>
        <v>0</v>
      </c>
      <c r="AD53" s="684">
        <f t="shared" si="50"/>
        <v>200</v>
      </c>
      <c r="AE53" s="684">
        <f t="shared" si="50"/>
        <v>0</v>
      </c>
      <c r="AF53" s="684">
        <f t="shared" si="50"/>
        <v>0</v>
      </c>
      <c r="AG53" s="684">
        <f t="shared" si="48"/>
        <v>0</v>
      </c>
      <c r="AH53" s="684">
        <f t="shared" si="48"/>
        <v>0</v>
      </c>
      <c r="AI53" s="684">
        <f t="shared" si="48"/>
        <v>0</v>
      </c>
      <c r="AJ53" s="684">
        <f t="shared" si="48"/>
        <v>0</v>
      </c>
      <c r="AK53" s="684">
        <f t="shared" si="50"/>
        <v>725.37</v>
      </c>
      <c r="AL53" s="684">
        <f t="shared" si="50"/>
        <v>725.37</v>
      </c>
      <c r="AM53" s="684">
        <f t="shared" si="50"/>
        <v>0</v>
      </c>
      <c r="AN53" s="684">
        <f t="shared" si="50"/>
        <v>0</v>
      </c>
      <c r="AO53" s="684">
        <f t="shared" si="50"/>
        <v>0</v>
      </c>
      <c r="AP53" s="401"/>
      <c r="AQ53" s="258"/>
    </row>
    <row r="54" spans="1:43" ht="25.5" hidden="1" customHeight="1">
      <c r="A54" s="997"/>
      <c r="B54" s="1284"/>
      <c r="C54" s="1285"/>
      <c r="D54" s="1285"/>
      <c r="E54" s="1285"/>
      <c r="F54" s="1285"/>
      <c r="G54" s="1285"/>
      <c r="H54" s="1286"/>
      <c r="I54" s="37" t="s">
        <v>10</v>
      </c>
      <c r="J54" s="653">
        <f>L54</f>
        <v>0</v>
      </c>
      <c r="K54" s="653">
        <v>0</v>
      </c>
      <c r="L54" s="72">
        <v>0</v>
      </c>
      <c r="M54" s="72">
        <v>0</v>
      </c>
      <c r="N54" s="72">
        <v>0</v>
      </c>
      <c r="O54" s="73">
        <v>0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0</v>
      </c>
      <c r="V54" s="72">
        <v>0</v>
      </c>
      <c r="W54" s="72">
        <v>0</v>
      </c>
      <c r="X54" s="72">
        <v>0</v>
      </c>
      <c r="Y54" s="72">
        <v>0</v>
      </c>
      <c r="Z54" s="258"/>
      <c r="AA54" s="684">
        <v>0</v>
      </c>
      <c r="AB54" s="684">
        <v>0</v>
      </c>
      <c r="AC54" s="684">
        <v>0</v>
      </c>
      <c r="AD54" s="684">
        <v>0</v>
      </c>
      <c r="AE54" s="684">
        <v>0</v>
      </c>
      <c r="AF54" s="684">
        <v>0</v>
      </c>
      <c r="AG54" s="684">
        <v>0</v>
      </c>
      <c r="AH54" s="684">
        <v>0</v>
      </c>
      <c r="AI54" s="684">
        <v>0</v>
      </c>
      <c r="AJ54" s="684">
        <v>0</v>
      </c>
      <c r="AK54" s="684">
        <v>0</v>
      </c>
      <c r="AL54" s="684">
        <v>0</v>
      </c>
      <c r="AM54" s="684">
        <v>0</v>
      </c>
      <c r="AN54" s="684">
        <v>0</v>
      </c>
      <c r="AO54" s="684">
        <v>0</v>
      </c>
      <c r="AP54" s="401"/>
      <c r="AQ54" s="258"/>
    </row>
    <row r="55" spans="1:43" ht="25.5" hidden="1" customHeight="1">
      <c r="A55" s="998"/>
      <c r="B55" s="1287"/>
      <c r="C55" s="1288"/>
      <c r="D55" s="1288"/>
      <c r="E55" s="1288"/>
      <c r="F55" s="1288"/>
      <c r="G55" s="1288"/>
      <c r="H55" s="1289"/>
      <c r="I55" s="37" t="s">
        <v>9</v>
      </c>
      <c r="J55" s="653">
        <f>L55</f>
        <v>0</v>
      </c>
      <c r="K55" s="653">
        <v>0</v>
      </c>
      <c r="L55" s="72">
        <v>0</v>
      </c>
      <c r="M55" s="72">
        <v>0</v>
      </c>
      <c r="N55" s="72">
        <v>0</v>
      </c>
      <c r="O55" s="73">
        <v>0</v>
      </c>
      <c r="P55" s="72">
        <v>0</v>
      </c>
      <c r="Q55" s="72">
        <v>0</v>
      </c>
      <c r="R55" s="72">
        <v>0</v>
      </c>
      <c r="S55" s="72">
        <v>0</v>
      </c>
      <c r="T55" s="72">
        <v>0</v>
      </c>
      <c r="U55" s="72">
        <v>0</v>
      </c>
      <c r="V55" s="72">
        <v>0</v>
      </c>
      <c r="W55" s="72">
        <v>0</v>
      </c>
      <c r="X55" s="72">
        <v>0</v>
      </c>
      <c r="Y55" s="72">
        <v>0</v>
      </c>
      <c r="Z55" s="258"/>
      <c r="AA55" s="684">
        <v>0</v>
      </c>
      <c r="AB55" s="684">
        <v>0</v>
      </c>
      <c r="AC55" s="684">
        <v>0</v>
      </c>
      <c r="AD55" s="684">
        <v>0</v>
      </c>
      <c r="AE55" s="684">
        <v>0</v>
      </c>
      <c r="AF55" s="684">
        <v>0</v>
      </c>
      <c r="AG55" s="684">
        <v>0</v>
      </c>
      <c r="AH55" s="684">
        <v>0</v>
      </c>
      <c r="AI55" s="684">
        <v>0</v>
      </c>
      <c r="AJ55" s="684">
        <v>0</v>
      </c>
      <c r="AK55" s="684">
        <v>0</v>
      </c>
      <c r="AL55" s="684">
        <v>0</v>
      </c>
      <c r="AM55" s="684">
        <v>0</v>
      </c>
      <c r="AN55" s="684">
        <v>0</v>
      </c>
      <c r="AO55" s="684">
        <v>0</v>
      </c>
      <c r="AP55" s="401"/>
      <c r="AQ55" s="258"/>
    </row>
    <row r="56" spans="1:43" ht="25.5" hidden="1" customHeight="1">
      <c r="A56" s="1033" t="s">
        <v>46</v>
      </c>
      <c r="B56" s="1" t="s">
        <v>53</v>
      </c>
      <c r="C56" s="990">
        <v>300</v>
      </c>
      <c r="D56" s="990">
        <v>17</v>
      </c>
      <c r="E56" s="990"/>
      <c r="F56" s="1054"/>
      <c r="G56" s="599"/>
      <c r="H56" s="599"/>
      <c r="I56" s="1038" t="s">
        <v>20</v>
      </c>
      <c r="J56" s="653">
        <f>L56</f>
        <v>0</v>
      </c>
      <c r="K56" s="653"/>
      <c r="L56" s="72">
        <f>M56+N56+O56</f>
        <v>0</v>
      </c>
      <c r="M56" s="71">
        <f>M57+M58</f>
        <v>0</v>
      </c>
      <c r="N56" s="71">
        <f>N57+N58</f>
        <v>0</v>
      </c>
      <c r="O56" s="71">
        <f>O57+O58</f>
        <v>0</v>
      </c>
      <c r="P56" s="71">
        <f>P57+P58</f>
        <v>0</v>
      </c>
      <c r="Q56" s="71">
        <f>Q57+Q58</f>
        <v>0</v>
      </c>
      <c r="R56" s="71">
        <f t="shared" ref="R56:AO56" si="51">R57+R58</f>
        <v>0</v>
      </c>
      <c r="S56" s="71">
        <f t="shared" si="51"/>
        <v>0</v>
      </c>
      <c r="T56" s="71">
        <f t="shared" si="51"/>
        <v>0</v>
      </c>
      <c r="U56" s="71">
        <f t="shared" si="51"/>
        <v>0</v>
      </c>
      <c r="V56" s="71">
        <f t="shared" si="51"/>
        <v>0</v>
      </c>
      <c r="W56" s="71">
        <f t="shared" si="51"/>
        <v>0</v>
      </c>
      <c r="X56" s="71">
        <f t="shared" si="51"/>
        <v>0</v>
      </c>
      <c r="Y56" s="71">
        <f t="shared" si="51"/>
        <v>0</v>
      </c>
      <c r="Z56" s="100"/>
      <c r="AA56" s="71">
        <f t="shared" si="51"/>
        <v>0</v>
      </c>
      <c r="AB56" s="71">
        <f t="shared" si="51"/>
        <v>0</v>
      </c>
      <c r="AC56" s="71">
        <f t="shared" si="51"/>
        <v>0</v>
      </c>
      <c r="AD56" s="71">
        <f t="shared" si="51"/>
        <v>0</v>
      </c>
      <c r="AE56" s="71">
        <f t="shared" si="51"/>
        <v>0</v>
      </c>
      <c r="AF56" s="71">
        <f t="shared" si="51"/>
        <v>0</v>
      </c>
      <c r="AG56" s="71">
        <f t="shared" si="51"/>
        <v>0</v>
      </c>
      <c r="AH56" s="71">
        <f t="shared" si="51"/>
        <v>0</v>
      </c>
      <c r="AI56" s="71">
        <f t="shared" si="51"/>
        <v>0</v>
      </c>
      <c r="AJ56" s="71"/>
      <c r="AK56" s="47">
        <f>P56-Q56</f>
        <v>0</v>
      </c>
      <c r="AL56" s="47">
        <f>AK56</f>
        <v>0</v>
      </c>
      <c r="AM56" s="4">
        <v>0</v>
      </c>
      <c r="AN56" s="71">
        <f t="shared" si="51"/>
        <v>0</v>
      </c>
      <c r="AO56" s="71">
        <f t="shared" si="51"/>
        <v>0</v>
      </c>
      <c r="AP56" s="402" t="s">
        <v>158</v>
      </c>
      <c r="AQ56" s="100"/>
    </row>
    <row r="57" spans="1:43" ht="15" hidden="1" customHeight="1">
      <c r="A57" s="1034"/>
      <c r="B57" s="40" t="s">
        <v>15</v>
      </c>
      <c r="C57" s="991"/>
      <c r="D57" s="991"/>
      <c r="E57" s="991"/>
      <c r="F57" s="1020"/>
      <c r="G57" s="599">
        <v>2019</v>
      </c>
      <c r="H57" s="599">
        <v>2019</v>
      </c>
      <c r="I57" s="1055"/>
      <c r="J57" s="653">
        <f t="shared" ref="J57:J62" si="52">L57</f>
        <v>0</v>
      </c>
      <c r="K57" s="653"/>
      <c r="L57" s="72">
        <f>M57+N57+O57</f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100"/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1">
        <v>0</v>
      </c>
      <c r="AH57" s="71">
        <v>0</v>
      </c>
      <c r="AI57" s="71">
        <v>0</v>
      </c>
      <c r="AJ57" s="71"/>
      <c r="AK57" s="71">
        <v>0</v>
      </c>
      <c r="AL57" s="71">
        <v>0</v>
      </c>
      <c r="AM57" s="71">
        <v>0</v>
      </c>
      <c r="AN57" s="71">
        <v>0</v>
      </c>
      <c r="AO57" s="71">
        <v>0</v>
      </c>
      <c r="AP57" s="402"/>
      <c r="AQ57" s="100"/>
    </row>
    <row r="58" spans="1:43" ht="15" hidden="1" customHeight="1">
      <c r="A58" s="1035"/>
      <c r="B58" s="40" t="s">
        <v>16</v>
      </c>
      <c r="C58" s="992"/>
      <c r="D58" s="992"/>
      <c r="E58" s="992"/>
      <c r="F58" s="1013"/>
      <c r="G58" s="600">
        <v>2019</v>
      </c>
      <c r="H58" s="600">
        <v>2019</v>
      </c>
      <c r="I58" s="1039"/>
      <c r="J58" s="653">
        <f t="shared" si="52"/>
        <v>0</v>
      </c>
      <c r="K58" s="591"/>
      <c r="L58" s="72">
        <f>M58+N58+O58</f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268"/>
      <c r="AA58" s="71">
        <v>0</v>
      </c>
      <c r="AB58" s="71">
        <v>0</v>
      </c>
      <c r="AC58" s="71">
        <v>0</v>
      </c>
      <c r="AD58" s="71">
        <v>0</v>
      </c>
      <c r="AE58" s="71">
        <v>0</v>
      </c>
      <c r="AF58" s="71">
        <v>0</v>
      </c>
      <c r="AG58" s="71">
        <v>0</v>
      </c>
      <c r="AH58" s="71">
        <v>0</v>
      </c>
      <c r="AI58" s="71">
        <v>0</v>
      </c>
      <c r="AJ58" s="71"/>
      <c r="AK58" s="71">
        <v>0</v>
      </c>
      <c r="AL58" s="71">
        <v>0</v>
      </c>
      <c r="AM58" s="71">
        <v>0</v>
      </c>
      <c r="AN58" s="71">
        <v>0</v>
      </c>
      <c r="AO58" s="71">
        <v>0</v>
      </c>
      <c r="AP58" s="403"/>
      <c r="AQ58" s="268"/>
    </row>
    <row r="59" spans="1:43" ht="27" customHeight="1">
      <c r="A59" s="1294" t="s">
        <v>46</v>
      </c>
      <c r="B59" s="789" t="s">
        <v>54</v>
      </c>
      <c r="C59" s="990">
        <v>200</v>
      </c>
      <c r="D59" s="990">
        <v>10</v>
      </c>
      <c r="E59" s="1304"/>
      <c r="F59" s="1059"/>
      <c r="G59" s="600"/>
      <c r="H59" s="600"/>
      <c r="I59" s="1038" t="s">
        <v>20</v>
      </c>
      <c r="J59" s="653">
        <f t="shared" si="52"/>
        <v>924.64</v>
      </c>
      <c r="K59" s="591"/>
      <c r="L59" s="72">
        <f>SUM(L60:L62)</f>
        <v>924.64</v>
      </c>
      <c r="M59" s="4">
        <f>M60+M62</f>
        <v>0</v>
      </c>
      <c r="N59" s="4">
        <f>N60+N62</f>
        <v>0</v>
      </c>
      <c r="O59" s="4">
        <f>O60+O62</f>
        <v>0</v>
      </c>
      <c r="P59" s="318">
        <f>P60+P62</f>
        <v>725.37</v>
      </c>
      <c r="Q59" s="318">
        <f t="shared" ref="Q59:AA59" si="53">Q60+Q62</f>
        <v>0</v>
      </c>
      <c r="R59" s="318">
        <f t="shared" si="53"/>
        <v>0</v>
      </c>
      <c r="S59" s="318">
        <f t="shared" si="53"/>
        <v>0</v>
      </c>
      <c r="T59" s="318">
        <f t="shared" si="53"/>
        <v>0</v>
      </c>
      <c r="U59" s="318">
        <f t="shared" si="53"/>
        <v>0</v>
      </c>
      <c r="V59" s="318">
        <f t="shared" si="53"/>
        <v>131</v>
      </c>
      <c r="W59" s="318">
        <f t="shared" si="53"/>
        <v>131</v>
      </c>
      <c r="X59" s="318">
        <f t="shared" si="53"/>
        <v>0</v>
      </c>
      <c r="Y59" s="318">
        <f t="shared" si="53"/>
        <v>0</v>
      </c>
      <c r="Z59" s="318">
        <f t="shared" si="53"/>
        <v>0</v>
      </c>
      <c r="AA59" s="318">
        <f t="shared" si="53"/>
        <v>0</v>
      </c>
      <c r="AB59" s="4">
        <f t="shared" ref="AB59:AO59" si="54">AB60+AB62</f>
        <v>0</v>
      </c>
      <c r="AC59" s="4">
        <f t="shared" si="54"/>
        <v>0</v>
      </c>
      <c r="AD59" s="4">
        <f t="shared" si="54"/>
        <v>200</v>
      </c>
      <c r="AE59" s="4">
        <f t="shared" si="54"/>
        <v>0</v>
      </c>
      <c r="AF59" s="4">
        <f t="shared" si="54"/>
        <v>0</v>
      </c>
      <c r="AG59" s="4">
        <f t="shared" si="54"/>
        <v>0</v>
      </c>
      <c r="AH59" s="4">
        <f t="shared" si="54"/>
        <v>0</v>
      </c>
      <c r="AI59" s="4">
        <f t="shared" si="54"/>
        <v>0</v>
      </c>
      <c r="AJ59" s="4">
        <f t="shared" si="54"/>
        <v>0</v>
      </c>
      <c r="AK59" s="47">
        <f>P59-Q59</f>
        <v>725.37</v>
      </c>
      <c r="AL59" s="47">
        <f>AK59</f>
        <v>725.37</v>
      </c>
      <c r="AM59" s="4">
        <v>0</v>
      </c>
      <c r="AN59" s="4">
        <f t="shared" si="54"/>
        <v>0</v>
      </c>
      <c r="AO59" s="4">
        <f t="shared" si="54"/>
        <v>0</v>
      </c>
      <c r="AP59" s="402"/>
      <c r="AQ59" s="268">
        <v>0</v>
      </c>
    </row>
    <row r="60" spans="1:43" ht="14.25" customHeight="1">
      <c r="A60" s="1295"/>
      <c r="B60" s="42" t="s">
        <v>15</v>
      </c>
      <c r="C60" s="991"/>
      <c r="D60" s="991"/>
      <c r="E60" s="1305"/>
      <c r="F60" s="1060"/>
      <c r="G60" s="600">
        <v>2019</v>
      </c>
      <c r="H60" s="600">
        <v>2019</v>
      </c>
      <c r="I60" s="1055"/>
      <c r="J60" s="653">
        <f t="shared" si="52"/>
        <v>250</v>
      </c>
      <c r="K60" s="591"/>
      <c r="L60" s="72">
        <v>250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f t="shared" ref="R60:AD60" si="55">R61</f>
        <v>0</v>
      </c>
      <c r="S60" s="4">
        <f t="shared" si="55"/>
        <v>0</v>
      </c>
      <c r="T60" s="4">
        <f t="shared" si="55"/>
        <v>0</v>
      </c>
      <c r="U60" s="4">
        <f t="shared" si="55"/>
        <v>0</v>
      </c>
      <c r="V60" s="4">
        <f t="shared" si="55"/>
        <v>131</v>
      </c>
      <c r="W60" s="4">
        <f t="shared" si="55"/>
        <v>131</v>
      </c>
      <c r="X60" s="4">
        <f t="shared" si="55"/>
        <v>0</v>
      </c>
      <c r="Y60" s="4">
        <f t="shared" si="55"/>
        <v>0</v>
      </c>
      <c r="Z60" s="268"/>
      <c r="AA60" s="4">
        <v>0</v>
      </c>
      <c r="AB60" s="4">
        <f t="shared" si="55"/>
        <v>0</v>
      </c>
      <c r="AC60" s="4">
        <f t="shared" si="55"/>
        <v>0</v>
      </c>
      <c r="AD60" s="4">
        <f t="shared" si="55"/>
        <v>200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683"/>
      <c r="AQ60" s="268"/>
    </row>
    <row r="61" spans="1:43" s="266" customFormat="1" ht="14.25" hidden="1" customHeight="1">
      <c r="A61" s="1295"/>
      <c r="B61" s="252" t="s">
        <v>321</v>
      </c>
      <c r="C61" s="991"/>
      <c r="D61" s="991"/>
      <c r="E61" s="1305"/>
      <c r="F61" s="1060"/>
      <c r="G61" s="489"/>
      <c r="H61" s="489"/>
      <c r="I61" s="1055"/>
      <c r="J61" s="654"/>
      <c r="K61" s="368"/>
      <c r="L61" s="258"/>
      <c r="M61" s="268"/>
      <c r="N61" s="268"/>
      <c r="O61" s="268"/>
      <c r="P61" s="268"/>
      <c r="Q61" s="268">
        <f>W61</f>
        <v>131</v>
      </c>
      <c r="R61" s="268"/>
      <c r="S61" s="268"/>
      <c r="T61" s="268"/>
      <c r="U61" s="268"/>
      <c r="V61" s="268">
        <f>W61</f>
        <v>131</v>
      </c>
      <c r="W61" s="268">
        <v>131</v>
      </c>
      <c r="X61" s="268"/>
      <c r="Y61" s="268"/>
      <c r="Z61" s="268"/>
      <c r="AA61" s="268">
        <f>AD61</f>
        <v>200</v>
      </c>
      <c r="AB61" s="268"/>
      <c r="AC61" s="268"/>
      <c r="AD61" s="268">
        <v>200</v>
      </c>
      <c r="AE61" s="268"/>
      <c r="AF61" s="268"/>
      <c r="AG61" s="268"/>
      <c r="AH61" s="268"/>
      <c r="AI61" s="268"/>
      <c r="AJ61" s="268"/>
      <c r="AK61" s="268"/>
      <c r="AL61" s="268"/>
      <c r="AM61" s="268"/>
      <c r="AN61" s="268"/>
      <c r="AO61" s="268"/>
      <c r="AP61" s="490"/>
      <c r="AQ61" s="268"/>
    </row>
    <row r="62" spans="1:43" ht="14.25" customHeight="1">
      <c r="A62" s="1301"/>
      <c r="B62" s="42" t="s">
        <v>16</v>
      </c>
      <c r="C62" s="992"/>
      <c r="D62" s="992"/>
      <c r="E62" s="1306"/>
      <c r="F62" s="1061"/>
      <c r="G62" s="600">
        <v>2019</v>
      </c>
      <c r="H62" s="600">
        <v>2019</v>
      </c>
      <c r="I62" s="1039"/>
      <c r="J62" s="653">
        <f t="shared" si="52"/>
        <v>674.64</v>
      </c>
      <c r="K62" s="591"/>
      <c r="L62" s="72">
        <v>674.64</v>
      </c>
      <c r="M62" s="4">
        <v>0</v>
      </c>
      <c r="N62" s="4">
        <v>0</v>
      </c>
      <c r="O62" s="4">
        <v>0</v>
      </c>
      <c r="P62" s="4">
        <v>725.37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96"/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397"/>
      <c r="AQ62" s="96"/>
    </row>
    <row r="63" spans="1:43" s="327" customFormat="1" ht="28.5" customHeight="1">
      <c r="A63" s="790"/>
      <c r="B63" s="789" t="s">
        <v>406</v>
      </c>
      <c r="C63" s="133"/>
      <c r="D63" s="133"/>
      <c r="E63" s="707"/>
      <c r="F63" s="791"/>
      <c r="G63" s="792"/>
      <c r="H63" s="793"/>
      <c r="I63" s="794"/>
      <c r="J63" s="68"/>
      <c r="K63" s="742"/>
      <c r="L63" s="747"/>
      <c r="M63" s="318"/>
      <c r="N63" s="318"/>
      <c r="O63" s="318"/>
      <c r="P63" s="318">
        <f>SUM(P64:P65)</f>
        <v>2234.2800000000002</v>
      </c>
      <c r="Q63" s="318">
        <f>SUM(Q64:Q65)</f>
        <v>0</v>
      </c>
      <c r="R63" s="318">
        <f t="shared" ref="R63:AA63" si="56">SUM(R64:R65)</f>
        <v>0</v>
      </c>
      <c r="S63" s="318">
        <f t="shared" si="56"/>
        <v>0</v>
      </c>
      <c r="T63" s="318">
        <f t="shared" si="56"/>
        <v>0</v>
      </c>
      <c r="U63" s="318">
        <f t="shared" si="56"/>
        <v>0</v>
      </c>
      <c r="V63" s="318">
        <f t="shared" si="56"/>
        <v>0</v>
      </c>
      <c r="W63" s="318">
        <f t="shared" si="56"/>
        <v>0</v>
      </c>
      <c r="X63" s="318">
        <f t="shared" si="56"/>
        <v>0</v>
      </c>
      <c r="Y63" s="318">
        <f t="shared" si="56"/>
        <v>0</v>
      </c>
      <c r="Z63" s="318">
        <f t="shared" si="56"/>
        <v>0</v>
      </c>
      <c r="AA63" s="318">
        <f t="shared" si="56"/>
        <v>0</v>
      </c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640"/>
      <c r="AQ63" s="95"/>
    </row>
    <row r="64" spans="1:43" ht="14.25" customHeight="1">
      <c r="A64" s="754"/>
      <c r="B64" s="42" t="s">
        <v>15</v>
      </c>
      <c r="C64" s="341"/>
      <c r="D64" s="341"/>
      <c r="E64" s="788"/>
      <c r="F64" s="708"/>
      <c r="G64" s="335"/>
      <c r="H64" s="787"/>
      <c r="I64" s="748"/>
      <c r="J64" s="755"/>
      <c r="K64" s="738"/>
      <c r="L64" s="753"/>
      <c r="M64" s="4"/>
      <c r="N64" s="4"/>
      <c r="O64" s="4"/>
      <c r="P64" s="4">
        <v>2234.2800000000002</v>
      </c>
      <c r="Q64" s="47">
        <v>0</v>
      </c>
      <c r="R64" s="47"/>
      <c r="S64" s="47"/>
      <c r="T64" s="47"/>
      <c r="U64" s="47"/>
      <c r="V64" s="47"/>
      <c r="W64" s="47"/>
      <c r="X64" s="47"/>
      <c r="Y64" s="47"/>
      <c r="Z64" s="96"/>
      <c r="AA64" s="47">
        <v>0</v>
      </c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397"/>
      <c r="AQ64" s="96"/>
    </row>
    <row r="65" spans="1:43" ht="14.25" customHeight="1">
      <c r="A65" s="754"/>
      <c r="B65" s="42" t="s">
        <v>32</v>
      </c>
      <c r="C65" s="341"/>
      <c r="D65" s="341"/>
      <c r="E65" s="788"/>
      <c r="F65" s="708"/>
      <c r="G65" s="335"/>
      <c r="H65" s="787"/>
      <c r="I65" s="748"/>
      <c r="J65" s="755"/>
      <c r="K65" s="738"/>
      <c r="L65" s="753"/>
      <c r="M65" s="4"/>
      <c r="N65" s="4"/>
      <c r="O65" s="4"/>
      <c r="P65" s="4">
        <v>0</v>
      </c>
      <c r="Q65" s="47">
        <v>0</v>
      </c>
      <c r="R65" s="47"/>
      <c r="S65" s="47"/>
      <c r="T65" s="47"/>
      <c r="U65" s="47"/>
      <c r="V65" s="47"/>
      <c r="W65" s="47"/>
      <c r="X65" s="47"/>
      <c r="Y65" s="47"/>
      <c r="Z65" s="96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397"/>
      <c r="AQ65" s="96"/>
    </row>
    <row r="66" spans="1:43" ht="38.25" hidden="1">
      <c r="A66" s="996" t="s">
        <v>47</v>
      </c>
      <c r="B66" s="1281" t="s">
        <v>17</v>
      </c>
      <c r="C66" s="1282"/>
      <c r="D66" s="1282"/>
      <c r="E66" s="1282"/>
      <c r="F66" s="1282"/>
      <c r="G66" s="1282"/>
      <c r="H66" s="1283"/>
      <c r="I66" s="23" t="s">
        <v>20</v>
      </c>
      <c r="J66" s="47">
        <f t="shared" ref="J66:P66" si="57">J69</f>
        <v>18824.2</v>
      </c>
      <c r="K66" s="47">
        <f t="shared" si="57"/>
        <v>0</v>
      </c>
      <c r="L66" s="47">
        <f t="shared" si="57"/>
        <v>5710.74</v>
      </c>
      <c r="M66" s="47">
        <f t="shared" si="57"/>
        <v>893.45</v>
      </c>
      <c r="N66" s="47">
        <f t="shared" si="57"/>
        <v>1051.49</v>
      </c>
      <c r="O66" s="47">
        <f t="shared" si="57"/>
        <v>11206.2</v>
      </c>
      <c r="P66" s="47">
        <f t="shared" si="57"/>
        <v>192.06</v>
      </c>
      <c r="Q66" s="47">
        <f t="shared" ref="Q66:AO66" si="58">Q69</f>
        <v>0</v>
      </c>
      <c r="R66" s="47">
        <f t="shared" si="58"/>
        <v>0</v>
      </c>
      <c r="S66" s="47">
        <f t="shared" si="58"/>
        <v>0</v>
      </c>
      <c r="T66" s="47">
        <f t="shared" si="58"/>
        <v>0</v>
      </c>
      <c r="U66" s="47">
        <f t="shared" si="58"/>
        <v>0</v>
      </c>
      <c r="V66" s="47">
        <f t="shared" si="58"/>
        <v>0</v>
      </c>
      <c r="W66" s="47">
        <f t="shared" si="58"/>
        <v>0</v>
      </c>
      <c r="X66" s="47">
        <f t="shared" si="58"/>
        <v>0</v>
      </c>
      <c r="Y66" s="47">
        <f t="shared" si="58"/>
        <v>0</v>
      </c>
      <c r="Z66" s="96"/>
      <c r="AA66" s="47">
        <f t="shared" si="58"/>
        <v>0</v>
      </c>
      <c r="AB66" s="47">
        <f t="shared" si="58"/>
        <v>0</v>
      </c>
      <c r="AC66" s="47">
        <f t="shared" si="58"/>
        <v>0</v>
      </c>
      <c r="AD66" s="47">
        <f t="shared" si="58"/>
        <v>0</v>
      </c>
      <c r="AE66" s="47">
        <f t="shared" si="58"/>
        <v>0</v>
      </c>
      <c r="AF66" s="47">
        <f t="shared" si="58"/>
        <v>0</v>
      </c>
      <c r="AG66" s="47">
        <f t="shared" si="58"/>
        <v>0</v>
      </c>
      <c r="AH66" s="47">
        <f t="shared" si="58"/>
        <v>0</v>
      </c>
      <c r="AI66" s="47">
        <f t="shared" si="58"/>
        <v>0</v>
      </c>
      <c r="AJ66" s="47">
        <f t="shared" si="58"/>
        <v>0</v>
      </c>
      <c r="AK66" s="47">
        <f t="shared" si="58"/>
        <v>192.06</v>
      </c>
      <c r="AL66" s="47">
        <f t="shared" si="58"/>
        <v>192.06</v>
      </c>
      <c r="AM66" s="47">
        <f t="shared" si="58"/>
        <v>0</v>
      </c>
      <c r="AN66" s="47">
        <f t="shared" si="58"/>
        <v>0</v>
      </c>
      <c r="AO66" s="47">
        <f t="shared" si="58"/>
        <v>0</v>
      </c>
      <c r="AP66" s="397"/>
      <c r="AQ66" s="96"/>
    </row>
    <row r="67" spans="1:43" ht="25.5" hidden="1" customHeight="1">
      <c r="A67" s="997"/>
      <c r="B67" s="1284"/>
      <c r="C67" s="1285"/>
      <c r="D67" s="1285"/>
      <c r="E67" s="1285"/>
      <c r="F67" s="1285"/>
      <c r="G67" s="1285"/>
      <c r="H67" s="1286"/>
      <c r="I67" s="23" t="s">
        <v>10</v>
      </c>
      <c r="J67" s="47">
        <v>0</v>
      </c>
      <c r="K67" s="47">
        <v>0</v>
      </c>
      <c r="L67" s="47">
        <f>M67+N67+O67</f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96"/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397"/>
      <c r="AQ67" s="96"/>
    </row>
    <row r="68" spans="1:43" ht="25.5" hidden="1" customHeight="1">
      <c r="A68" s="998"/>
      <c r="B68" s="1287"/>
      <c r="C68" s="1288"/>
      <c r="D68" s="1288"/>
      <c r="E68" s="1288"/>
      <c r="F68" s="1288"/>
      <c r="G68" s="1288"/>
      <c r="H68" s="1289"/>
      <c r="I68" s="23" t="s">
        <v>9</v>
      </c>
      <c r="J68" s="47">
        <v>0</v>
      </c>
      <c r="K68" s="47">
        <v>0</v>
      </c>
      <c r="L68" s="47">
        <f>M68+N68+O68</f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96"/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397"/>
      <c r="AQ68" s="96"/>
    </row>
    <row r="69" spans="1:43" s="327" customFormat="1" ht="28.5" customHeight="1">
      <c r="A69" s="1036" t="s">
        <v>48</v>
      </c>
      <c r="B69" s="611" t="s">
        <v>277</v>
      </c>
      <c r="C69" s="990">
        <v>200</v>
      </c>
      <c r="D69" s="990">
        <v>180</v>
      </c>
      <c r="E69" s="990"/>
      <c r="F69" s="990"/>
      <c r="G69" s="741"/>
      <c r="H69" s="741"/>
      <c r="I69" s="990" t="s">
        <v>20</v>
      </c>
      <c r="J69" s="1309">
        <v>18824.2</v>
      </c>
      <c r="K69" s="3">
        <v>0</v>
      </c>
      <c r="L69" s="3">
        <f t="shared" ref="L69:P69" si="59">L70+L72</f>
        <v>5710.74</v>
      </c>
      <c r="M69" s="3">
        <f t="shared" si="59"/>
        <v>893.45</v>
      </c>
      <c r="N69" s="3">
        <f t="shared" si="59"/>
        <v>1051.49</v>
      </c>
      <c r="O69" s="3">
        <f t="shared" si="59"/>
        <v>11206.2</v>
      </c>
      <c r="P69" s="3">
        <f t="shared" si="59"/>
        <v>192.06</v>
      </c>
      <c r="Q69" s="3">
        <f>SUM(Q70:Q72)</f>
        <v>0</v>
      </c>
      <c r="R69" s="3">
        <f t="shared" ref="R69:AA69" si="60">SUM(R70:R72)</f>
        <v>0</v>
      </c>
      <c r="S69" s="3">
        <f t="shared" si="60"/>
        <v>0</v>
      </c>
      <c r="T69" s="3">
        <f t="shared" si="60"/>
        <v>0</v>
      </c>
      <c r="U69" s="3">
        <f t="shared" si="60"/>
        <v>0</v>
      </c>
      <c r="V69" s="3">
        <f t="shared" si="60"/>
        <v>0</v>
      </c>
      <c r="W69" s="3">
        <f t="shared" si="60"/>
        <v>0</v>
      </c>
      <c r="X69" s="3">
        <f t="shared" si="60"/>
        <v>0</v>
      </c>
      <c r="Y69" s="3">
        <f t="shared" si="60"/>
        <v>0</v>
      </c>
      <c r="Z69" s="3">
        <f t="shared" si="60"/>
        <v>0</v>
      </c>
      <c r="AA69" s="3">
        <f t="shared" si="60"/>
        <v>0</v>
      </c>
      <c r="AB69" s="3">
        <f t="shared" ref="AB69:AO69" si="61">AB70+AB72</f>
        <v>0</v>
      </c>
      <c r="AC69" s="3">
        <f t="shared" si="61"/>
        <v>0</v>
      </c>
      <c r="AD69" s="3">
        <f t="shared" si="61"/>
        <v>0</v>
      </c>
      <c r="AE69" s="3">
        <f t="shared" si="61"/>
        <v>0</v>
      </c>
      <c r="AF69" s="3">
        <f t="shared" si="61"/>
        <v>0</v>
      </c>
      <c r="AG69" s="3">
        <f t="shared" si="61"/>
        <v>0</v>
      </c>
      <c r="AH69" s="3">
        <f t="shared" si="61"/>
        <v>0</v>
      </c>
      <c r="AI69" s="3">
        <f t="shared" si="61"/>
        <v>0</v>
      </c>
      <c r="AJ69" s="3">
        <f t="shared" si="61"/>
        <v>0</v>
      </c>
      <c r="AK69" s="3">
        <f>P69-Q69</f>
        <v>192.06</v>
      </c>
      <c r="AL69" s="3">
        <f>AK69</f>
        <v>192.06</v>
      </c>
      <c r="AM69" s="318">
        <f>ROUND((Q69*100%/P69*100),2)</f>
        <v>0</v>
      </c>
      <c r="AN69" s="3">
        <f t="shared" si="61"/>
        <v>0</v>
      </c>
      <c r="AO69" s="3">
        <f t="shared" si="61"/>
        <v>0</v>
      </c>
      <c r="AP69" s="640" t="s">
        <v>272</v>
      </c>
      <c r="AQ69" s="95">
        <v>40</v>
      </c>
    </row>
    <row r="70" spans="1:43" ht="15.75" customHeight="1">
      <c r="A70" s="1046"/>
      <c r="B70" s="587" t="s">
        <v>15</v>
      </c>
      <c r="C70" s="991"/>
      <c r="D70" s="991"/>
      <c r="E70" s="991"/>
      <c r="F70" s="991"/>
      <c r="G70" s="590">
        <v>2019</v>
      </c>
      <c r="H70" s="590">
        <v>2019</v>
      </c>
      <c r="I70" s="991"/>
      <c r="J70" s="1310"/>
      <c r="K70" s="47"/>
      <c r="L70" s="47">
        <v>1944.94</v>
      </c>
      <c r="M70" s="47">
        <v>893.45</v>
      </c>
      <c r="N70" s="47">
        <v>1051.49</v>
      </c>
      <c r="O70" s="47">
        <v>0</v>
      </c>
      <c r="P70" s="47">
        <v>0</v>
      </c>
      <c r="Q70" s="47">
        <v>0</v>
      </c>
      <c r="R70" s="47">
        <f t="shared" ref="R70:AG70" si="62">SUM(R71)</f>
        <v>0</v>
      </c>
      <c r="S70" s="47">
        <f t="shared" si="62"/>
        <v>0</v>
      </c>
      <c r="T70" s="47">
        <f t="shared" si="62"/>
        <v>0</v>
      </c>
      <c r="U70" s="47">
        <f t="shared" si="62"/>
        <v>0</v>
      </c>
      <c r="V70" s="47">
        <f t="shared" si="62"/>
        <v>0</v>
      </c>
      <c r="W70" s="47">
        <f t="shared" si="62"/>
        <v>0</v>
      </c>
      <c r="X70" s="47">
        <v>0</v>
      </c>
      <c r="Y70" s="47">
        <f t="shared" si="62"/>
        <v>0</v>
      </c>
      <c r="Z70" s="96"/>
      <c r="AA70" s="47">
        <v>0</v>
      </c>
      <c r="AB70" s="47">
        <f t="shared" si="62"/>
        <v>0</v>
      </c>
      <c r="AC70" s="47">
        <v>0</v>
      </c>
      <c r="AD70" s="47">
        <v>0</v>
      </c>
      <c r="AE70" s="47">
        <v>0</v>
      </c>
      <c r="AF70" s="47">
        <f t="shared" si="62"/>
        <v>0</v>
      </c>
      <c r="AG70" s="47">
        <f t="shared" si="62"/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>
        <v>0</v>
      </c>
      <c r="AO70" s="47">
        <v>0</v>
      </c>
      <c r="AP70" s="397"/>
      <c r="AQ70" s="96"/>
    </row>
    <row r="71" spans="1:43" s="266" customFormat="1" ht="15.75" hidden="1" customHeight="1">
      <c r="A71" s="1046"/>
      <c r="B71" s="92" t="s">
        <v>250</v>
      </c>
      <c r="C71" s="991"/>
      <c r="D71" s="991"/>
      <c r="E71" s="991"/>
      <c r="F71" s="991"/>
      <c r="G71" s="262"/>
      <c r="H71" s="262"/>
      <c r="I71" s="991"/>
      <c r="J71" s="1310"/>
      <c r="K71" s="96"/>
      <c r="L71" s="96"/>
      <c r="M71" s="96"/>
      <c r="N71" s="96"/>
      <c r="O71" s="96"/>
      <c r="P71" s="47"/>
      <c r="Q71" s="96">
        <f>S71+U71+W71</f>
        <v>0</v>
      </c>
      <c r="R71" s="96">
        <f>S71</f>
        <v>0</v>
      </c>
      <c r="S71" s="96">
        <v>0</v>
      </c>
      <c r="T71" s="96">
        <v>0</v>
      </c>
      <c r="U71" s="96">
        <v>0</v>
      </c>
      <c r="V71" s="96">
        <v>0</v>
      </c>
      <c r="W71" s="96">
        <v>0</v>
      </c>
      <c r="X71" s="96"/>
      <c r="Y71" s="96"/>
      <c r="Z71" s="96"/>
      <c r="AA71" s="96">
        <f>AB71</f>
        <v>0</v>
      </c>
      <c r="AB71" s="96">
        <v>0</v>
      </c>
      <c r="AC71" s="96">
        <v>0</v>
      </c>
      <c r="AD71" s="96">
        <v>0</v>
      </c>
      <c r="AE71" s="96">
        <v>0</v>
      </c>
      <c r="AF71" s="96">
        <f>SUM(AG71:AG71)</f>
        <v>0</v>
      </c>
      <c r="AG71" s="96"/>
      <c r="AH71" s="96"/>
      <c r="AI71" s="96"/>
      <c r="AJ71" s="96"/>
      <c r="AK71" s="96"/>
      <c r="AL71" s="96"/>
      <c r="AM71" s="96"/>
      <c r="AN71" s="96"/>
      <c r="AO71" s="96"/>
      <c r="AP71" s="405"/>
      <c r="AQ71" s="96"/>
    </row>
    <row r="72" spans="1:43" ht="15.75" customHeight="1">
      <c r="A72" s="1046"/>
      <c r="B72" s="587" t="s">
        <v>16</v>
      </c>
      <c r="C72" s="991"/>
      <c r="D72" s="991"/>
      <c r="E72" s="991"/>
      <c r="F72" s="991"/>
      <c r="G72" s="590">
        <v>2020</v>
      </c>
      <c r="H72" s="590">
        <v>2020</v>
      </c>
      <c r="I72" s="992"/>
      <c r="J72" s="1311"/>
      <c r="K72" s="47">
        <v>0</v>
      </c>
      <c r="L72" s="47">
        <v>3765.8</v>
      </c>
      <c r="M72" s="47">
        <v>0</v>
      </c>
      <c r="N72" s="47">
        <v>0</v>
      </c>
      <c r="O72" s="47">
        <v>11206.2</v>
      </c>
      <c r="P72" s="47">
        <v>192.06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96"/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397"/>
      <c r="AQ72" s="96"/>
    </row>
    <row r="73" spans="1:43" s="327" customFormat="1" ht="28.5" customHeight="1">
      <c r="A73" s="744"/>
      <c r="B73" s="611" t="s">
        <v>407</v>
      </c>
      <c r="C73" s="341"/>
      <c r="D73" s="341"/>
      <c r="E73" s="341"/>
      <c r="F73" s="341"/>
      <c r="G73" s="741"/>
      <c r="H73" s="741"/>
      <c r="I73" s="738"/>
      <c r="J73" s="756"/>
      <c r="K73" s="3">
        <v>0</v>
      </c>
      <c r="L73" s="3">
        <f>L74+L77</f>
        <v>0</v>
      </c>
      <c r="M73" s="3">
        <f>M74+M77</f>
        <v>0</v>
      </c>
      <c r="N73" s="3">
        <f>N74+N77</f>
        <v>0</v>
      </c>
      <c r="O73" s="3">
        <f>O74+O77</f>
        <v>0</v>
      </c>
      <c r="P73" s="3">
        <f>P74+P77</f>
        <v>0</v>
      </c>
      <c r="Q73" s="3">
        <f>SUM(Q74)</f>
        <v>0</v>
      </c>
      <c r="R73" s="3">
        <f t="shared" ref="R73:AA73" si="63">SUM(R74)</f>
        <v>0</v>
      </c>
      <c r="S73" s="3">
        <f t="shared" si="63"/>
        <v>0</v>
      </c>
      <c r="T73" s="3">
        <f t="shared" si="63"/>
        <v>0</v>
      </c>
      <c r="U73" s="3">
        <f t="shared" si="63"/>
        <v>0</v>
      </c>
      <c r="V73" s="3">
        <f t="shared" si="63"/>
        <v>0</v>
      </c>
      <c r="W73" s="3">
        <f t="shared" si="63"/>
        <v>0</v>
      </c>
      <c r="X73" s="3">
        <f t="shared" si="63"/>
        <v>0</v>
      </c>
      <c r="Y73" s="3">
        <f t="shared" si="63"/>
        <v>0</v>
      </c>
      <c r="Z73" s="3">
        <f t="shared" si="63"/>
        <v>0</v>
      </c>
      <c r="AA73" s="3">
        <f t="shared" si="63"/>
        <v>0</v>
      </c>
      <c r="AB73" s="3">
        <f t="shared" ref="AB73:AJ73" si="64">AB74+AB77</f>
        <v>0</v>
      </c>
      <c r="AC73" s="3">
        <f t="shared" si="64"/>
        <v>0</v>
      </c>
      <c r="AD73" s="3">
        <f t="shared" si="64"/>
        <v>0</v>
      </c>
      <c r="AE73" s="3">
        <f t="shared" si="64"/>
        <v>0</v>
      </c>
      <c r="AF73" s="3">
        <f t="shared" si="64"/>
        <v>0</v>
      </c>
      <c r="AG73" s="3">
        <f t="shared" si="64"/>
        <v>0</v>
      </c>
      <c r="AH73" s="3">
        <f t="shared" si="64"/>
        <v>0</v>
      </c>
      <c r="AI73" s="3">
        <f t="shared" si="64"/>
        <v>0</v>
      </c>
      <c r="AJ73" s="3">
        <f t="shared" si="64"/>
        <v>0</v>
      </c>
      <c r="AK73" s="3">
        <f>P73-Q73</f>
        <v>0</v>
      </c>
      <c r="AL73" s="3">
        <f>AK73</f>
        <v>0</v>
      </c>
      <c r="AM73" s="318" t="e">
        <f>ROUND((Q73*100%/P73*100),2)</f>
        <v>#DIV/0!</v>
      </c>
      <c r="AN73" s="3">
        <f>AN74+AN77</f>
        <v>0</v>
      </c>
      <c r="AO73" s="3">
        <f>AO74+AO77</f>
        <v>0</v>
      </c>
      <c r="AP73" s="640" t="s">
        <v>272</v>
      </c>
      <c r="AQ73" s="95">
        <v>40</v>
      </c>
    </row>
    <row r="74" spans="1:43" ht="15.75" customHeight="1">
      <c r="A74" s="744"/>
      <c r="B74" s="42" t="s">
        <v>16</v>
      </c>
      <c r="C74" s="341"/>
      <c r="D74" s="341"/>
      <c r="E74" s="341"/>
      <c r="F74" s="341"/>
      <c r="G74" s="313"/>
      <c r="H74" s="757"/>
      <c r="I74" s="738"/>
      <c r="J74" s="756"/>
      <c r="K74" s="4"/>
      <c r="L74" s="47"/>
      <c r="M74" s="47"/>
      <c r="N74" s="47"/>
      <c r="O74" s="47"/>
      <c r="P74" s="47">
        <v>0</v>
      </c>
      <c r="Q74" s="47">
        <v>0</v>
      </c>
      <c r="R74" s="47"/>
      <c r="S74" s="47"/>
      <c r="T74" s="47"/>
      <c r="U74" s="47"/>
      <c r="V74" s="47"/>
      <c r="W74" s="47"/>
      <c r="X74" s="47"/>
      <c r="Y74" s="47"/>
      <c r="Z74" s="96"/>
      <c r="AA74" s="47">
        <v>0</v>
      </c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397"/>
      <c r="AQ74" s="96"/>
    </row>
    <row r="75" spans="1:43" s="327" customFormat="1" ht="28.5" customHeight="1">
      <c r="A75" s="744"/>
      <c r="B75" s="611" t="s">
        <v>408</v>
      </c>
      <c r="C75" s="341"/>
      <c r="D75" s="341"/>
      <c r="E75" s="341"/>
      <c r="F75" s="341"/>
      <c r="G75" s="741"/>
      <c r="H75" s="741"/>
      <c r="I75" s="738"/>
      <c r="J75" s="756"/>
      <c r="K75" s="3">
        <v>0</v>
      </c>
      <c r="L75" s="3">
        <f>L76+L79</f>
        <v>0</v>
      </c>
      <c r="M75" s="3">
        <f>M76+M79</f>
        <v>0</v>
      </c>
      <c r="N75" s="3">
        <f>N76+N79</f>
        <v>0</v>
      </c>
      <c r="O75" s="3">
        <f>O76+O79</f>
        <v>0</v>
      </c>
      <c r="P75" s="3">
        <f>P76+P79</f>
        <v>0</v>
      </c>
      <c r="Q75" s="3">
        <f>SUM(Q76)</f>
        <v>0</v>
      </c>
      <c r="R75" s="3">
        <f t="shared" ref="R75:AA75" si="65">SUM(R76)</f>
        <v>0</v>
      </c>
      <c r="S75" s="3">
        <f t="shared" si="65"/>
        <v>0</v>
      </c>
      <c r="T75" s="3">
        <f t="shared" si="65"/>
        <v>0</v>
      </c>
      <c r="U75" s="3">
        <f t="shared" si="65"/>
        <v>0</v>
      </c>
      <c r="V75" s="3">
        <f t="shared" si="65"/>
        <v>0</v>
      </c>
      <c r="W75" s="3">
        <f t="shared" si="65"/>
        <v>0</v>
      </c>
      <c r="X75" s="3">
        <f t="shared" si="65"/>
        <v>0</v>
      </c>
      <c r="Y75" s="3">
        <f t="shared" si="65"/>
        <v>0</v>
      </c>
      <c r="Z75" s="3">
        <f t="shared" si="65"/>
        <v>0</v>
      </c>
      <c r="AA75" s="3">
        <f t="shared" si="65"/>
        <v>0</v>
      </c>
      <c r="AB75" s="3">
        <f t="shared" ref="AB75:AJ75" si="66">AB76+AB79</f>
        <v>0</v>
      </c>
      <c r="AC75" s="3">
        <f t="shared" si="66"/>
        <v>0</v>
      </c>
      <c r="AD75" s="3">
        <f t="shared" si="66"/>
        <v>0</v>
      </c>
      <c r="AE75" s="3">
        <f t="shared" si="66"/>
        <v>0</v>
      </c>
      <c r="AF75" s="3">
        <f t="shared" si="66"/>
        <v>0</v>
      </c>
      <c r="AG75" s="3">
        <f t="shared" si="66"/>
        <v>0</v>
      </c>
      <c r="AH75" s="3">
        <f t="shared" si="66"/>
        <v>0</v>
      </c>
      <c r="AI75" s="3">
        <f t="shared" si="66"/>
        <v>0</v>
      </c>
      <c r="AJ75" s="3">
        <f t="shared" si="66"/>
        <v>0</v>
      </c>
      <c r="AK75" s="3">
        <f>P75-Q75</f>
        <v>0</v>
      </c>
      <c r="AL75" s="3">
        <f>AK75</f>
        <v>0</v>
      </c>
      <c r="AM75" s="318" t="e">
        <f>ROUND((Q75*100%/P75*100),2)</f>
        <v>#DIV/0!</v>
      </c>
      <c r="AN75" s="3">
        <f>AN76+AN79</f>
        <v>0</v>
      </c>
      <c r="AO75" s="3">
        <f>AO76+AO79</f>
        <v>0</v>
      </c>
      <c r="AP75" s="640" t="s">
        <v>272</v>
      </c>
      <c r="AQ75" s="95">
        <v>40</v>
      </c>
    </row>
    <row r="76" spans="1:43" ht="15.75" customHeight="1">
      <c r="A76" s="744"/>
      <c r="B76" s="42" t="s">
        <v>16</v>
      </c>
      <c r="C76" s="341"/>
      <c r="D76" s="341"/>
      <c r="E76" s="341"/>
      <c r="F76" s="341"/>
      <c r="G76" s="313"/>
      <c r="H76" s="757"/>
      <c r="I76" s="738"/>
      <c r="J76" s="756"/>
      <c r="K76" s="4"/>
      <c r="L76" s="47"/>
      <c r="M76" s="47"/>
      <c r="N76" s="47"/>
      <c r="O76" s="47"/>
      <c r="P76" s="47">
        <v>0</v>
      </c>
      <c r="Q76" s="47">
        <v>0</v>
      </c>
      <c r="R76" s="47"/>
      <c r="S76" s="47"/>
      <c r="T76" s="47"/>
      <c r="U76" s="47"/>
      <c r="V76" s="47"/>
      <c r="W76" s="47"/>
      <c r="X76" s="47"/>
      <c r="Y76" s="47"/>
      <c r="Z76" s="96"/>
      <c r="AA76" s="47">
        <v>0</v>
      </c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397"/>
      <c r="AQ76" s="96"/>
    </row>
    <row r="77" spans="1:43" ht="52.5" hidden="1" customHeight="1">
      <c r="A77" s="996" t="s">
        <v>56</v>
      </c>
      <c r="B77" s="1281" t="s">
        <v>41</v>
      </c>
      <c r="C77" s="1282"/>
      <c r="D77" s="1282"/>
      <c r="E77" s="1282"/>
      <c r="F77" s="1282"/>
      <c r="G77" s="1282"/>
      <c r="H77" s="1283"/>
      <c r="I77" s="23" t="s">
        <v>19</v>
      </c>
      <c r="J77" s="655">
        <v>0</v>
      </c>
      <c r="K77" s="655">
        <v>0</v>
      </c>
      <c r="L77" s="47">
        <f>M77+N77+O77</f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96"/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7">
        <v>0</v>
      </c>
      <c r="AM77" s="47">
        <v>0</v>
      </c>
      <c r="AN77" s="47">
        <v>0</v>
      </c>
      <c r="AO77" s="47">
        <v>0</v>
      </c>
      <c r="AP77" s="397"/>
      <c r="AQ77" s="96"/>
    </row>
    <row r="78" spans="1:43" ht="48" hidden="1" customHeight="1">
      <c r="A78" s="997"/>
      <c r="B78" s="1284"/>
      <c r="C78" s="1285"/>
      <c r="D78" s="1285"/>
      <c r="E78" s="1285"/>
      <c r="F78" s="1285"/>
      <c r="G78" s="1285"/>
      <c r="H78" s="1286"/>
      <c r="I78" s="23" t="s">
        <v>20</v>
      </c>
      <c r="J78" s="655">
        <f>L78</f>
        <v>212998.96</v>
      </c>
      <c r="K78" s="655">
        <f>K81+K128+K129+K130</f>
        <v>0</v>
      </c>
      <c r="L78" s="47">
        <f>L81+L85+L91+L92+L95+L98+L101+L107+L112+L115+L119+L124</f>
        <v>212998.96</v>
      </c>
      <c r="M78" s="47">
        <f>M81+M85+M91+M92+M95+M98+M101+M107</f>
        <v>23675.279999999999</v>
      </c>
      <c r="N78" s="47">
        <f>N81+N85+N91+N92+N95+N98+N101+N107+N112+N115+N119+N124</f>
        <v>44561.120000000003</v>
      </c>
      <c r="O78" s="47">
        <f>O81+O85+O91+O92+O95+O98+O101+O107+O112+O115+O119+O124</f>
        <v>26487.67</v>
      </c>
      <c r="P78" s="47">
        <f>P81+P85+P91+P92+P95+P98+P101+P107+P112+P115+P119+P124</f>
        <v>42150.159999999996</v>
      </c>
      <c r="Q78" s="47">
        <f>Q81+Q85+Q91+Q92+Q95+Q98+Q101+Q107+Q112+Q115+Q119+Q124</f>
        <v>0</v>
      </c>
      <c r="R78" s="47">
        <f t="shared" ref="R78:Y78" si="67">R81+R85+R91+R92+R95+R98+R101+R107+R112+R115+R119+R124</f>
        <v>11372.53</v>
      </c>
      <c r="S78" s="47">
        <f t="shared" si="67"/>
        <v>11789.196</v>
      </c>
      <c r="T78" s="47">
        <f t="shared" si="67"/>
        <v>17105.953000000001</v>
      </c>
      <c r="U78" s="47">
        <f t="shared" si="67"/>
        <v>16853.532999999999</v>
      </c>
      <c r="V78" s="47">
        <f t="shared" si="67"/>
        <v>1876.1869999999999</v>
      </c>
      <c r="W78" s="47">
        <f t="shared" si="67"/>
        <v>1916.0429999999999</v>
      </c>
      <c r="X78" s="47">
        <f t="shared" si="67"/>
        <v>0</v>
      </c>
      <c r="Y78" s="47">
        <f t="shared" si="67"/>
        <v>0</v>
      </c>
      <c r="Z78" s="96"/>
      <c r="AA78" s="47">
        <f>AA81+AA85+AA91+AA92+AA95+AA98+AA101+AA107+AA112+AA115+AA119+AA124</f>
        <v>0</v>
      </c>
      <c r="AB78" s="47">
        <f>AB81+AB85+AB91+AB92+AB95+AB98+AB101+AB107+AB112+AB115+AB119+AB124</f>
        <v>40.5</v>
      </c>
      <c r="AC78" s="47">
        <f>AC81+AC85+AC91+AC92+AC95+AC98+AC101+AC107+AC112+AC115+AC119+AC124</f>
        <v>907.08299999999997</v>
      </c>
      <c r="AD78" s="47">
        <f>AD81+AD85+AD91+AD92+AD95+AD98+AD101+AD107+AD112+AD115+AD119+AD124</f>
        <v>2805.3339999999998</v>
      </c>
      <c r="AE78" s="47">
        <f>AE81+AE85+AE91+AE92+AE95+AE98+AE101+AE107+AE112+AE115+AE119+AE124</f>
        <v>0</v>
      </c>
      <c r="AF78" s="47">
        <f t="shared" ref="AF78:AO78" si="68">AF81+AF85+AF91</f>
        <v>0</v>
      </c>
      <c r="AG78" s="47">
        <f t="shared" si="68"/>
        <v>0</v>
      </c>
      <c r="AH78" s="47">
        <f t="shared" si="68"/>
        <v>0</v>
      </c>
      <c r="AI78" s="47">
        <f t="shared" si="68"/>
        <v>0</v>
      </c>
      <c r="AJ78" s="47">
        <f>AJ81+AJ85+AJ91+AJ124</f>
        <v>0</v>
      </c>
      <c r="AK78" s="47">
        <f t="shared" si="68"/>
        <v>4809.3900000000003</v>
      </c>
      <c r="AL78" s="47">
        <f t="shared" si="68"/>
        <v>4809.3900000000003</v>
      </c>
      <c r="AM78" s="47" t="e">
        <f t="shared" si="68"/>
        <v>#DIV/0!</v>
      </c>
      <c r="AN78" s="47">
        <f t="shared" si="68"/>
        <v>0</v>
      </c>
      <c r="AO78" s="47">
        <f t="shared" si="68"/>
        <v>0</v>
      </c>
      <c r="AP78" s="397"/>
      <c r="AQ78" s="96"/>
    </row>
    <row r="79" spans="1:43" ht="27" hidden="1" customHeight="1">
      <c r="A79" s="997"/>
      <c r="B79" s="1284"/>
      <c r="C79" s="1285"/>
      <c r="D79" s="1285"/>
      <c r="E79" s="1285"/>
      <c r="F79" s="1285"/>
      <c r="G79" s="1285"/>
      <c r="H79" s="1286"/>
      <c r="I79" s="23" t="s">
        <v>10</v>
      </c>
      <c r="J79" s="655">
        <f>L79</f>
        <v>0</v>
      </c>
      <c r="K79" s="655">
        <v>0</v>
      </c>
      <c r="L79" s="47">
        <f>M79+N79+O79</f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  <c r="Z79" s="96"/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0</v>
      </c>
      <c r="AP79" s="397"/>
      <c r="AQ79" s="96"/>
    </row>
    <row r="80" spans="1:43" ht="27" hidden="1" customHeight="1">
      <c r="A80" s="998"/>
      <c r="B80" s="1287"/>
      <c r="C80" s="1288"/>
      <c r="D80" s="1288"/>
      <c r="E80" s="1288"/>
      <c r="F80" s="1288"/>
      <c r="G80" s="1288"/>
      <c r="H80" s="1289"/>
      <c r="I80" s="23" t="s">
        <v>9</v>
      </c>
      <c r="J80" s="655">
        <f>L80</f>
        <v>0</v>
      </c>
      <c r="K80" s="655">
        <v>0</v>
      </c>
      <c r="L80" s="47">
        <f>M80+N80+O80</f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96"/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7">
        <v>0</v>
      </c>
      <c r="AH80" s="47">
        <v>0</v>
      </c>
      <c r="AI80" s="47">
        <v>0</v>
      </c>
      <c r="AJ80" s="47">
        <v>0</v>
      </c>
      <c r="AK80" s="47">
        <v>0</v>
      </c>
      <c r="AL80" s="47">
        <v>0</v>
      </c>
      <c r="AM80" s="47">
        <v>0</v>
      </c>
      <c r="AN80" s="47">
        <v>0</v>
      </c>
      <c r="AO80" s="47">
        <v>0</v>
      </c>
      <c r="AP80" s="397"/>
      <c r="AQ80" s="96"/>
    </row>
    <row r="81" spans="1:43" s="327" customFormat="1" ht="27.75" customHeight="1">
      <c r="A81" s="1036" t="s">
        <v>57</v>
      </c>
      <c r="B81" s="797" t="s">
        <v>200</v>
      </c>
      <c r="C81" s="749"/>
      <c r="D81" s="749"/>
      <c r="E81" s="749"/>
      <c r="F81" s="749"/>
      <c r="G81" s="749">
        <v>2019</v>
      </c>
      <c r="H81" s="749">
        <v>2019</v>
      </c>
      <c r="I81" s="990" t="s">
        <v>20</v>
      </c>
      <c r="J81" s="3">
        <f>L81</f>
        <v>30833.33</v>
      </c>
      <c r="K81" s="3"/>
      <c r="L81" s="3">
        <f t="shared" ref="L81:S81" si="69">L82</f>
        <v>30833.33</v>
      </c>
      <c r="M81" s="3">
        <f t="shared" si="69"/>
        <v>20000</v>
      </c>
      <c r="N81" s="3">
        <f t="shared" si="69"/>
        <v>9151.41</v>
      </c>
      <c r="O81" s="3">
        <f t="shared" si="69"/>
        <v>0</v>
      </c>
      <c r="P81" s="3">
        <v>0</v>
      </c>
      <c r="Q81" s="3">
        <f t="shared" si="69"/>
        <v>0</v>
      </c>
      <c r="R81" s="3">
        <f t="shared" si="69"/>
        <v>0</v>
      </c>
      <c r="S81" s="3">
        <f t="shared" si="69"/>
        <v>0</v>
      </c>
      <c r="T81" s="3">
        <f t="shared" ref="T81:AC81" si="70">T82</f>
        <v>0</v>
      </c>
      <c r="U81" s="3">
        <f t="shared" si="70"/>
        <v>0</v>
      </c>
      <c r="V81" s="3">
        <f t="shared" si="70"/>
        <v>0</v>
      </c>
      <c r="W81" s="3">
        <f t="shared" si="70"/>
        <v>0</v>
      </c>
      <c r="X81" s="3">
        <f t="shared" si="70"/>
        <v>0</v>
      </c>
      <c r="Y81" s="3">
        <f t="shared" si="70"/>
        <v>0</v>
      </c>
      <c r="Z81" s="95">
        <v>0</v>
      </c>
      <c r="AA81" s="3">
        <f t="shared" si="70"/>
        <v>0</v>
      </c>
      <c r="AB81" s="3">
        <f t="shared" si="70"/>
        <v>0</v>
      </c>
      <c r="AC81" s="3">
        <f t="shared" si="70"/>
        <v>0</v>
      </c>
      <c r="AD81" s="3">
        <f>AD82</f>
        <v>0</v>
      </c>
      <c r="AE81" s="3">
        <f t="shared" ref="AE81:AJ81" si="71">AE82</f>
        <v>0</v>
      </c>
      <c r="AF81" s="3">
        <f t="shared" si="71"/>
        <v>0</v>
      </c>
      <c r="AG81" s="3">
        <f t="shared" si="71"/>
        <v>0</v>
      </c>
      <c r="AH81" s="3">
        <f t="shared" si="71"/>
        <v>0</v>
      </c>
      <c r="AI81" s="3">
        <f t="shared" si="71"/>
        <v>0</v>
      </c>
      <c r="AJ81" s="3">
        <f t="shared" si="71"/>
        <v>0</v>
      </c>
      <c r="AK81" s="3">
        <v>0</v>
      </c>
      <c r="AL81" s="3">
        <f>AK81</f>
        <v>0</v>
      </c>
      <c r="AM81" s="318" t="e">
        <f>ROUND((Q81*100%/P81*100),2)</f>
        <v>#DIV/0!</v>
      </c>
      <c r="AN81" s="3">
        <v>0</v>
      </c>
      <c r="AO81" s="3">
        <v>0</v>
      </c>
      <c r="AP81" s="640" t="s">
        <v>273</v>
      </c>
      <c r="AQ81" s="95">
        <v>0</v>
      </c>
    </row>
    <row r="82" spans="1:43" ht="14.25" hidden="1" customHeight="1">
      <c r="A82" s="1047"/>
      <c r="B82" s="1" t="s">
        <v>201</v>
      </c>
      <c r="C82" s="590"/>
      <c r="D82" s="590"/>
      <c r="E82" s="590"/>
      <c r="F82" s="590"/>
      <c r="G82" s="599"/>
      <c r="H82" s="599"/>
      <c r="I82" s="1308"/>
      <c r="J82" s="47"/>
      <c r="K82" s="47"/>
      <c r="L82" s="47">
        <v>30833.33</v>
      </c>
      <c r="M82" s="47">
        <v>20000</v>
      </c>
      <c r="N82" s="47">
        <v>9151.41</v>
      </c>
      <c r="O82" s="47">
        <v>0</v>
      </c>
      <c r="P82" s="47">
        <v>1681.92</v>
      </c>
      <c r="Q82" s="47">
        <f>SUM(Q83:Q84)</f>
        <v>0</v>
      </c>
      <c r="R82" s="47">
        <f>SUM(R83:R84)</f>
        <v>0</v>
      </c>
      <c r="S82" s="47">
        <f>SUM(S83:S84)</f>
        <v>0</v>
      </c>
      <c r="T82" s="47">
        <f t="shared" ref="T82:AC82" si="72">SUM(T83:T84)</f>
        <v>0</v>
      </c>
      <c r="U82" s="47">
        <f t="shared" si="72"/>
        <v>0</v>
      </c>
      <c r="V82" s="47">
        <f t="shared" si="72"/>
        <v>0</v>
      </c>
      <c r="W82" s="47">
        <f t="shared" si="72"/>
        <v>0</v>
      </c>
      <c r="X82" s="47">
        <f t="shared" si="72"/>
        <v>0</v>
      </c>
      <c r="Y82" s="47">
        <f t="shared" si="72"/>
        <v>0</v>
      </c>
      <c r="Z82" s="96"/>
      <c r="AA82" s="47">
        <f t="shared" si="72"/>
        <v>0</v>
      </c>
      <c r="AB82" s="47">
        <f t="shared" si="72"/>
        <v>0</v>
      </c>
      <c r="AC82" s="47">
        <f t="shared" si="72"/>
        <v>0</v>
      </c>
      <c r="AD82" s="47">
        <f>SUM(AD83:AD84)</f>
        <v>0</v>
      </c>
      <c r="AE82" s="47">
        <f t="shared" ref="AE82:AJ82" si="73">SUM(AE83:AE84)</f>
        <v>0</v>
      </c>
      <c r="AF82" s="47">
        <f t="shared" si="73"/>
        <v>0</v>
      </c>
      <c r="AG82" s="47">
        <f t="shared" si="73"/>
        <v>0</v>
      </c>
      <c r="AH82" s="47">
        <f t="shared" si="73"/>
        <v>0</v>
      </c>
      <c r="AI82" s="47">
        <f t="shared" si="73"/>
        <v>0</v>
      </c>
      <c r="AJ82" s="47">
        <f t="shared" si="73"/>
        <v>0</v>
      </c>
      <c r="AK82" s="47">
        <v>0</v>
      </c>
      <c r="AL82" s="47">
        <v>0</v>
      </c>
      <c r="AM82" s="4">
        <v>0</v>
      </c>
      <c r="AN82" s="47">
        <v>0</v>
      </c>
      <c r="AO82" s="47">
        <v>0</v>
      </c>
      <c r="AP82" s="397"/>
      <c r="AQ82" s="96"/>
    </row>
    <row r="83" spans="1:43" s="266" customFormat="1" ht="15.75" hidden="1">
      <c r="A83" s="589"/>
      <c r="B83" s="102"/>
      <c r="C83" s="262"/>
      <c r="D83" s="262"/>
      <c r="E83" s="262"/>
      <c r="F83" s="262"/>
      <c r="G83" s="104"/>
      <c r="H83" s="104"/>
      <c r="I83" s="656"/>
      <c r="J83" s="96"/>
      <c r="K83" s="96"/>
      <c r="L83" s="96"/>
      <c r="M83" s="96"/>
      <c r="N83" s="96"/>
      <c r="O83" s="96"/>
      <c r="P83" s="47">
        <f>Q83</f>
        <v>0</v>
      </c>
      <c r="Q83" s="96">
        <f>S83+U83+W83+Y83</f>
        <v>0</v>
      </c>
      <c r="R83" s="96">
        <f>S83</f>
        <v>0</v>
      </c>
      <c r="S83" s="96">
        <v>0</v>
      </c>
      <c r="T83" s="96">
        <v>0</v>
      </c>
      <c r="U83" s="96">
        <v>0</v>
      </c>
      <c r="V83" s="96">
        <f>W83</f>
        <v>0</v>
      </c>
      <c r="W83" s="96">
        <v>0</v>
      </c>
      <c r="X83" s="96">
        <f>Y83</f>
        <v>0</v>
      </c>
      <c r="Y83" s="96">
        <v>0</v>
      </c>
      <c r="Z83" s="96"/>
      <c r="AA83" s="96">
        <f>AB83+AD83</f>
        <v>0</v>
      </c>
      <c r="AB83" s="96">
        <v>0</v>
      </c>
      <c r="AC83" s="96">
        <v>0</v>
      </c>
      <c r="AD83" s="96">
        <v>0</v>
      </c>
      <c r="AE83" s="96">
        <v>0</v>
      </c>
      <c r="AF83" s="96">
        <f>AG83+AH83+AI83</f>
        <v>0</v>
      </c>
      <c r="AG83" s="96"/>
      <c r="AH83" s="96"/>
      <c r="AI83" s="96">
        <v>0</v>
      </c>
      <c r="AJ83" s="96"/>
      <c r="AK83" s="96"/>
      <c r="AL83" s="96"/>
      <c r="AM83" s="268"/>
      <c r="AN83" s="96"/>
      <c r="AO83" s="96"/>
      <c r="AP83" s="405"/>
      <c r="AQ83" s="96"/>
    </row>
    <row r="84" spans="1:43" ht="14.25" hidden="1" customHeight="1">
      <c r="A84" s="589"/>
      <c r="B84" s="1"/>
      <c r="C84" s="590"/>
      <c r="D84" s="590"/>
      <c r="E84" s="590"/>
      <c r="F84" s="590"/>
      <c r="G84" s="599"/>
      <c r="H84" s="599"/>
      <c r="I84" s="656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96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"/>
      <c r="AN84" s="47"/>
      <c r="AO84" s="47"/>
      <c r="AP84" s="397"/>
      <c r="AQ84" s="96"/>
    </row>
    <row r="85" spans="1:43" s="327" customFormat="1" ht="27" customHeight="1">
      <c r="A85" s="804" t="s">
        <v>58</v>
      </c>
      <c r="B85" s="797" t="s">
        <v>87</v>
      </c>
      <c r="C85" s="990"/>
      <c r="D85" s="990"/>
      <c r="E85" s="990"/>
      <c r="F85" s="990"/>
      <c r="G85" s="749"/>
      <c r="H85" s="749"/>
      <c r="I85" s="990" t="s">
        <v>20</v>
      </c>
      <c r="J85" s="3">
        <f t="shared" ref="J85:J90" si="74">L85</f>
        <v>20425.87</v>
      </c>
      <c r="K85" s="3"/>
      <c r="L85" s="3">
        <f>L86+L90</f>
        <v>20425.87</v>
      </c>
      <c r="M85" s="3">
        <f t="shared" ref="M85:AO85" si="75">M86+M90</f>
        <v>616.66</v>
      </c>
      <c r="N85" s="3">
        <f t="shared" si="75"/>
        <v>6665.55</v>
      </c>
      <c r="O85" s="3">
        <f t="shared" si="75"/>
        <v>4018.39</v>
      </c>
      <c r="P85" s="3">
        <f t="shared" si="75"/>
        <v>4809.3900000000003</v>
      </c>
      <c r="Q85" s="3">
        <f t="shared" si="75"/>
        <v>0</v>
      </c>
      <c r="R85" s="3">
        <f t="shared" si="75"/>
        <v>0</v>
      </c>
      <c r="S85" s="3">
        <f t="shared" si="75"/>
        <v>416.67</v>
      </c>
      <c r="T85" s="3">
        <f t="shared" si="75"/>
        <v>495.38399999999996</v>
      </c>
      <c r="U85" s="3">
        <f t="shared" si="75"/>
        <v>495.38399999999996</v>
      </c>
      <c r="V85" s="3">
        <f t="shared" si="75"/>
        <v>278.41000000000003</v>
      </c>
      <c r="W85" s="3">
        <f t="shared" si="75"/>
        <v>318.26600000000002</v>
      </c>
      <c r="X85" s="3">
        <f t="shared" si="75"/>
        <v>0</v>
      </c>
      <c r="Y85" s="3">
        <f t="shared" si="75"/>
        <v>0</v>
      </c>
      <c r="Z85" s="95">
        <v>0</v>
      </c>
      <c r="AA85" s="3">
        <f>AA86+AA90+AQ85</f>
        <v>0</v>
      </c>
      <c r="AB85" s="3">
        <f t="shared" si="75"/>
        <v>0</v>
      </c>
      <c r="AC85" s="3">
        <f t="shared" si="75"/>
        <v>907.08299999999997</v>
      </c>
      <c r="AD85" s="3">
        <f t="shared" si="75"/>
        <v>308.33300000000003</v>
      </c>
      <c r="AE85" s="3">
        <f t="shared" si="75"/>
        <v>0</v>
      </c>
      <c r="AF85" s="3">
        <f t="shared" si="75"/>
        <v>0</v>
      </c>
      <c r="AG85" s="3">
        <f t="shared" si="75"/>
        <v>0</v>
      </c>
      <c r="AH85" s="3">
        <f t="shared" si="75"/>
        <v>0</v>
      </c>
      <c r="AI85" s="3">
        <f t="shared" si="75"/>
        <v>0</v>
      </c>
      <c r="AJ85" s="3">
        <f t="shared" si="75"/>
        <v>0</v>
      </c>
      <c r="AK85" s="3">
        <f>P85-Q85</f>
        <v>4809.3900000000003</v>
      </c>
      <c r="AL85" s="3">
        <f>AK85</f>
        <v>4809.3900000000003</v>
      </c>
      <c r="AM85" s="318">
        <f>ROUND((Q85*100%/P85*100),2)</f>
        <v>0</v>
      </c>
      <c r="AN85" s="3">
        <f t="shared" si="75"/>
        <v>0</v>
      </c>
      <c r="AO85" s="3">
        <f t="shared" si="75"/>
        <v>0</v>
      </c>
      <c r="AP85" s="640" t="s">
        <v>243</v>
      </c>
      <c r="AQ85" s="95">
        <v>0</v>
      </c>
    </row>
    <row r="86" spans="1:43" ht="14.25" customHeight="1">
      <c r="A86" s="44"/>
      <c r="B86" s="1" t="s">
        <v>15</v>
      </c>
      <c r="C86" s="991"/>
      <c r="D86" s="991"/>
      <c r="E86" s="991"/>
      <c r="F86" s="991"/>
      <c r="G86" s="599">
        <v>2020</v>
      </c>
      <c r="H86" s="599">
        <v>2020</v>
      </c>
      <c r="I86" s="991"/>
      <c r="J86" s="47">
        <f t="shared" si="74"/>
        <v>7560.63</v>
      </c>
      <c r="K86" s="47"/>
      <c r="L86" s="47">
        <v>7560.63</v>
      </c>
      <c r="M86" s="47">
        <v>616.66</v>
      </c>
      <c r="N86" s="47">
        <v>6665.55</v>
      </c>
      <c r="O86" s="47">
        <v>0</v>
      </c>
      <c r="P86" s="47">
        <v>791.01</v>
      </c>
      <c r="Q86" s="47">
        <v>0</v>
      </c>
      <c r="R86" s="47">
        <f>R89+R87+R88</f>
        <v>0</v>
      </c>
      <c r="S86" s="47">
        <f>S89+S87+S88</f>
        <v>416.67</v>
      </c>
      <c r="T86" s="47">
        <f>T89+T87+T88</f>
        <v>495.38399999999996</v>
      </c>
      <c r="U86" s="47">
        <f>SUM(U87:U89)</f>
        <v>495.38399999999996</v>
      </c>
      <c r="V86" s="47">
        <f t="shared" ref="V86:AK86" si="76">V89+V87</f>
        <v>278.41000000000003</v>
      </c>
      <c r="W86" s="47">
        <f>W89+W87+W88</f>
        <v>318.26600000000002</v>
      </c>
      <c r="X86" s="47">
        <f t="shared" si="76"/>
        <v>0</v>
      </c>
      <c r="Y86" s="47">
        <f t="shared" si="76"/>
        <v>0</v>
      </c>
      <c r="Z86" s="96"/>
      <c r="AA86" s="47">
        <v>0</v>
      </c>
      <c r="AB86" s="47">
        <f t="shared" si="76"/>
        <v>0</v>
      </c>
      <c r="AC86" s="47">
        <f t="shared" si="76"/>
        <v>907.08299999999997</v>
      </c>
      <c r="AD86" s="47">
        <f t="shared" si="76"/>
        <v>308.33300000000003</v>
      </c>
      <c r="AE86" s="47">
        <f t="shared" si="76"/>
        <v>0</v>
      </c>
      <c r="AF86" s="47">
        <f t="shared" si="76"/>
        <v>0</v>
      </c>
      <c r="AG86" s="47">
        <f t="shared" si="76"/>
        <v>0</v>
      </c>
      <c r="AH86" s="47">
        <f t="shared" si="76"/>
        <v>0</v>
      </c>
      <c r="AI86" s="47">
        <f t="shared" si="76"/>
        <v>0</v>
      </c>
      <c r="AJ86" s="47">
        <f t="shared" si="76"/>
        <v>0</v>
      </c>
      <c r="AK86" s="47">
        <f t="shared" si="76"/>
        <v>0</v>
      </c>
      <c r="AL86" s="47">
        <v>0</v>
      </c>
      <c r="AM86" s="47">
        <v>0</v>
      </c>
      <c r="AN86" s="47">
        <v>0</v>
      </c>
      <c r="AO86" s="47">
        <v>0</v>
      </c>
      <c r="AP86" s="397"/>
      <c r="AQ86" s="96"/>
    </row>
    <row r="87" spans="1:43" s="266" customFormat="1" ht="19.5" hidden="1" customHeight="1">
      <c r="A87" s="251"/>
      <c r="B87" s="102" t="s">
        <v>298</v>
      </c>
      <c r="C87" s="991"/>
      <c r="D87" s="991"/>
      <c r="E87" s="991"/>
      <c r="F87" s="991"/>
      <c r="G87" s="104"/>
      <c r="H87" s="104"/>
      <c r="I87" s="991"/>
      <c r="J87" s="96"/>
      <c r="K87" s="96"/>
      <c r="L87" s="96"/>
      <c r="M87" s="96"/>
      <c r="N87" s="96"/>
      <c r="O87" s="96"/>
      <c r="P87" s="96"/>
      <c r="Q87" s="96">
        <f>S87+U87+Y87+W87</f>
        <v>1215.42</v>
      </c>
      <c r="R87" s="96"/>
      <c r="S87" s="96">
        <v>416.67</v>
      </c>
      <c r="T87" s="96">
        <f>U87</f>
        <v>490.41699999999997</v>
      </c>
      <c r="U87" s="96">
        <v>490.41699999999997</v>
      </c>
      <c r="V87" s="96">
        <v>278.41000000000003</v>
      </c>
      <c r="W87" s="96">
        <v>308.33300000000003</v>
      </c>
      <c r="X87" s="96"/>
      <c r="Y87" s="96"/>
      <c r="Z87" s="96"/>
      <c r="AA87" s="96">
        <f>AC87+AD87</f>
        <v>1215.4159999999999</v>
      </c>
      <c r="AB87" s="96"/>
      <c r="AC87" s="96">
        <v>907.08299999999997</v>
      </c>
      <c r="AD87" s="96">
        <v>308.33300000000003</v>
      </c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405"/>
      <c r="AQ87" s="96"/>
    </row>
    <row r="88" spans="1:43" s="266" customFormat="1" ht="19.5" hidden="1" customHeight="1">
      <c r="A88" s="251"/>
      <c r="B88" s="102" t="s">
        <v>317</v>
      </c>
      <c r="C88" s="991"/>
      <c r="D88" s="991"/>
      <c r="E88" s="991"/>
      <c r="F88" s="991"/>
      <c r="G88" s="104"/>
      <c r="H88" s="104"/>
      <c r="I88" s="991"/>
      <c r="J88" s="96"/>
      <c r="K88" s="96"/>
      <c r="L88" s="96"/>
      <c r="M88" s="96"/>
      <c r="N88" s="96"/>
      <c r="O88" s="96"/>
      <c r="P88" s="96"/>
      <c r="Q88" s="96">
        <f>U88+W88</f>
        <v>14.899999999999999</v>
      </c>
      <c r="R88" s="96"/>
      <c r="S88" s="96">
        <v>0</v>
      </c>
      <c r="T88" s="96">
        <f>U88</f>
        <v>4.9669999999999996</v>
      </c>
      <c r="U88" s="96">
        <v>4.9669999999999996</v>
      </c>
      <c r="V88" s="96"/>
      <c r="W88" s="96">
        <v>9.9329999999999998</v>
      </c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405"/>
      <c r="AQ88" s="96"/>
    </row>
    <row r="89" spans="1:43" s="266" customFormat="1" ht="16.5" hidden="1" customHeight="1">
      <c r="A89" s="251"/>
      <c r="B89" s="102" t="s">
        <v>255</v>
      </c>
      <c r="C89" s="991"/>
      <c r="D89" s="991"/>
      <c r="E89" s="991"/>
      <c r="F89" s="991"/>
      <c r="G89" s="104"/>
      <c r="H89" s="104"/>
      <c r="I89" s="991"/>
      <c r="J89" s="96"/>
      <c r="K89" s="96"/>
      <c r="L89" s="96"/>
      <c r="M89" s="96"/>
      <c r="N89" s="96"/>
      <c r="O89" s="96"/>
      <c r="P89" s="47">
        <v>0</v>
      </c>
      <c r="Q89" s="96">
        <f>S89+U89+Y89</f>
        <v>0</v>
      </c>
      <c r="R89" s="96">
        <f>S89</f>
        <v>0</v>
      </c>
      <c r="S89" s="96"/>
      <c r="T89" s="96"/>
      <c r="U89" s="96"/>
      <c r="V89" s="96"/>
      <c r="W89" s="96"/>
      <c r="X89" s="96"/>
      <c r="Y89" s="96">
        <v>0</v>
      </c>
      <c r="Z89" s="96"/>
      <c r="AA89" s="96">
        <f>AB89</f>
        <v>0</v>
      </c>
      <c r="AB89" s="96"/>
      <c r="AC89" s="96">
        <v>0</v>
      </c>
      <c r="AD89" s="96"/>
      <c r="AE89" s="96"/>
      <c r="AF89" s="96">
        <f>SUM(AG89:AG89)</f>
        <v>0</v>
      </c>
      <c r="AG89" s="96"/>
      <c r="AH89" s="96"/>
      <c r="AI89" s="96"/>
      <c r="AJ89" s="96"/>
      <c r="AK89" s="96">
        <v>0</v>
      </c>
      <c r="AL89" s="96">
        <v>0</v>
      </c>
      <c r="AM89" s="96">
        <v>0</v>
      </c>
      <c r="AN89" s="96">
        <v>0</v>
      </c>
      <c r="AO89" s="96">
        <v>0</v>
      </c>
      <c r="AP89" s="405"/>
      <c r="AQ89" s="96"/>
    </row>
    <row r="90" spans="1:43" ht="15.75" customHeight="1">
      <c r="A90" s="44"/>
      <c r="B90" s="1" t="s">
        <v>16</v>
      </c>
      <c r="C90" s="992"/>
      <c r="D90" s="992"/>
      <c r="E90" s="992"/>
      <c r="F90" s="992"/>
      <c r="G90" s="599">
        <v>2020</v>
      </c>
      <c r="H90" s="599">
        <v>2020</v>
      </c>
      <c r="I90" s="992"/>
      <c r="J90" s="47">
        <f t="shared" si="74"/>
        <v>12865.24</v>
      </c>
      <c r="K90" s="47"/>
      <c r="L90" s="47">
        <v>12865.24</v>
      </c>
      <c r="M90" s="47">
        <v>0</v>
      </c>
      <c r="N90" s="47">
        <v>0</v>
      </c>
      <c r="O90" s="47">
        <v>4018.39</v>
      </c>
      <c r="P90" s="47">
        <v>4018.38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96"/>
      <c r="AA90" s="47">
        <v>0</v>
      </c>
      <c r="AB90" s="47">
        <v>0</v>
      </c>
      <c r="AC90" s="47">
        <v>0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  <c r="AL90" s="47">
        <v>0</v>
      </c>
      <c r="AM90" s="47">
        <v>0</v>
      </c>
      <c r="AN90" s="47">
        <v>0</v>
      </c>
      <c r="AO90" s="47">
        <v>0</v>
      </c>
      <c r="AP90" s="397"/>
      <c r="AQ90" s="96"/>
    </row>
    <row r="91" spans="1:43" ht="44.25" hidden="1" customHeight="1">
      <c r="A91" s="44" t="s">
        <v>59</v>
      </c>
      <c r="B91" s="1" t="s">
        <v>55</v>
      </c>
      <c r="C91" s="599"/>
      <c r="D91" s="599"/>
      <c r="E91" s="599"/>
      <c r="F91" s="599"/>
      <c r="G91" s="599">
        <v>2021</v>
      </c>
      <c r="H91" s="599"/>
      <c r="I91" s="591" t="s">
        <v>20</v>
      </c>
      <c r="J91" s="72">
        <v>313558.92</v>
      </c>
      <c r="K91" s="47"/>
      <c r="L91" s="47">
        <f>M91+N91+O91</f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96"/>
      <c r="AA91" s="47">
        <v>0</v>
      </c>
      <c r="AB91" s="47">
        <v>0</v>
      </c>
      <c r="AC91" s="47"/>
      <c r="AD91" s="47"/>
      <c r="AE91" s="47"/>
      <c r="AF91" s="47">
        <v>0</v>
      </c>
      <c r="AG91" s="47"/>
      <c r="AH91" s="47"/>
      <c r="AI91" s="47"/>
      <c r="AJ91" s="47"/>
      <c r="AK91" s="47">
        <f>P91-Q91</f>
        <v>0</v>
      </c>
      <c r="AL91" s="47">
        <f>AK91</f>
        <v>0</v>
      </c>
      <c r="AM91" s="4">
        <v>0</v>
      </c>
      <c r="AN91" s="47">
        <v>0</v>
      </c>
      <c r="AO91" s="47">
        <v>0</v>
      </c>
      <c r="AP91" s="397" t="s">
        <v>158</v>
      </c>
      <c r="AQ91" s="96"/>
    </row>
    <row r="92" spans="1:43" s="327" customFormat="1" ht="40.5" customHeight="1">
      <c r="A92" s="1036" t="s">
        <v>278</v>
      </c>
      <c r="B92" s="789" t="s">
        <v>202</v>
      </c>
      <c r="C92" s="312"/>
      <c r="D92" s="312"/>
      <c r="E92" s="312"/>
      <c r="F92" s="312"/>
      <c r="G92" s="312"/>
      <c r="H92" s="740"/>
      <c r="I92" s="990" t="s">
        <v>20</v>
      </c>
      <c r="J92" s="747"/>
      <c r="K92" s="3"/>
      <c r="L92" s="3">
        <f>L93</f>
        <v>4214.49</v>
      </c>
      <c r="M92" s="3">
        <f t="shared" ref="M92:AO93" si="77">M93</f>
        <v>0</v>
      </c>
      <c r="N92" s="3">
        <f t="shared" si="77"/>
        <v>3995.07</v>
      </c>
      <c r="O92" s="3">
        <f t="shared" si="77"/>
        <v>0</v>
      </c>
      <c r="P92" s="3">
        <v>0</v>
      </c>
      <c r="Q92" s="3">
        <v>0</v>
      </c>
      <c r="R92" s="3">
        <f t="shared" si="77"/>
        <v>0</v>
      </c>
      <c r="S92" s="3">
        <f t="shared" si="77"/>
        <v>0</v>
      </c>
      <c r="T92" s="3">
        <f t="shared" si="77"/>
        <v>219.42</v>
      </c>
      <c r="U92" s="3">
        <f t="shared" si="77"/>
        <v>537.85</v>
      </c>
      <c r="V92" s="3">
        <f t="shared" si="77"/>
        <v>0</v>
      </c>
      <c r="W92" s="3">
        <f t="shared" si="77"/>
        <v>0</v>
      </c>
      <c r="X92" s="3">
        <f t="shared" si="77"/>
        <v>0</v>
      </c>
      <c r="Y92" s="3">
        <f t="shared" si="77"/>
        <v>0</v>
      </c>
      <c r="Z92" s="95">
        <v>0</v>
      </c>
      <c r="AA92" s="3">
        <v>0</v>
      </c>
      <c r="AB92" s="3">
        <f t="shared" si="77"/>
        <v>0</v>
      </c>
      <c r="AC92" s="3">
        <f t="shared" si="77"/>
        <v>0</v>
      </c>
      <c r="AD92" s="3">
        <f t="shared" si="77"/>
        <v>537.85400000000004</v>
      </c>
      <c r="AE92" s="3">
        <f t="shared" si="77"/>
        <v>0</v>
      </c>
      <c r="AF92" s="3">
        <f t="shared" si="77"/>
        <v>0</v>
      </c>
      <c r="AG92" s="3">
        <f t="shared" si="77"/>
        <v>0</v>
      </c>
      <c r="AH92" s="3">
        <f t="shared" si="77"/>
        <v>0</v>
      </c>
      <c r="AI92" s="3">
        <f t="shared" si="77"/>
        <v>0</v>
      </c>
      <c r="AJ92" s="3">
        <f t="shared" si="77"/>
        <v>0</v>
      </c>
      <c r="AK92" s="3">
        <f t="shared" si="77"/>
        <v>0</v>
      </c>
      <c r="AL92" s="3">
        <f t="shared" si="77"/>
        <v>0</v>
      </c>
      <c r="AM92" s="3">
        <f t="shared" si="77"/>
        <v>0</v>
      </c>
      <c r="AN92" s="3">
        <f t="shared" si="77"/>
        <v>0</v>
      </c>
      <c r="AO92" s="3">
        <f t="shared" si="77"/>
        <v>0</v>
      </c>
      <c r="AP92" s="640" t="s">
        <v>244</v>
      </c>
      <c r="AQ92" s="95">
        <v>0</v>
      </c>
    </row>
    <row r="93" spans="1:43" ht="17.25" hidden="1" customHeight="1">
      <c r="A93" s="1307"/>
      <c r="B93" s="42" t="s">
        <v>203</v>
      </c>
      <c r="C93" s="313"/>
      <c r="D93" s="313"/>
      <c r="E93" s="313"/>
      <c r="F93" s="313"/>
      <c r="G93" s="313"/>
      <c r="H93" s="314"/>
      <c r="I93" s="1308"/>
      <c r="J93" s="72"/>
      <c r="K93" s="47"/>
      <c r="L93" s="47">
        <v>4214.49</v>
      </c>
      <c r="M93" s="47">
        <v>0</v>
      </c>
      <c r="N93" s="47">
        <v>3995.07</v>
      </c>
      <c r="O93" s="47">
        <v>0</v>
      </c>
      <c r="P93" s="47">
        <v>219.42</v>
      </c>
      <c r="Q93" s="47">
        <f>Q94</f>
        <v>537.85</v>
      </c>
      <c r="R93" s="47">
        <f t="shared" si="77"/>
        <v>0</v>
      </c>
      <c r="S93" s="47">
        <f t="shared" si="77"/>
        <v>0</v>
      </c>
      <c r="T93" s="47">
        <f t="shared" si="77"/>
        <v>219.42</v>
      </c>
      <c r="U93" s="47">
        <f t="shared" si="77"/>
        <v>537.85</v>
      </c>
      <c r="V93" s="47">
        <f t="shared" si="77"/>
        <v>0</v>
      </c>
      <c r="W93" s="47">
        <f t="shared" si="77"/>
        <v>0</v>
      </c>
      <c r="X93" s="47">
        <f t="shared" si="77"/>
        <v>0</v>
      </c>
      <c r="Y93" s="47">
        <f t="shared" si="77"/>
        <v>0</v>
      </c>
      <c r="Z93" s="96"/>
      <c r="AA93" s="47">
        <f t="shared" si="77"/>
        <v>537.85400000000004</v>
      </c>
      <c r="AB93" s="47">
        <f t="shared" si="77"/>
        <v>0</v>
      </c>
      <c r="AC93" s="47">
        <f t="shared" si="77"/>
        <v>0</v>
      </c>
      <c r="AD93" s="47">
        <f t="shared" si="77"/>
        <v>537.85400000000004</v>
      </c>
      <c r="AE93" s="47">
        <f t="shared" si="77"/>
        <v>0</v>
      </c>
      <c r="AF93" s="47">
        <v>0</v>
      </c>
      <c r="AG93" s="47">
        <v>0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397"/>
      <c r="AQ93" s="96"/>
    </row>
    <row r="94" spans="1:43" s="266" customFormat="1" ht="28.5" hidden="1" customHeight="1">
      <c r="A94" s="1308"/>
      <c r="B94" s="252" t="s">
        <v>267</v>
      </c>
      <c r="C94" s="363"/>
      <c r="D94" s="363"/>
      <c r="E94" s="363"/>
      <c r="F94" s="363"/>
      <c r="G94" s="363"/>
      <c r="H94" s="364"/>
      <c r="I94" s="541"/>
      <c r="J94" s="258"/>
      <c r="K94" s="96"/>
      <c r="L94" s="96"/>
      <c r="M94" s="96"/>
      <c r="N94" s="96"/>
      <c r="O94" s="96"/>
      <c r="P94" s="96"/>
      <c r="Q94" s="96">
        <f>S94+U94</f>
        <v>537.85</v>
      </c>
      <c r="R94" s="96"/>
      <c r="S94" s="96"/>
      <c r="T94" s="96">
        <v>219.42</v>
      </c>
      <c r="U94" s="96">
        <f>ROUND((645.425/1.2),2)</f>
        <v>537.85</v>
      </c>
      <c r="V94" s="96"/>
      <c r="W94" s="96"/>
      <c r="X94" s="96"/>
      <c r="Y94" s="96"/>
      <c r="Z94" s="96"/>
      <c r="AA94" s="96">
        <f>AD94</f>
        <v>537.85400000000004</v>
      </c>
      <c r="AB94" s="96"/>
      <c r="AC94" s="96"/>
      <c r="AD94" s="96">
        <v>537.85400000000004</v>
      </c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405"/>
      <c r="AQ94" s="96"/>
    </row>
    <row r="95" spans="1:43" s="327" customFormat="1" ht="42.75" customHeight="1">
      <c r="A95" s="1036" t="s">
        <v>279</v>
      </c>
      <c r="B95" s="789" t="s">
        <v>204</v>
      </c>
      <c r="C95" s="312"/>
      <c r="D95" s="312"/>
      <c r="E95" s="312"/>
      <c r="F95" s="312"/>
      <c r="G95" s="312"/>
      <c r="H95" s="740"/>
      <c r="I95" s="990" t="s">
        <v>20</v>
      </c>
      <c r="J95" s="747"/>
      <c r="K95" s="3"/>
      <c r="L95" s="3">
        <f>L96</f>
        <v>3214.56</v>
      </c>
      <c r="M95" s="3">
        <f t="shared" ref="M95:AO96" si="78">M96</f>
        <v>0</v>
      </c>
      <c r="N95" s="3">
        <f t="shared" si="78"/>
        <v>2956.68</v>
      </c>
      <c r="O95" s="3">
        <f t="shared" si="78"/>
        <v>0</v>
      </c>
      <c r="P95" s="3">
        <v>0</v>
      </c>
      <c r="Q95" s="3">
        <v>0</v>
      </c>
      <c r="R95" s="3">
        <f t="shared" si="78"/>
        <v>0</v>
      </c>
      <c r="S95" s="3">
        <f t="shared" si="78"/>
        <v>0</v>
      </c>
      <c r="T95" s="3">
        <f t="shared" si="78"/>
        <v>0</v>
      </c>
      <c r="U95" s="3">
        <f t="shared" si="78"/>
        <v>409.15</v>
      </c>
      <c r="V95" s="3">
        <f t="shared" si="78"/>
        <v>0</v>
      </c>
      <c r="W95" s="3">
        <f t="shared" si="78"/>
        <v>0</v>
      </c>
      <c r="X95" s="3">
        <f t="shared" si="78"/>
        <v>0</v>
      </c>
      <c r="Y95" s="3">
        <f t="shared" si="78"/>
        <v>0</v>
      </c>
      <c r="Z95" s="95">
        <v>0</v>
      </c>
      <c r="AA95" s="3">
        <v>0</v>
      </c>
      <c r="AB95" s="3">
        <f t="shared" si="78"/>
        <v>0</v>
      </c>
      <c r="AC95" s="3">
        <f t="shared" si="78"/>
        <v>0</v>
      </c>
      <c r="AD95" s="3">
        <f t="shared" si="78"/>
        <v>409.14699999999999</v>
      </c>
      <c r="AE95" s="3">
        <f t="shared" si="78"/>
        <v>0</v>
      </c>
      <c r="AF95" s="3">
        <f>AF96</f>
        <v>0</v>
      </c>
      <c r="AG95" s="3">
        <f t="shared" si="78"/>
        <v>0</v>
      </c>
      <c r="AH95" s="3">
        <f t="shared" si="78"/>
        <v>0</v>
      </c>
      <c r="AI95" s="3">
        <f t="shared" si="78"/>
        <v>0</v>
      </c>
      <c r="AJ95" s="3">
        <f t="shared" si="78"/>
        <v>0</v>
      </c>
      <c r="AK95" s="3">
        <f t="shared" si="78"/>
        <v>0</v>
      </c>
      <c r="AL95" s="3">
        <f t="shared" si="78"/>
        <v>0</v>
      </c>
      <c r="AM95" s="3">
        <f t="shared" si="78"/>
        <v>0</v>
      </c>
      <c r="AN95" s="3">
        <f t="shared" si="78"/>
        <v>0</v>
      </c>
      <c r="AO95" s="3">
        <f t="shared" si="78"/>
        <v>0</v>
      </c>
      <c r="AP95" s="640" t="s">
        <v>244</v>
      </c>
      <c r="AQ95" s="95">
        <v>0</v>
      </c>
    </row>
    <row r="96" spans="1:43" ht="17.25" hidden="1" customHeight="1">
      <c r="A96" s="1046"/>
      <c r="B96" s="42" t="s">
        <v>203</v>
      </c>
      <c r="C96" s="313"/>
      <c r="D96" s="313"/>
      <c r="E96" s="313"/>
      <c r="F96" s="313"/>
      <c r="G96" s="313"/>
      <c r="H96" s="314"/>
      <c r="I96" s="1308"/>
      <c r="J96" s="72"/>
      <c r="K96" s="47"/>
      <c r="L96" s="47">
        <v>3214.56</v>
      </c>
      <c r="M96" s="47">
        <v>0</v>
      </c>
      <c r="N96" s="47">
        <v>2956.68</v>
      </c>
      <c r="O96" s="47">
        <v>0</v>
      </c>
      <c r="P96" s="47">
        <v>257.88</v>
      </c>
      <c r="Q96" s="47">
        <f>Q97</f>
        <v>409.15</v>
      </c>
      <c r="R96" s="47">
        <f t="shared" si="78"/>
        <v>0</v>
      </c>
      <c r="S96" s="47">
        <f t="shared" si="78"/>
        <v>0</v>
      </c>
      <c r="T96" s="47">
        <f t="shared" si="78"/>
        <v>0</v>
      </c>
      <c r="U96" s="47">
        <f t="shared" si="78"/>
        <v>409.15</v>
      </c>
      <c r="V96" s="47">
        <f t="shared" si="78"/>
        <v>0</v>
      </c>
      <c r="W96" s="47">
        <f t="shared" si="78"/>
        <v>0</v>
      </c>
      <c r="X96" s="47">
        <f t="shared" si="78"/>
        <v>0</v>
      </c>
      <c r="Y96" s="47">
        <f t="shared" si="78"/>
        <v>0</v>
      </c>
      <c r="Z96" s="96"/>
      <c r="AA96" s="47">
        <f t="shared" si="78"/>
        <v>409.14699999999999</v>
      </c>
      <c r="AB96" s="47">
        <f t="shared" si="78"/>
        <v>0</v>
      </c>
      <c r="AC96" s="47">
        <f t="shared" si="78"/>
        <v>0</v>
      </c>
      <c r="AD96" s="47">
        <f t="shared" si="78"/>
        <v>409.14699999999999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7">
        <v>0</v>
      </c>
      <c r="AP96" s="397"/>
      <c r="AQ96" s="96"/>
    </row>
    <row r="97" spans="1:43" s="266" customFormat="1" ht="27.75" hidden="1" customHeight="1">
      <c r="A97" s="1308"/>
      <c r="B97" s="252" t="s">
        <v>267</v>
      </c>
      <c r="C97" s="363"/>
      <c r="D97" s="363"/>
      <c r="E97" s="363"/>
      <c r="F97" s="363"/>
      <c r="G97" s="363"/>
      <c r="H97" s="364"/>
      <c r="I97" s="541"/>
      <c r="J97" s="258"/>
      <c r="K97" s="96"/>
      <c r="L97" s="96"/>
      <c r="M97" s="96"/>
      <c r="N97" s="96"/>
      <c r="O97" s="96"/>
      <c r="P97" s="96"/>
      <c r="Q97" s="96">
        <f>S97+U97</f>
        <v>409.15</v>
      </c>
      <c r="R97" s="96"/>
      <c r="S97" s="96"/>
      <c r="T97" s="96"/>
      <c r="U97" s="96">
        <f>ROUND((490.979/1.2),2)</f>
        <v>409.15</v>
      </c>
      <c r="V97" s="96"/>
      <c r="W97" s="96"/>
      <c r="X97" s="96"/>
      <c r="Y97" s="96"/>
      <c r="Z97" s="96"/>
      <c r="AA97" s="96">
        <f>AD97</f>
        <v>409.14699999999999</v>
      </c>
      <c r="AB97" s="96"/>
      <c r="AC97" s="96"/>
      <c r="AD97" s="96">
        <v>409.14699999999999</v>
      </c>
      <c r="AE97" s="96"/>
      <c r="AF97" s="96"/>
      <c r="AG97" s="96"/>
      <c r="AH97" s="96"/>
      <c r="AI97" s="96"/>
      <c r="AJ97" s="96"/>
      <c r="AK97" s="96"/>
      <c r="AL97" s="96"/>
      <c r="AM97" s="268"/>
      <c r="AN97" s="96"/>
      <c r="AO97" s="96"/>
      <c r="AP97" s="405"/>
      <c r="AQ97" s="96"/>
    </row>
    <row r="98" spans="1:43" s="327" customFormat="1" ht="41.25" customHeight="1">
      <c r="A98" s="1036" t="s">
        <v>159</v>
      </c>
      <c r="B98" s="789" t="s">
        <v>329</v>
      </c>
      <c r="C98" s="312"/>
      <c r="D98" s="312"/>
      <c r="E98" s="312"/>
      <c r="F98" s="312"/>
      <c r="G98" s="312"/>
      <c r="H98" s="740"/>
      <c r="I98" s="990" t="s">
        <v>20</v>
      </c>
      <c r="J98" s="747"/>
      <c r="K98" s="3"/>
      <c r="L98" s="3">
        <f>L99</f>
        <v>372.9</v>
      </c>
      <c r="M98" s="3">
        <f>M99</f>
        <v>0</v>
      </c>
      <c r="N98" s="3">
        <f t="shared" ref="N98:AO99" si="79">N99</f>
        <v>372.9</v>
      </c>
      <c r="O98" s="3">
        <f t="shared" si="79"/>
        <v>0</v>
      </c>
      <c r="P98" s="3">
        <f t="shared" si="79"/>
        <v>0</v>
      </c>
      <c r="Q98" s="3">
        <f t="shared" si="79"/>
        <v>0</v>
      </c>
      <c r="R98" s="3">
        <f t="shared" si="79"/>
        <v>0</v>
      </c>
      <c r="S98" s="3">
        <f t="shared" si="79"/>
        <v>0</v>
      </c>
      <c r="T98" s="3">
        <f t="shared" si="79"/>
        <v>0</v>
      </c>
      <c r="U98" s="3">
        <f t="shared" si="79"/>
        <v>0</v>
      </c>
      <c r="V98" s="3">
        <f t="shared" si="79"/>
        <v>0</v>
      </c>
      <c r="W98" s="3">
        <f t="shared" si="79"/>
        <v>0</v>
      </c>
      <c r="X98" s="3">
        <f t="shared" si="79"/>
        <v>0</v>
      </c>
      <c r="Y98" s="3">
        <f t="shared" si="79"/>
        <v>0</v>
      </c>
      <c r="Z98" s="95">
        <v>0</v>
      </c>
      <c r="AA98" s="3">
        <f t="shared" si="79"/>
        <v>0</v>
      </c>
      <c r="AB98" s="3">
        <f t="shared" si="79"/>
        <v>0</v>
      </c>
      <c r="AC98" s="3">
        <f t="shared" si="79"/>
        <v>0</v>
      </c>
      <c r="AD98" s="3">
        <f t="shared" si="79"/>
        <v>0</v>
      </c>
      <c r="AE98" s="3">
        <f t="shared" si="79"/>
        <v>0</v>
      </c>
      <c r="AF98" s="3">
        <f t="shared" si="79"/>
        <v>0</v>
      </c>
      <c r="AG98" s="3">
        <f t="shared" si="79"/>
        <v>0</v>
      </c>
      <c r="AH98" s="3">
        <f t="shared" si="79"/>
        <v>0</v>
      </c>
      <c r="AI98" s="3">
        <f t="shared" si="79"/>
        <v>0</v>
      </c>
      <c r="AJ98" s="3">
        <f t="shared" si="79"/>
        <v>0</v>
      </c>
      <c r="AK98" s="3">
        <f>P98-Q98</f>
        <v>0</v>
      </c>
      <c r="AL98" s="3">
        <f t="shared" si="79"/>
        <v>0</v>
      </c>
      <c r="AM98" s="318">
        <v>0</v>
      </c>
      <c r="AN98" s="3">
        <f t="shared" si="79"/>
        <v>0</v>
      </c>
      <c r="AO98" s="3">
        <f t="shared" si="79"/>
        <v>0</v>
      </c>
      <c r="AP98" s="640" t="s">
        <v>274</v>
      </c>
      <c r="AQ98" s="95">
        <v>0</v>
      </c>
    </row>
    <row r="99" spans="1:43" ht="17.25" hidden="1" customHeight="1">
      <c r="A99" s="1047"/>
      <c r="B99" s="42" t="s">
        <v>203</v>
      </c>
      <c r="C99" s="313"/>
      <c r="D99" s="313"/>
      <c r="E99" s="313"/>
      <c r="F99" s="313"/>
      <c r="G99" s="313"/>
      <c r="H99" s="314"/>
      <c r="I99" s="1308"/>
      <c r="J99" s="72"/>
      <c r="K99" s="47"/>
      <c r="L99" s="47">
        <v>372.9</v>
      </c>
      <c r="M99" s="47">
        <v>0</v>
      </c>
      <c r="N99" s="47">
        <v>372.9</v>
      </c>
      <c r="O99" s="47">
        <v>0</v>
      </c>
      <c r="P99" s="47">
        <v>0</v>
      </c>
      <c r="Q99" s="47">
        <f>Q100</f>
        <v>0</v>
      </c>
      <c r="R99" s="47">
        <f t="shared" si="79"/>
        <v>0</v>
      </c>
      <c r="S99" s="47">
        <f t="shared" si="79"/>
        <v>0</v>
      </c>
      <c r="T99" s="47">
        <f t="shared" si="79"/>
        <v>0</v>
      </c>
      <c r="U99" s="47">
        <f t="shared" si="79"/>
        <v>0</v>
      </c>
      <c r="V99" s="47">
        <f t="shared" si="79"/>
        <v>0</v>
      </c>
      <c r="W99" s="47">
        <f t="shared" si="79"/>
        <v>0</v>
      </c>
      <c r="X99" s="47">
        <f t="shared" si="79"/>
        <v>0</v>
      </c>
      <c r="Y99" s="47">
        <f t="shared" si="79"/>
        <v>0</v>
      </c>
      <c r="Z99" s="96"/>
      <c r="AA99" s="47">
        <f t="shared" si="79"/>
        <v>0</v>
      </c>
      <c r="AB99" s="47">
        <f t="shared" si="79"/>
        <v>0</v>
      </c>
      <c r="AC99" s="47">
        <f t="shared" si="79"/>
        <v>0</v>
      </c>
      <c r="AD99" s="47">
        <f t="shared" si="79"/>
        <v>0</v>
      </c>
      <c r="AE99" s="47">
        <f t="shared" si="79"/>
        <v>0</v>
      </c>
      <c r="AF99" s="47">
        <f>AF100</f>
        <v>0</v>
      </c>
      <c r="AG99" s="47">
        <f t="shared" si="79"/>
        <v>0</v>
      </c>
      <c r="AH99" s="47">
        <f t="shared" si="79"/>
        <v>0</v>
      </c>
      <c r="AI99" s="47">
        <f t="shared" si="79"/>
        <v>0</v>
      </c>
      <c r="AJ99" s="47">
        <f t="shared" si="79"/>
        <v>0</v>
      </c>
      <c r="AK99" s="47">
        <v>0</v>
      </c>
      <c r="AL99" s="47">
        <v>0</v>
      </c>
      <c r="AM99" s="47">
        <v>0</v>
      </c>
      <c r="AN99" s="47">
        <v>0</v>
      </c>
      <c r="AO99" s="47">
        <v>0</v>
      </c>
      <c r="AP99" s="397"/>
      <c r="AQ99" s="96"/>
    </row>
    <row r="100" spans="1:43" s="266" customFormat="1" ht="17.25" hidden="1" customHeight="1">
      <c r="A100" s="362"/>
      <c r="B100" s="252" t="s">
        <v>224</v>
      </c>
      <c r="C100" s="363"/>
      <c r="D100" s="363"/>
      <c r="E100" s="363"/>
      <c r="F100" s="363"/>
      <c r="G100" s="363"/>
      <c r="H100" s="364"/>
      <c r="I100" s="541"/>
      <c r="J100" s="258"/>
      <c r="K100" s="96"/>
      <c r="L100" s="96"/>
      <c r="M100" s="96"/>
      <c r="N100" s="96"/>
      <c r="O100" s="96"/>
      <c r="P100" s="47"/>
      <c r="Q100" s="96">
        <f>Y100</f>
        <v>0</v>
      </c>
      <c r="R100" s="96"/>
      <c r="S100" s="96"/>
      <c r="T100" s="96"/>
      <c r="U100" s="96"/>
      <c r="V100" s="96"/>
      <c r="W100" s="96"/>
      <c r="X100" s="96">
        <v>0</v>
      </c>
      <c r="Y100" s="96">
        <v>0</v>
      </c>
      <c r="Z100" s="96"/>
      <c r="AA100" s="96">
        <v>0</v>
      </c>
      <c r="AB100" s="96">
        <v>0</v>
      </c>
      <c r="AC100" s="96"/>
      <c r="AD100" s="96"/>
      <c r="AE100" s="96"/>
      <c r="AF100" s="96">
        <f>SUM(AG100:AG100)</f>
        <v>0</v>
      </c>
      <c r="AG100" s="96"/>
      <c r="AH100" s="96"/>
      <c r="AI100" s="96"/>
      <c r="AJ100" s="96"/>
      <c r="AK100" s="96"/>
      <c r="AL100" s="96"/>
      <c r="AM100" s="96"/>
      <c r="AN100" s="96"/>
      <c r="AO100" s="96"/>
      <c r="AP100" s="405"/>
      <c r="AQ100" s="96"/>
    </row>
    <row r="101" spans="1:43" s="327" customFormat="1" ht="41.25" customHeight="1">
      <c r="A101" s="1036" t="s">
        <v>160</v>
      </c>
      <c r="B101" s="789" t="s">
        <v>163</v>
      </c>
      <c r="C101" s="312"/>
      <c r="D101" s="312"/>
      <c r="E101" s="312"/>
      <c r="F101" s="312"/>
      <c r="G101" s="312"/>
      <c r="H101" s="740"/>
      <c r="I101" s="990" t="s">
        <v>20</v>
      </c>
      <c r="J101" s="747"/>
      <c r="K101" s="3"/>
      <c r="L101" s="3">
        <f>L102+L106</f>
        <v>5513.9</v>
      </c>
      <c r="M101" s="3">
        <f t="shared" ref="M101:AO101" si="80">M102+M106</f>
        <v>297.18</v>
      </c>
      <c r="N101" s="3">
        <f t="shared" si="80"/>
        <v>1639.84</v>
      </c>
      <c r="O101" s="3">
        <f t="shared" si="80"/>
        <v>0</v>
      </c>
      <c r="P101" s="3">
        <f t="shared" si="80"/>
        <v>0</v>
      </c>
      <c r="Q101" s="3">
        <f t="shared" si="80"/>
        <v>0</v>
      </c>
      <c r="R101" s="3">
        <f t="shared" si="80"/>
        <v>0</v>
      </c>
      <c r="S101" s="3">
        <f t="shared" si="80"/>
        <v>0</v>
      </c>
      <c r="T101" s="3">
        <f t="shared" si="80"/>
        <v>0</v>
      </c>
      <c r="U101" s="3">
        <f t="shared" si="80"/>
        <v>0</v>
      </c>
      <c r="V101" s="3">
        <f t="shared" si="80"/>
        <v>0</v>
      </c>
      <c r="W101" s="3">
        <f t="shared" si="80"/>
        <v>0</v>
      </c>
      <c r="X101" s="3">
        <f t="shared" si="80"/>
        <v>0</v>
      </c>
      <c r="Y101" s="3">
        <f t="shared" si="80"/>
        <v>0</v>
      </c>
      <c r="Z101" s="95">
        <v>0</v>
      </c>
      <c r="AA101" s="3">
        <f t="shared" si="80"/>
        <v>0</v>
      </c>
      <c r="AB101" s="3">
        <f t="shared" si="80"/>
        <v>0</v>
      </c>
      <c r="AC101" s="3">
        <f t="shared" si="80"/>
        <v>0</v>
      </c>
      <c r="AD101" s="3">
        <f t="shared" si="80"/>
        <v>0</v>
      </c>
      <c r="AE101" s="3">
        <f t="shared" si="80"/>
        <v>0</v>
      </c>
      <c r="AF101" s="3">
        <f t="shared" si="80"/>
        <v>0</v>
      </c>
      <c r="AG101" s="3">
        <f t="shared" si="80"/>
        <v>0</v>
      </c>
      <c r="AH101" s="3">
        <f>AH102+AH106</f>
        <v>0</v>
      </c>
      <c r="AI101" s="3">
        <f>AI102+AI106</f>
        <v>0</v>
      </c>
      <c r="AJ101" s="3">
        <f>AJ102+AJ106</f>
        <v>0</v>
      </c>
      <c r="AK101" s="3">
        <f>P101-Q101</f>
        <v>0</v>
      </c>
      <c r="AL101" s="3">
        <f t="shared" si="80"/>
        <v>0</v>
      </c>
      <c r="AM101" s="318">
        <v>0</v>
      </c>
      <c r="AN101" s="3">
        <f t="shared" si="80"/>
        <v>0</v>
      </c>
      <c r="AO101" s="3">
        <f t="shared" si="80"/>
        <v>0</v>
      </c>
      <c r="AP101" s="640" t="s">
        <v>256</v>
      </c>
      <c r="AQ101" s="95">
        <v>0</v>
      </c>
    </row>
    <row r="102" spans="1:43" ht="17.25" hidden="1" customHeight="1">
      <c r="A102" s="1046"/>
      <c r="B102" s="42" t="s">
        <v>15</v>
      </c>
      <c r="C102" s="313"/>
      <c r="D102" s="313"/>
      <c r="E102" s="313"/>
      <c r="F102" s="313"/>
      <c r="G102" s="313"/>
      <c r="H102" s="314"/>
      <c r="I102" s="1307"/>
      <c r="J102" s="72"/>
      <c r="K102" s="47"/>
      <c r="L102" s="47">
        <v>594.36</v>
      </c>
      <c r="M102" s="47">
        <v>297.18</v>
      </c>
      <c r="N102" s="47">
        <v>0</v>
      </c>
      <c r="O102" s="47">
        <v>0</v>
      </c>
      <c r="P102" s="47">
        <f>N102</f>
        <v>0</v>
      </c>
      <c r="Q102" s="47">
        <f>SUM(Q103:Q105)</f>
        <v>0</v>
      </c>
      <c r="R102" s="47">
        <f t="shared" ref="R102:AJ102" si="81">SUM(R103:R105)</f>
        <v>0</v>
      </c>
      <c r="S102" s="47">
        <f>SUM(S103:S105)</f>
        <v>0</v>
      </c>
      <c r="T102" s="47">
        <f t="shared" si="81"/>
        <v>0</v>
      </c>
      <c r="U102" s="47">
        <f t="shared" si="81"/>
        <v>0</v>
      </c>
      <c r="V102" s="47">
        <f t="shared" si="81"/>
        <v>0</v>
      </c>
      <c r="W102" s="47">
        <f t="shared" si="81"/>
        <v>0</v>
      </c>
      <c r="X102" s="47">
        <v>0</v>
      </c>
      <c r="Y102" s="47">
        <f t="shared" si="81"/>
        <v>0</v>
      </c>
      <c r="Z102" s="96"/>
      <c r="AA102" s="47">
        <f t="shared" si="81"/>
        <v>0</v>
      </c>
      <c r="AB102" s="47">
        <f t="shared" si="81"/>
        <v>0</v>
      </c>
      <c r="AC102" s="47">
        <f t="shared" si="81"/>
        <v>0</v>
      </c>
      <c r="AD102" s="47">
        <f t="shared" si="81"/>
        <v>0</v>
      </c>
      <c r="AE102" s="47">
        <f t="shared" si="81"/>
        <v>0</v>
      </c>
      <c r="AF102" s="47">
        <f>SUM(AF103:AF105)</f>
        <v>0</v>
      </c>
      <c r="AG102" s="47">
        <f t="shared" si="81"/>
        <v>0</v>
      </c>
      <c r="AH102" s="47">
        <f t="shared" si="81"/>
        <v>0</v>
      </c>
      <c r="AI102" s="47">
        <f t="shared" si="81"/>
        <v>0</v>
      </c>
      <c r="AJ102" s="47">
        <f t="shared" si="81"/>
        <v>0</v>
      </c>
      <c r="AK102" s="47">
        <v>0</v>
      </c>
      <c r="AL102" s="47">
        <v>0</v>
      </c>
      <c r="AM102" s="47">
        <v>0</v>
      </c>
      <c r="AN102" s="47">
        <v>0</v>
      </c>
      <c r="AO102" s="47">
        <v>0</v>
      </c>
      <c r="AP102" s="397">
        <v>159.434</v>
      </c>
      <c r="AQ102" s="96"/>
    </row>
    <row r="103" spans="1:43" s="266" customFormat="1" ht="17.25" hidden="1" customHeight="1">
      <c r="A103" s="1046"/>
      <c r="B103" s="252" t="s">
        <v>225</v>
      </c>
      <c r="C103" s="363"/>
      <c r="D103" s="363"/>
      <c r="E103" s="363"/>
      <c r="F103" s="363"/>
      <c r="G103" s="363"/>
      <c r="H103" s="364"/>
      <c r="I103" s="1307"/>
      <c r="J103" s="258"/>
      <c r="K103" s="96"/>
      <c r="L103" s="96"/>
      <c r="M103" s="96"/>
      <c r="N103" s="96"/>
      <c r="O103" s="96"/>
      <c r="P103" s="47"/>
      <c r="Q103" s="96">
        <f>Y103</f>
        <v>0</v>
      </c>
      <c r="R103" s="96"/>
      <c r="S103" s="96"/>
      <c r="T103" s="96"/>
      <c r="U103" s="96"/>
      <c r="V103" s="96"/>
      <c r="W103" s="96"/>
      <c r="X103" s="96">
        <v>0</v>
      </c>
      <c r="Y103" s="96">
        <v>0</v>
      </c>
      <c r="Z103" s="96"/>
      <c r="AA103" s="96">
        <v>0</v>
      </c>
      <c r="AB103" s="96">
        <v>0</v>
      </c>
      <c r="AC103" s="96"/>
      <c r="AD103" s="96"/>
      <c r="AE103" s="96"/>
      <c r="AF103" s="96">
        <f>SUM(AG103:AG103)</f>
        <v>0</v>
      </c>
      <c r="AG103" s="96"/>
      <c r="AH103" s="96"/>
      <c r="AI103" s="96"/>
      <c r="AJ103" s="96"/>
      <c r="AK103" s="96"/>
      <c r="AL103" s="96"/>
      <c r="AM103" s="96"/>
      <c r="AN103" s="96"/>
      <c r="AO103" s="96"/>
      <c r="AP103" s="405"/>
      <c r="AQ103" s="96"/>
    </row>
    <row r="104" spans="1:43" s="266" customFormat="1" ht="17.25" hidden="1" customHeight="1">
      <c r="A104" s="1046"/>
      <c r="B104" s="252" t="s">
        <v>226</v>
      </c>
      <c r="C104" s="363"/>
      <c r="D104" s="363"/>
      <c r="E104" s="363"/>
      <c r="F104" s="363"/>
      <c r="G104" s="363"/>
      <c r="H104" s="364"/>
      <c r="I104" s="1307"/>
      <c r="J104" s="258"/>
      <c r="K104" s="96"/>
      <c r="L104" s="96"/>
      <c r="M104" s="96"/>
      <c r="N104" s="96"/>
      <c r="O104" s="96"/>
      <c r="P104" s="47"/>
      <c r="Q104" s="96">
        <f>S104</f>
        <v>0</v>
      </c>
      <c r="R104" s="96">
        <f>S104</f>
        <v>0</v>
      </c>
      <c r="S104" s="96">
        <v>0</v>
      </c>
      <c r="T104" s="96"/>
      <c r="U104" s="96"/>
      <c r="V104" s="96"/>
      <c r="W104" s="96"/>
      <c r="X104" s="96">
        <v>0</v>
      </c>
      <c r="Y104" s="96">
        <v>0</v>
      </c>
      <c r="Z104" s="96"/>
      <c r="AA104" s="96">
        <f>AB104</f>
        <v>0</v>
      </c>
      <c r="AB104" s="96">
        <v>0</v>
      </c>
      <c r="AC104" s="96"/>
      <c r="AD104" s="96"/>
      <c r="AE104" s="96"/>
      <c r="AF104" s="96">
        <f>SUM(AG104:AG104)</f>
        <v>0</v>
      </c>
      <c r="AG104" s="96"/>
      <c r="AH104" s="96"/>
      <c r="AI104" s="96"/>
      <c r="AJ104" s="96"/>
      <c r="AK104" s="96"/>
      <c r="AL104" s="96"/>
      <c r="AM104" s="96"/>
      <c r="AN104" s="96"/>
      <c r="AO104" s="96"/>
      <c r="AP104" s="405"/>
      <c r="AQ104" s="96"/>
    </row>
    <row r="105" spans="1:43" s="266" customFormat="1" ht="17.25" hidden="1" customHeight="1">
      <c r="A105" s="1046"/>
      <c r="B105" s="252" t="s">
        <v>227</v>
      </c>
      <c r="C105" s="363"/>
      <c r="D105" s="363"/>
      <c r="E105" s="363"/>
      <c r="F105" s="363"/>
      <c r="G105" s="363"/>
      <c r="H105" s="364"/>
      <c r="I105" s="1307"/>
      <c r="J105" s="258"/>
      <c r="K105" s="96"/>
      <c r="L105" s="96"/>
      <c r="M105" s="96"/>
      <c r="N105" s="96"/>
      <c r="O105" s="96"/>
      <c r="P105" s="47"/>
      <c r="Q105" s="96">
        <f>Y105</f>
        <v>0</v>
      </c>
      <c r="R105" s="96"/>
      <c r="S105" s="96"/>
      <c r="T105" s="96"/>
      <c r="U105" s="96"/>
      <c r="V105" s="96"/>
      <c r="W105" s="96"/>
      <c r="X105" s="96">
        <v>0</v>
      </c>
      <c r="Y105" s="96">
        <v>0</v>
      </c>
      <c r="Z105" s="96"/>
      <c r="AA105" s="96">
        <v>0</v>
      </c>
      <c r="AB105" s="96">
        <v>0</v>
      </c>
      <c r="AC105" s="96"/>
      <c r="AD105" s="96"/>
      <c r="AE105" s="96"/>
      <c r="AF105" s="96">
        <f>SUM(AG105:AG105)</f>
        <v>0</v>
      </c>
      <c r="AG105" s="96"/>
      <c r="AH105" s="96"/>
      <c r="AI105" s="96"/>
      <c r="AJ105" s="96"/>
      <c r="AK105" s="96"/>
      <c r="AL105" s="96"/>
      <c r="AM105" s="96"/>
      <c r="AN105" s="96"/>
      <c r="AO105" s="96"/>
      <c r="AP105" s="405"/>
      <c r="AQ105" s="96"/>
    </row>
    <row r="106" spans="1:43" ht="16.5" hidden="1" customHeight="1">
      <c r="A106" s="1047"/>
      <c r="B106" s="42" t="s">
        <v>32</v>
      </c>
      <c r="C106" s="313"/>
      <c r="D106" s="313"/>
      <c r="E106" s="313"/>
      <c r="F106" s="313"/>
      <c r="G106" s="313"/>
      <c r="H106" s="314"/>
      <c r="I106" s="1308"/>
      <c r="J106" s="72"/>
      <c r="K106" s="47"/>
      <c r="L106" s="47">
        <v>4919.54</v>
      </c>
      <c r="M106" s="47">
        <v>0</v>
      </c>
      <c r="N106" s="47">
        <v>1639.84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  <c r="Z106" s="96"/>
      <c r="AA106" s="47">
        <v>0</v>
      </c>
      <c r="AB106" s="47">
        <v>0</v>
      </c>
      <c r="AC106" s="47">
        <v>0</v>
      </c>
      <c r="AD106" s="47">
        <v>0</v>
      </c>
      <c r="AE106" s="47"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  <c r="AK106" s="47">
        <v>0</v>
      </c>
      <c r="AL106" s="47">
        <v>0</v>
      </c>
      <c r="AM106" s="47">
        <v>0</v>
      </c>
      <c r="AN106" s="47">
        <v>0</v>
      </c>
      <c r="AO106" s="47">
        <v>0</v>
      </c>
      <c r="AP106" s="397">
        <v>1639.8466699999999</v>
      </c>
      <c r="AQ106" s="96"/>
    </row>
    <row r="107" spans="1:43" s="327" customFormat="1" ht="40.5" customHeight="1">
      <c r="A107" s="1036" t="s">
        <v>162</v>
      </c>
      <c r="B107" s="789" t="s">
        <v>166</v>
      </c>
      <c r="C107" s="312"/>
      <c r="D107" s="312"/>
      <c r="E107" s="312"/>
      <c r="F107" s="312"/>
      <c r="G107" s="312"/>
      <c r="H107" s="740"/>
      <c r="I107" s="990" t="s">
        <v>20</v>
      </c>
      <c r="J107" s="747"/>
      <c r="K107" s="3"/>
      <c r="L107" s="3">
        <f>L108+L111</f>
        <v>94875.549999999988</v>
      </c>
      <c r="M107" s="3">
        <f t="shared" ref="M107:AO107" si="82">M108+M111</f>
        <v>2761.44</v>
      </c>
      <c r="N107" s="3">
        <f t="shared" si="82"/>
        <v>9629.67</v>
      </c>
      <c r="O107" s="3">
        <f t="shared" si="82"/>
        <v>22469.279999999999</v>
      </c>
      <c r="P107" s="3">
        <f>P108+P110</f>
        <v>18622.57</v>
      </c>
      <c r="Q107" s="3">
        <f t="shared" si="82"/>
        <v>0</v>
      </c>
      <c r="R107" s="3">
        <f t="shared" si="82"/>
        <v>646.03</v>
      </c>
      <c r="S107" s="3">
        <f t="shared" si="82"/>
        <v>646.02599999999995</v>
      </c>
      <c r="T107" s="3">
        <f t="shared" si="82"/>
        <v>872.63599999999997</v>
      </c>
      <c r="U107" s="3">
        <f t="shared" si="82"/>
        <v>872.63599999999997</v>
      </c>
      <c r="V107" s="3">
        <f t="shared" si="82"/>
        <v>0</v>
      </c>
      <c r="W107" s="3">
        <f t="shared" si="82"/>
        <v>0</v>
      </c>
      <c r="X107" s="3">
        <f t="shared" si="82"/>
        <v>0</v>
      </c>
      <c r="Y107" s="3">
        <f t="shared" si="82"/>
        <v>0</v>
      </c>
      <c r="Z107" s="95">
        <v>0</v>
      </c>
      <c r="AA107" s="3">
        <f t="shared" si="82"/>
        <v>0</v>
      </c>
      <c r="AB107" s="3">
        <f t="shared" si="82"/>
        <v>0</v>
      </c>
      <c r="AC107" s="3">
        <f t="shared" si="82"/>
        <v>0</v>
      </c>
      <c r="AD107" s="3">
        <f t="shared" si="82"/>
        <v>0</v>
      </c>
      <c r="AE107" s="3">
        <f t="shared" si="82"/>
        <v>0</v>
      </c>
      <c r="AF107" s="3">
        <f t="shared" si="82"/>
        <v>0</v>
      </c>
      <c r="AG107" s="3">
        <f t="shared" si="82"/>
        <v>0</v>
      </c>
      <c r="AH107" s="3">
        <f t="shared" si="82"/>
        <v>0</v>
      </c>
      <c r="AI107" s="3">
        <f t="shared" si="82"/>
        <v>0</v>
      </c>
      <c r="AJ107" s="3">
        <f t="shared" si="82"/>
        <v>0</v>
      </c>
      <c r="AK107" s="3">
        <f>P107-Q107</f>
        <v>18622.57</v>
      </c>
      <c r="AL107" s="3">
        <f t="shared" si="82"/>
        <v>0</v>
      </c>
      <c r="AM107" s="318">
        <f>ROUND((Q107*100%/P107*100),2)</f>
        <v>0</v>
      </c>
      <c r="AN107" s="3">
        <f t="shared" si="82"/>
        <v>0</v>
      </c>
      <c r="AO107" s="3">
        <f t="shared" si="82"/>
        <v>0</v>
      </c>
      <c r="AP107" s="640" t="s">
        <v>256</v>
      </c>
      <c r="AQ107" s="95">
        <v>0</v>
      </c>
    </row>
    <row r="108" spans="1:43" ht="16.5" customHeight="1">
      <c r="A108" s="1046"/>
      <c r="B108" s="42" t="s">
        <v>15</v>
      </c>
      <c r="C108" s="313"/>
      <c r="D108" s="313"/>
      <c r="E108" s="313"/>
      <c r="F108" s="313"/>
      <c r="G108" s="313"/>
      <c r="H108" s="314"/>
      <c r="I108" s="1307"/>
      <c r="J108" s="72"/>
      <c r="K108" s="47"/>
      <c r="L108" s="47">
        <v>5734.87</v>
      </c>
      <c r="M108" s="47">
        <v>2761.44</v>
      </c>
      <c r="N108" s="47">
        <v>105.99</v>
      </c>
      <c r="O108" s="47">
        <v>0</v>
      </c>
      <c r="P108" s="47">
        <v>0</v>
      </c>
      <c r="Q108" s="47">
        <v>0</v>
      </c>
      <c r="R108" s="47">
        <v>646.03</v>
      </c>
      <c r="S108" s="47">
        <f t="shared" ref="S108:AJ108" si="83">SUM(S109:S110)</f>
        <v>646.02599999999995</v>
      </c>
      <c r="T108" s="47">
        <f t="shared" si="83"/>
        <v>872.63599999999997</v>
      </c>
      <c r="U108" s="47">
        <f t="shared" si="83"/>
        <v>872.63599999999997</v>
      </c>
      <c r="V108" s="47">
        <f t="shared" si="83"/>
        <v>0</v>
      </c>
      <c r="W108" s="47">
        <f t="shared" si="83"/>
        <v>0</v>
      </c>
      <c r="X108" s="47">
        <v>0</v>
      </c>
      <c r="Y108" s="47">
        <f t="shared" si="83"/>
        <v>0</v>
      </c>
      <c r="Z108" s="96"/>
      <c r="AA108" s="47">
        <f t="shared" si="83"/>
        <v>0</v>
      </c>
      <c r="AB108" s="47">
        <f t="shared" si="83"/>
        <v>0</v>
      </c>
      <c r="AC108" s="47">
        <f t="shared" si="83"/>
        <v>0</v>
      </c>
      <c r="AD108" s="47">
        <f t="shared" si="83"/>
        <v>0</v>
      </c>
      <c r="AE108" s="47">
        <f t="shared" si="83"/>
        <v>0</v>
      </c>
      <c r="AF108" s="47">
        <f t="shared" si="83"/>
        <v>0</v>
      </c>
      <c r="AG108" s="47">
        <f t="shared" si="83"/>
        <v>0</v>
      </c>
      <c r="AH108" s="47">
        <f t="shared" si="83"/>
        <v>0</v>
      </c>
      <c r="AI108" s="47">
        <f t="shared" si="83"/>
        <v>0</v>
      </c>
      <c r="AJ108" s="47">
        <f t="shared" si="83"/>
        <v>0</v>
      </c>
      <c r="AK108" s="47">
        <v>0</v>
      </c>
      <c r="AL108" s="47">
        <v>0</v>
      </c>
      <c r="AM108" s="47">
        <v>0</v>
      </c>
      <c r="AN108" s="47">
        <v>0</v>
      </c>
      <c r="AO108" s="47">
        <v>0</v>
      </c>
      <c r="AP108" s="397"/>
      <c r="AQ108" s="96"/>
    </row>
    <row r="109" spans="1:43" s="266" customFormat="1" ht="16.5" hidden="1" customHeight="1">
      <c r="A109" s="1046"/>
      <c r="B109" s="252" t="s">
        <v>268</v>
      </c>
      <c r="C109" s="363"/>
      <c r="D109" s="363"/>
      <c r="E109" s="363"/>
      <c r="F109" s="363"/>
      <c r="G109" s="363"/>
      <c r="H109" s="364"/>
      <c r="I109" s="1307"/>
      <c r="J109" s="258"/>
      <c r="K109" s="96"/>
      <c r="L109" s="47">
        <f>SUM(M109:O109)</f>
        <v>0</v>
      </c>
      <c r="M109" s="96"/>
      <c r="N109" s="96"/>
      <c r="O109" s="96"/>
      <c r="P109" s="47"/>
      <c r="Q109" s="96">
        <f>S109+U109</f>
        <v>1518.6619999999998</v>
      </c>
      <c r="R109" s="96">
        <v>0</v>
      </c>
      <c r="S109" s="96">
        <v>646.02599999999995</v>
      </c>
      <c r="T109" s="96">
        <f>U109</f>
        <v>872.63599999999997</v>
      </c>
      <c r="U109" s="96">
        <v>872.63599999999997</v>
      </c>
      <c r="V109" s="96"/>
      <c r="W109" s="96"/>
      <c r="X109" s="96">
        <v>0</v>
      </c>
      <c r="Y109" s="96">
        <v>0</v>
      </c>
      <c r="Z109" s="96"/>
      <c r="AA109" s="96">
        <v>0</v>
      </c>
      <c r="AB109" s="96">
        <v>0</v>
      </c>
      <c r="AC109" s="96"/>
      <c r="AD109" s="96"/>
      <c r="AE109" s="96">
        <v>0</v>
      </c>
      <c r="AF109" s="96">
        <f>SUM(AG109:AG109)</f>
        <v>0</v>
      </c>
      <c r="AG109" s="96"/>
      <c r="AH109" s="96"/>
      <c r="AI109" s="96"/>
      <c r="AJ109" s="96"/>
      <c r="AK109" s="96">
        <v>0</v>
      </c>
      <c r="AL109" s="96">
        <v>0</v>
      </c>
      <c r="AM109" s="96">
        <v>0</v>
      </c>
      <c r="AN109" s="96">
        <v>0</v>
      </c>
      <c r="AO109" s="96">
        <v>0</v>
      </c>
      <c r="AP109" s="405"/>
      <c r="AQ109" s="96"/>
    </row>
    <row r="110" spans="1:43" ht="16.5" customHeight="1">
      <c r="A110" s="1046"/>
      <c r="B110" s="42" t="s">
        <v>32</v>
      </c>
      <c r="C110" s="313"/>
      <c r="D110" s="313"/>
      <c r="E110" s="313"/>
      <c r="F110" s="313"/>
      <c r="G110" s="313"/>
      <c r="H110" s="757"/>
      <c r="I110" s="1307"/>
      <c r="J110" s="753"/>
      <c r="K110" s="47"/>
      <c r="L110" s="47">
        <f>SUM(M110:O110)</f>
        <v>0</v>
      </c>
      <c r="M110" s="47"/>
      <c r="N110" s="47"/>
      <c r="O110" s="47"/>
      <c r="P110" s="47">
        <v>18622.57</v>
      </c>
      <c r="Q110" s="47">
        <v>0</v>
      </c>
      <c r="R110" s="47"/>
      <c r="S110" s="47"/>
      <c r="T110" s="47">
        <f>U110</f>
        <v>0</v>
      </c>
      <c r="U110" s="47">
        <v>0</v>
      </c>
      <c r="V110" s="47"/>
      <c r="W110" s="47"/>
      <c r="X110" s="47"/>
      <c r="Y110" s="47"/>
      <c r="Z110" s="47"/>
      <c r="AA110" s="47">
        <f>SUM(AB110:AD110)</f>
        <v>0</v>
      </c>
      <c r="AB110" s="47"/>
      <c r="AC110" s="47">
        <v>0</v>
      </c>
      <c r="AD110" s="47">
        <v>0</v>
      </c>
      <c r="AE110" s="47"/>
      <c r="AF110" s="47">
        <f>SUM(AG110:AG110)</f>
        <v>0</v>
      </c>
      <c r="AG110" s="47"/>
      <c r="AH110" s="47"/>
      <c r="AI110" s="47"/>
      <c r="AJ110" s="47"/>
      <c r="AK110" s="47"/>
      <c r="AL110" s="47"/>
      <c r="AM110" s="47"/>
      <c r="AN110" s="47"/>
      <c r="AO110" s="47"/>
      <c r="AP110" s="397"/>
      <c r="AQ110" s="47"/>
    </row>
    <row r="111" spans="1:43" ht="0.75" customHeight="1">
      <c r="A111" s="1047"/>
      <c r="B111" s="42" t="s">
        <v>32</v>
      </c>
      <c r="C111" s="313"/>
      <c r="D111" s="313"/>
      <c r="E111" s="313"/>
      <c r="F111" s="313"/>
      <c r="G111" s="313"/>
      <c r="H111" s="314"/>
      <c r="I111" s="1308"/>
      <c r="J111" s="72"/>
      <c r="K111" s="47"/>
      <c r="L111" s="47">
        <v>89140.68</v>
      </c>
      <c r="M111" s="47">
        <v>0</v>
      </c>
      <c r="N111" s="47">
        <v>9523.68</v>
      </c>
      <c r="O111" s="47">
        <v>22469.279999999999</v>
      </c>
      <c r="P111" s="47">
        <v>2605.9899999999998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96"/>
      <c r="AA111" s="47">
        <v>0</v>
      </c>
      <c r="AB111" s="47">
        <v>0</v>
      </c>
      <c r="AC111" s="47">
        <v>0</v>
      </c>
      <c r="AD111" s="47">
        <v>0</v>
      </c>
      <c r="AE111" s="47">
        <v>0</v>
      </c>
      <c r="AF111" s="47">
        <v>0</v>
      </c>
      <c r="AG111" s="47">
        <v>0</v>
      </c>
      <c r="AH111" s="47">
        <v>0</v>
      </c>
      <c r="AI111" s="47">
        <v>0</v>
      </c>
      <c r="AJ111" s="47">
        <v>0</v>
      </c>
      <c r="AK111" s="47">
        <v>0</v>
      </c>
      <c r="AL111" s="47">
        <v>0</v>
      </c>
      <c r="AM111" s="47">
        <v>0</v>
      </c>
      <c r="AN111" s="47">
        <v>0</v>
      </c>
      <c r="AO111" s="47">
        <v>0</v>
      </c>
      <c r="AP111" s="397"/>
      <c r="AQ111" s="96"/>
    </row>
    <row r="112" spans="1:43" s="327" customFormat="1" ht="52.5" customHeight="1">
      <c r="A112" s="1036" t="s">
        <v>165</v>
      </c>
      <c r="B112" s="797" t="s">
        <v>280</v>
      </c>
      <c r="C112" s="312"/>
      <c r="D112" s="312"/>
      <c r="E112" s="312"/>
      <c r="F112" s="312"/>
      <c r="G112" s="312"/>
      <c r="H112" s="740"/>
      <c r="I112" s="990" t="s">
        <v>20</v>
      </c>
      <c r="J112" s="747"/>
      <c r="K112" s="3"/>
      <c r="L112" s="3">
        <f>L113</f>
        <v>10177.64</v>
      </c>
      <c r="M112" s="3">
        <f>M113</f>
        <v>0</v>
      </c>
      <c r="N112" s="3">
        <f t="shared" ref="N112:AO116" si="84">N113</f>
        <v>0</v>
      </c>
      <c r="O112" s="3">
        <f t="shared" si="84"/>
        <v>0</v>
      </c>
      <c r="P112" s="3">
        <v>7317.14</v>
      </c>
      <c r="Q112" s="3">
        <v>0</v>
      </c>
      <c r="R112" s="3">
        <f t="shared" si="84"/>
        <v>40.5</v>
      </c>
      <c r="S112" s="3">
        <f t="shared" si="84"/>
        <v>40.5</v>
      </c>
      <c r="T112" s="3">
        <f t="shared" si="84"/>
        <v>0</v>
      </c>
      <c r="U112" s="3">
        <f t="shared" si="84"/>
        <v>0</v>
      </c>
      <c r="V112" s="3">
        <f t="shared" si="84"/>
        <v>0</v>
      </c>
      <c r="W112" s="3">
        <f t="shared" si="84"/>
        <v>0</v>
      </c>
      <c r="X112" s="3">
        <f t="shared" si="84"/>
        <v>0</v>
      </c>
      <c r="Y112" s="3">
        <f t="shared" si="84"/>
        <v>0</v>
      </c>
      <c r="Z112" s="95">
        <v>0</v>
      </c>
      <c r="AA112" s="3">
        <v>0</v>
      </c>
      <c r="AB112" s="3">
        <f t="shared" si="84"/>
        <v>40.5</v>
      </c>
      <c r="AC112" s="3">
        <f t="shared" si="84"/>
        <v>0</v>
      </c>
      <c r="AD112" s="3">
        <f t="shared" si="84"/>
        <v>0</v>
      </c>
      <c r="AE112" s="3">
        <f t="shared" si="84"/>
        <v>0</v>
      </c>
      <c r="AF112" s="3">
        <f t="shared" si="84"/>
        <v>0</v>
      </c>
      <c r="AG112" s="3">
        <f t="shared" si="84"/>
        <v>0</v>
      </c>
      <c r="AH112" s="3">
        <f t="shared" si="84"/>
        <v>0</v>
      </c>
      <c r="AI112" s="3">
        <f t="shared" si="84"/>
        <v>0</v>
      </c>
      <c r="AJ112" s="3">
        <f t="shared" si="84"/>
        <v>0</v>
      </c>
      <c r="AK112" s="3">
        <f>P112-Q112</f>
        <v>7317.14</v>
      </c>
      <c r="AL112" s="3">
        <f t="shared" si="84"/>
        <v>0</v>
      </c>
      <c r="AM112" s="3">
        <f t="shared" si="84"/>
        <v>0</v>
      </c>
      <c r="AN112" s="3">
        <f t="shared" si="84"/>
        <v>0</v>
      </c>
      <c r="AO112" s="3">
        <f t="shared" si="84"/>
        <v>0</v>
      </c>
      <c r="AP112" s="640"/>
      <c r="AQ112" s="95">
        <v>0</v>
      </c>
    </row>
    <row r="113" spans="1:45" ht="17.25" hidden="1" customHeight="1">
      <c r="A113" s="1308"/>
      <c r="B113" s="42" t="s">
        <v>203</v>
      </c>
      <c r="C113" s="313"/>
      <c r="D113" s="313"/>
      <c r="E113" s="313"/>
      <c r="F113" s="313"/>
      <c r="G113" s="313"/>
      <c r="H113" s="314"/>
      <c r="I113" s="1308"/>
      <c r="J113" s="72"/>
      <c r="K113" s="47"/>
      <c r="L113" s="47">
        <v>10177.64</v>
      </c>
      <c r="M113" s="47">
        <v>0</v>
      </c>
      <c r="N113" s="47">
        <v>0</v>
      </c>
      <c r="O113" s="47">
        <v>0</v>
      </c>
      <c r="P113" s="47">
        <v>2591.96</v>
      </c>
      <c r="Q113" s="47">
        <f>Q114</f>
        <v>40.5</v>
      </c>
      <c r="R113" s="47">
        <f t="shared" si="84"/>
        <v>40.5</v>
      </c>
      <c r="S113" s="47">
        <f t="shared" si="84"/>
        <v>40.5</v>
      </c>
      <c r="T113" s="47">
        <f t="shared" si="84"/>
        <v>0</v>
      </c>
      <c r="U113" s="47">
        <f t="shared" si="84"/>
        <v>0</v>
      </c>
      <c r="V113" s="47">
        <f t="shared" si="84"/>
        <v>0</v>
      </c>
      <c r="W113" s="47">
        <f t="shared" si="84"/>
        <v>0</v>
      </c>
      <c r="X113" s="47">
        <f t="shared" si="84"/>
        <v>0</v>
      </c>
      <c r="Y113" s="47">
        <f t="shared" si="84"/>
        <v>0</v>
      </c>
      <c r="Z113" s="96"/>
      <c r="AA113" s="47">
        <f t="shared" si="84"/>
        <v>40.5</v>
      </c>
      <c r="AB113" s="47">
        <f t="shared" si="84"/>
        <v>40.5</v>
      </c>
      <c r="AC113" s="47">
        <f t="shared" si="84"/>
        <v>0</v>
      </c>
      <c r="AD113" s="47">
        <f t="shared" si="84"/>
        <v>0</v>
      </c>
      <c r="AE113" s="47">
        <f t="shared" si="84"/>
        <v>0</v>
      </c>
      <c r="AF113" s="47">
        <f t="shared" si="84"/>
        <v>0</v>
      </c>
      <c r="AG113" s="47">
        <f t="shared" si="84"/>
        <v>0</v>
      </c>
      <c r="AH113" s="47">
        <f t="shared" si="84"/>
        <v>0</v>
      </c>
      <c r="AI113" s="47">
        <f t="shared" si="84"/>
        <v>0</v>
      </c>
      <c r="AJ113" s="47">
        <f t="shared" si="84"/>
        <v>0</v>
      </c>
      <c r="AK113" s="47">
        <v>0</v>
      </c>
      <c r="AL113" s="47">
        <v>0</v>
      </c>
      <c r="AM113" s="47">
        <v>0</v>
      </c>
      <c r="AN113" s="47">
        <v>0</v>
      </c>
      <c r="AO113" s="47">
        <v>0</v>
      </c>
      <c r="AP113" s="397"/>
      <c r="AQ113" s="96"/>
    </row>
    <row r="114" spans="1:45" s="266" customFormat="1" ht="17.25" hidden="1" customHeight="1">
      <c r="A114" s="541"/>
      <c r="B114" s="252" t="s">
        <v>299</v>
      </c>
      <c r="C114" s="363"/>
      <c r="D114" s="363"/>
      <c r="E114" s="363"/>
      <c r="F114" s="363"/>
      <c r="G114" s="363"/>
      <c r="H114" s="364"/>
      <c r="I114" s="541"/>
      <c r="J114" s="258"/>
      <c r="K114" s="96"/>
      <c r="L114" s="96"/>
      <c r="M114" s="96"/>
      <c r="N114" s="96"/>
      <c r="O114" s="96"/>
      <c r="P114" s="96"/>
      <c r="Q114" s="96">
        <f>S114</f>
        <v>40.5</v>
      </c>
      <c r="R114" s="96">
        <f>S114</f>
        <v>40.5</v>
      </c>
      <c r="S114" s="96">
        <v>40.5</v>
      </c>
      <c r="T114" s="96"/>
      <c r="U114" s="96"/>
      <c r="V114" s="96"/>
      <c r="W114" s="96"/>
      <c r="X114" s="96"/>
      <c r="Y114" s="96"/>
      <c r="Z114" s="96"/>
      <c r="AA114" s="96">
        <f>AB114</f>
        <v>40.5</v>
      </c>
      <c r="AB114" s="96">
        <v>40.5</v>
      </c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268"/>
      <c r="AN114" s="96"/>
      <c r="AO114" s="96"/>
      <c r="AP114" s="405"/>
      <c r="AQ114" s="96"/>
    </row>
    <row r="115" spans="1:45" s="327" customFormat="1" ht="27.75" customHeight="1">
      <c r="A115" s="1036" t="s">
        <v>281</v>
      </c>
      <c r="B115" s="789" t="s">
        <v>284</v>
      </c>
      <c r="C115" s="312"/>
      <c r="D115" s="312"/>
      <c r="E115" s="312"/>
      <c r="F115" s="312"/>
      <c r="G115" s="312"/>
      <c r="H115" s="740"/>
      <c r="I115" s="990" t="s">
        <v>20</v>
      </c>
      <c r="J115" s="747"/>
      <c r="K115" s="3"/>
      <c r="L115" s="3">
        <f>SUM(L116:L118)</f>
        <v>12294.88</v>
      </c>
      <c r="M115" s="3">
        <f>SUM(M116:M118)</f>
        <v>0</v>
      </c>
      <c r="N115" s="3">
        <f>SUM(N116:N118)</f>
        <v>0</v>
      </c>
      <c r="O115" s="3">
        <f>SUM(O116:O118)</f>
        <v>0</v>
      </c>
      <c r="P115" s="3">
        <f>SUM(P116:P118)</f>
        <v>11314.88</v>
      </c>
      <c r="Q115" s="3">
        <f t="shared" si="84"/>
        <v>0</v>
      </c>
      <c r="R115" s="3">
        <f t="shared" si="84"/>
        <v>686</v>
      </c>
      <c r="S115" s="3">
        <f t="shared" si="84"/>
        <v>686</v>
      </c>
      <c r="T115" s="3">
        <f t="shared" si="84"/>
        <v>294</v>
      </c>
      <c r="U115" s="3">
        <f t="shared" si="84"/>
        <v>294</v>
      </c>
      <c r="V115" s="3">
        <f t="shared" si="84"/>
        <v>0</v>
      </c>
      <c r="W115" s="3">
        <f t="shared" si="84"/>
        <v>0</v>
      </c>
      <c r="X115" s="3">
        <f t="shared" si="84"/>
        <v>0</v>
      </c>
      <c r="Y115" s="3">
        <f t="shared" si="84"/>
        <v>0</v>
      </c>
      <c r="Z115" s="95">
        <v>0</v>
      </c>
      <c r="AA115" s="3">
        <f t="shared" si="84"/>
        <v>0</v>
      </c>
      <c r="AB115" s="3">
        <f t="shared" si="84"/>
        <v>0</v>
      </c>
      <c r="AC115" s="3">
        <f t="shared" si="84"/>
        <v>0</v>
      </c>
      <c r="AD115" s="3">
        <f t="shared" si="84"/>
        <v>0</v>
      </c>
      <c r="AE115" s="3">
        <f t="shared" si="84"/>
        <v>0</v>
      </c>
      <c r="AF115" s="3">
        <f t="shared" si="84"/>
        <v>0</v>
      </c>
      <c r="AG115" s="3">
        <f t="shared" si="84"/>
        <v>0</v>
      </c>
      <c r="AH115" s="3">
        <f t="shared" si="84"/>
        <v>0</v>
      </c>
      <c r="AI115" s="3">
        <f t="shared" si="84"/>
        <v>0</v>
      </c>
      <c r="AJ115" s="3">
        <f t="shared" si="84"/>
        <v>0</v>
      </c>
      <c r="AK115" s="3">
        <f>P115-Q115</f>
        <v>11314.88</v>
      </c>
      <c r="AL115" s="3">
        <f>AL118</f>
        <v>0</v>
      </c>
      <c r="AM115" s="318">
        <v>0</v>
      </c>
      <c r="AN115" s="3">
        <f>AN118</f>
        <v>0</v>
      </c>
      <c r="AO115" s="3">
        <f>AO118</f>
        <v>0</v>
      </c>
      <c r="AP115" s="640" t="s">
        <v>256</v>
      </c>
      <c r="AQ115" s="95">
        <v>0</v>
      </c>
    </row>
    <row r="116" spans="1:45" ht="20.25" customHeight="1">
      <c r="A116" s="1046"/>
      <c r="B116" s="42" t="s">
        <v>285</v>
      </c>
      <c r="C116" s="313"/>
      <c r="D116" s="313"/>
      <c r="E116" s="313"/>
      <c r="F116" s="313"/>
      <c r="G116" s="313"/>
      <c r="H116" s="314"/>
      <c r="I116" s="991"/>
      <c r="J116" s="72"/>
      <c r="K116" s="47"/>
      <c r="L116" s="47">
        <v>980</v>
      </c>
      <c r="M116" s="47"/>
      <c r="N116" s="47">
        <v>0</v>
      </c>
      <c r="O116" s="47"/>
      <c r="P116" s="47">
        <v>0</v>
      </c>
      <c r="Q116" s="47">
        <v>0</v>
      </c>
      <c r="R116" s="47">
        <f t="shared" si="84"/>
        <v>686</v>
      </c>
      <c r="S116" s="47">
        <f t="shared" si="84"/>
        <v>686</v>
      </c>
      <c r="T116" s="47">
        <f t="shared" si="84"/>
        <v>294</v>
      </c>
      <c r="U116" s="47">
        <f t="shared" si="84"/>
        <v>294</v>
      </c>
      <c r="V116" s="47">
        <f t="shared" si="84"/>
        <v>0</v>
      </c>
      <c r="W116" s="47">
        <f t="shared" si="84"/>
        <v>0</v>
      </c>
      <c r="X116" s="47">
        <f t="shared" si="84"/>
        <v>0</v>
      </c>
      <c r="Y116" s="47">
        <f t="shared" si="84"/>
        <v>0</v>
      </c>
      <c r="Z116" s="96"/>
      <c r="AA116" s="47">
        <f t="shared" si="84"/>
        <v>0</v>
      </c>
      <c r="AB116" s="47">
        <f t="shared" si="84"/>
        <v>0</v>
      </c>
      <c r="AC116" s="47">
        <f t="shared" si="84"/>
        <v>0</v>
      </c>
      <c r="AD116" s="47">
        <f t="shared" si="84"/>
        <v>0</v>
      </c>
      <c r="AE116" s="47">
        <f t="shared" si="84"/>
        <v>0</v>
      </c>
      <c r="AF116" s="47">
        <f t="shared" si="84"/>
        <v>0</v>
      </c>
      <c r="AG116" s="47">
        <f t="shared" si="84"/>
        <v>0</v>
      </c>
      <c r="AH116" s="47">
        <f t="shared" si="84"/>
        <v>0</v>
      </c>
      <c r="AI116" s="47">
        <f t="shared" si="84"/>
        <v>0</v>
      </c>
      <c r="AJ116" s="47">
        <f t="shared" si="84"/>
        <v>0</v>
      </c>
      <c r="AK116" s="47">
        <v>0</v>
      </c>
      <c r="AL116" s="47"/>
      <c r="AM116" s="47"/>
      <c r="AN116" s="47"/>
      <c r="AO116" s="47"/>
      <c r="AP116" s="397"/>
      <c r="AQ116" s="96"/>
    </row>
    <row r="117" spans="1:45" s="266" customFormat="1" ht="20.25" hidden="1" customHeight="1">
      <c r="A117" s="1046"/>
      <c r="B117" s="252" t="s">
        <v>300</v>
      </c>
      <c r="C117" s="363"/>
      <c r="D117" s="363"/>
      <c r="E117" s="363"/>
      <c r="F117" s="363"/>
      <c r="G117" s="363"/>
      <c r="H117" s="364"/>
      <c r="I117" s="991"/>
      <c r="J117" s="258"/>
      <c r="K117" s="96"/>
      <c r="L117" s="96"/>
      <c r="M117" s="96"/>
      <c r="N117" s="96"/>
      <c r="O117" s="96"/>
      <c r="P117" s="96"/>
      <c r="Q117" s="96">
        <f>S117+U117</f>
        <v>980</v>
      </c>
      <c r="R117" s="96">
        <f>S117</f>
        <v>686</v>
      </c>
      <c r="S117" s="96">
        <v>686</v>
      </c>
      <c r="T117" s="96">
        <v>294</v>
      </c>
      <c r="U117" s="96">
        <v>294</v>
      </c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405"/>
      <c r="AQ117" s="96"/>
    </row>
    <row r="118" spans="1:45" ht="17.25" customHeight="1">
      <c r="A118" s="1308"/>
      <c r="B118" s="42" t="s">
        <v>287</v>
      </c>
      <c r="C118" s="313"/>
      <c r="D118" s="313"/>
      <c r="E118" s="313"/>
      <c r="F118" s="313"/>
      <c r="G118" s="313"/>
      <c r="H118" s="314"/>
      <c r="I118" s="1308"/>
      <c r="J118" s="72"/>
      <c r="K118" s="47"/>
      <c r="L118" s="47">
        <v>11314.88</v>
      </c>
      <c r="M118" s="47">
        <v>0</v>
      </c>
      <c r="N118" s="47">
        <v>0</v>
      </c>
      <c r="O118" s="47">
        <v>0</v>
      </c>
      <c r="P118" s="47">
        <v>11314.88</v>
      </c>
      <c r="Q118" s="47">
        <v>0</v>
      </c>
      <c r="R118" s="47">
        <v>0</v>
      </c>
      <c r="S118" s="47">
        <v>0</v>
      </c>
      <c r="T118" s="47">
        <f t="shared" ref="T118:Y118" si="85">T128</f>
        <v>980</v>
      </c>
      <c r="U118" s="47">
        <v>0</v>
      </c>
      <c r="V118" s="47">
        <f t="shared" si="85"/>
        <v>0</v>
      </c>
      <c r="W118" s="47">
        <f t="shared" si="85"/>
        <v>0</v>
      </c>
      <c r="X118" s="47">
        <f t="shared" si="85"/>
        <v>0</v>
      </c>
      <c r="Y118" s="47">
        <f t="shared" si="85"/>
        <v>0</v>
      </c>
      <c r="Z118" s="96"/>
      <c r="AA118" s="47">
        <v>0</v>
      </c>
      <c r="AB118" s="47">
        <v>0</v>
      </c>
      <c r="AC118" s="47">
        <f t="shared" ref="AC118:AJ118" si="86">AC128</f>
        <v>0</v>
      </c>
      <c r="AD118" s="47">
        <f t="shared" si="86"/>
        <v>0</v>
      </c>
      <c r="AE118" s="47">
        <f t="shared" si="86"/>
        <v>0</v>
      </c>
      <c r="AF118" s="47">
        <f t="shared" si="86"/>
        <v>0</v>
      </c>
      <c r="AG118" s="47">
        <f t="shared" si="86"/>
        <v>0</v>
      </c>
      <c r="AH118" s="47">
        <f t="shared" si="86"/>
        <v>0</v>
      </c>
      <c r="AI118" s="47">
        <f t="shared" si="86"/>
        <v>0</v>
      </c>
      <c r="AJ118" s="47">
        <f t="shared" si="86"/>
        <v>0</v>
      </c>
      <c r="AK118" s="47">
        <v>0</v>
      </c>
      <c r="AL118" s="47">
        <v>0</v>
      </c>
      <c r="AM118" s="47">
        <v>0</v>
      </c>
      <c r="AN118" s="47">
        <v>0</v>
      </c>
      <c r="AO118" s="47">
        <v>0</v>
      </c>
      <c r="AP118" s="397"/>
      <c r="AQ118" s="96"/>
    </row>
    <row r="119" spans="1:45" s="327" customFormat="1" ht="24.75" customHeight="1">
      <c r="A119" s="1036" t="s">
        <v>282</v>
      </c>
      <c r="B119" s="789" t="s">
        <v>286</v>
      </c>
      <c r="C119" s="312"/>
      <c r="D119" s="312"/>
      <c r="E119" s="312"/>
      <c r="F119" s="312"/>
      <c r="G119" s="312"/>
      <c r="H119" s="740"/>
      <c r="I119" s="990" t="s">
        <v>20</v>
      </c>
      <c r="J119" s="747"/>
      <c r="K119" s="3"/>
      <c r="L119" s="3">
        <f>SUM(L120:L123)</f>
        <v>2085.84</v>
      </c>
      <c r="M119" s="3">
        <f>SUM(M120:M123)</f>
        <v>0</v>
      </c>
      <c r="N119" s="3">
        <f>SUM(N120:N123)</f>
        <v>0</v>
      </c>
      <c r="O119" s="3">
        <f>SUM(O120:O123)</f>
        <v>0</v>
      </c>
      <c r="P119" s="3">
        <f>SUM(P120:P123)</f>
        <v>86.18</v>
      </c>
      <c r="Q119" s="3">
        <f>Q120+Q123</f>
        <v>0</v>
      </c>
      <c r="R119" s="3">
        <f t="shared" ref="R119:AD119" si="87">R120+R123</f>
        <v>0</v>
      </c>
      <c r="S119" s="3">
        <f t="shared" si="87"/>
        <v>0</v>
      </c>
      <c r="T119" s="3">
        <f t="shared" si="87"/>
        <v>1066.18</v>
      </c>
      <c r="U119" s="3">
        <f t="shared" si="87"/>
        <v>86.18</v>
      </c>
      <c r="V119" s="3">
        <f t="shared" si="87"/>
        <v>1597.7769999999998</v>
      </c>
      <c r="W119" s="3">
        <f t="shared" si="87"/>
        <v>1597.7769999999998</v>
      </c>
      <c r="X119" s="3">
        <f t="shared" si="87"/>
        <v>0</v>
      </c>
      <c r="Y119" s="3">
        <f t="shared" si="87"/>
        <v>0</v>
      </c>
      <c r="Z119" s="95">
        <v>0</v>
      </c>
      <c r="AA119" s="3">
        <v>0</v>
      </c>
      <c r="AB119" s="3">
        <f t="shared" si="87"/>
        <v>0</v>
      </c>
      <c r="AC119" s="3">
        <f t="shared" si="87"/>
        <v>0</v>
      </c>
      <c r="AD119" s="3">
        <f t="shared" si="87"/>
        <v>1550</v>
      </c>
      <c r="AE119" s="3">
        <f t="shared" ref="AE119:AJ119" si="88">AE123</f>
        <v>0</v>
      </c>
      <c r="AF119" s="3">
        <f t="shared" si="88"/>
        <v>0</v>
      </c>
      <c r="AG119" s="3">
        <f t="shared" si="88"/>
        <v>0</v>
      </c>
      <c r="AH119" s="3">
        <f t="shared" si="88"/>
        <v>0</v>
      </c>
      <c r="AI119" s="3">
        <f t="shared" si="88"/>
        <v>0</v>
      </c>
      <c r="AJ119" s="3">
        <f t="shared" si="88"/>
        <v>0</v>
      </c>
      <c r="AK119" s="3">
        <f>P119-Q119</f>
        <v>86.18</v>
      </c>
      <c r="AL119" s="3">
        <f>AL123</f>
        <v>0</v>
      </c>
      <c r="AM119" s="3">
        <f>AM123</f>
        <v>0</v>
      </c>
      <c r="AN119" s="3">
        <f>AN123</f>
        <v>0</v>
      </c>
      <c r="AO119" s="3">
        <f>AO123</f>
        <v>0</v>
      </c>
      <c r="AP119" s="640" t="s">
        <v>244</v>
      </c>
      <c r="AQ119" s="95">
        <v>0</v>
      </c>
      <c r="AS119" s="3"/>
    </row>
    <row r="120" spans="1:45" ht="20.25" customHeight="1">
      <c r="A120" s="1046"/>
      <c r="B120" s="42" t="s">
        <v>285</v>
      </c>
      <c r="C120" s="313"/>
      <c r="D120" s="313"/>
      <c r="E120" s="313"/>
      <c r="F120" s="313"/>
      <c r="G120" s="313"/>
      <c r="H120" s="314"/>
      <c r="I120" s="991"/>
      <c r="J120" s="72"/>
      <c r="K120" s="47"/>
      <c r="L120" s="47">
        <v>2085.84</v>
      </c>
      <c r="M120" s="47"/>
      <c r="N120" s="47">
        <v>0</v>
      </c>
      <c r="O120" s="47"/>
      <c r="P120" s="47">
        <v>86.18</v>
      </c>
      <c r="Q120" s="47">
        <v>0</v>
      </c>
      <c r="R120" s="47">
        <f t="shared" ref="R120:W120" si="89">R122+R121</f>
        <v>0</v>
      </c>
      <c r="S120" s="47">
        <f t="shared" si="89"/>
        <v>0</v>
      </c>
      <c r="T120" s="47">
        <f t="shared" si="89"/>
        <v>86.18</v>
      </c>
      <c r="U120" s="47">
        <f t="shared" si="89"/>
        <v>86.18</v>
      </c>
      <c r="V120" s="47">
        <f t="shared" si="89"/>
        <v>1597.7769999999998</v>
      </c>
      <c r="W120" s="47">
        <f t="shared" si="89"/>
        <v>1597.7769999999998</v>
      </c>
      <c r="X120" s="47">
        <f t="shared" ref="X120:AD120" si="90">X122+X121</f>
        <v>0</v>
      </c>
      <c r="Y120" s="47">
        <f t="shared" si="90"/>
        <v>0</v>
      </c>
      <c r="Z120" s="96"/>
      <c r="AA120" s="47">
        <v>0</v>
      </c>
      <c r="AB120" s="47">
        <f t="shared" si="90"/>
        <v>0</v>
      </c>
      <c r="AC120" s="47">
        <f t="shared" si="90"/>
        <v>0</v>
      </c>
      <c r="AD120" s="47">
        <f t="shared" si="90"/>
        <v>1550</v>
      </c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397"/>
      <c r="AQ120" s="96"/>
    </row>
    <row r="121" spans="1:45" s="266" customFormat="1" ht="38.25" hidden="1" customHeight="1">
      <c r="A121" s="1046"/>
      <c r="B121" s="252" t="s">
        <v>323</v>
      </c>
      <c r="C121" s="363"/>
      <c r="D121" s="363"/>
      <c r="E121" s="363"/>
      <c r="F121" s="363"/>
      <c r="G121" s="363"/>
      <c r="H121" s="364"/>
      <c r="I121" s="991"/>
      <c r="J121" s="258"/>
      <c r="K121" s="96"/>
      <c r="L121" s="96"/>
      <c r="M121" s="96"/>
      <c r="N121" s="96"/>
      <c r="O121" s="96"/>
      <c r="P121" s="96"/>
      <c r="Q121" s="96">
        <f>W121</f>
        <v>1511.6</v>
      </c>
      <c r="R121" s="96"/>
      <c r="S121" s="96"/>
      <c r="T121" s="96"/>
      <c r="U121" s="96"/>
      <c r="V121" s="96">
        <f>W121</f>
        <v>1511.6</v>
      </c>
      <c r="W121" s="96">
        <v>1511.6</v>
      </c>
      <c r="X121" s="96"/>
      <c r="Y121" s="96"/>
      <c r="Z121" s="96"/>
      <c r="AA121" s="96">
        <f>AD121</f>
        <v>1550</v>
      </c>
      <c r="AB121" s="96"/>
      <c r="AC121" s="96"/>
      <c r="AD121" s="96">
        <v>1550</v>
      </c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405"/>
      <c r="AQ121" s="96"/>
    </row>
    <row r="122" spans="1:45" s="266" customFormat="1" ht="27" hidden="1" customHeight="1">
      <c r="A122" s="1046"/>
      <c r="B122" s="252" t="s">
        <v>315</v>
      </c>
      <c r="C122" s="363"/>
      <c r="D122" s="363"/>
      <c r="E122" s="363"/>
      <c r="F122" s="363"/>
      <c r="G122" s="363"/>
      <c r="H122" s="364"/>
      <c r="I122" s="991"/>
      <c r="J122" s="258"/>
      <c r="K122" s="96"/>
      <c r="L122" s="96"/>
      <c r="M122" s="96"/>
      <c r="N122" s="96"/>
      <c r="O122" s="96"/>
      <c r="P122" s="96"/>
      <c r="Q122" s="96">
        <f>S122+U122</f>
        <v>86.18</v>
      </c>
      <c r="R122" s="96"/>
      <c r="S122" s="96"/>
      <c r="T122" s="96">
        <f>U122</f>
        <v>86.18</v>
      </c>
      <c r="U122" s="96">
        <f>ROUND((103.412/1.2),2)</f>
        <v>86.18</v>
      </c>
      <c r="V122" s="96">
        <f>W122</f>
        <v>86.177000000000007</v>
      </c>
      <c r="W122" s="96">
        <v>86.177000000000007</v>
      </c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405"/>
      <c r="AQ122" s="96"/>
    </row>
    <row r="123" spans="1:45" ht="17.25" customHeight="1">
      <c r="A123" s="1308"/>
      <c r="B123" s="42" t="s">
        <v>287</v>
      </c>
      <c r="C123" s="313"/>
      <c r="D123" s="313"/>
      <c r="E123" s="313"/>
      <c r="F123" s="313"/>
      <c r="G123" s="313"/>
      <c r="H123" s="314"/>
      <c r="I123" s="1308"/>
      <c r="J123" s="72"/>
      <c r="K123" s="47"/>
      <c r="L123" s="47">
        <v>0</v>
      </c>
      <c r="M123" s="47">
        <v>0</v>
      </c>
      <c r="N123" s="47">
        <v>0</v>
      </c>
      <c r="O123" s="47">
        <v>0</v>
      </c>
      <c r="P123" s="47">
        <f>N123</f>
        <v>0</v>
      </c>
      <c r="Q123" s="47">
        <v>0</v>
      </c>
      <c r="R123" s="47">
        <v>0</v>
      </c>
      <c r="S123" s="47">
        <v>0</v>
      </c>
      <c r="T123" s="47">
        <f t="shared" ref="T123:Y123" si="91">T137</f>
        <v>980</v>
      </c>
      <c r="U123" s="47">
        <v>0</v>
      </c>
      <c r="V123" s="47">
        <f t="shared" si="91"/>
        <v>0</v>
      </c>
      <c r="W123" s="47">
        <f t="shared" si="91"/>
        <v>0</v>
      </c>
      <c r="X123" s="47">
        <f t="shared" si="91"/>
        <v>0</v>
      </c>
      <c r="Y123" s="47">
        <f t="shared" si="91"/>
        <v>0</v>
      </c>
      <c r="Z123" s="96"/>
      <c r="AA123" s="47">
        <v>0</v>
      </c>
      <c r="AB123" s="47">
        <v>0</v>
      </c>
      <c r="AC123" s="47">
        <f t="shared" ref="AC123:AJ123" si="92">AC137</f>
        <v>0</v>
      </c>
      <c r="AD123" s="47">
        <f t="shared" si="92"/>
        <v>0</v>
      </c>
      <c r="AE123" s="47">
        <f t="shared" si="92"/>
        <v>0</v>
      </c>
      <c r="AF123" s="47">
        <f t="shared" si="92"/>
        <v>0</v>
      </c>
      <c r="AG123" s="47">
        <f t="shared" si="92"/>
        <v>0</v>
      </c>
      <c r="AH123" s="47">
        <f t="shared" si="92"/>
        <v>0</v>
      </c>
      <c r="AI123" s="47">
        <f t="shared" si="92"/>
        <v>0</v>
      </c>
      <c r="AJ123" s="47">
        <f t="shared" si="92"/>
        <v>0</v>
      </c>
      <c r="AK123" s="47">
        <v>0</v>
      </c>
      <c r="AL123" s="47">
        <v>0</v>
      </c>
      <c r="AM123" s="47">
        <v>0</v>
      </c>
      <c r="AN123" s="47">
        <v>0</v>
      </c>
      <c r="AO123" s="47">
        <v>0</v>
      </c>
      <c r="AP123" s="397"/>
      <c r="AQ123" s="96"/>
    </row>
    <row r="124" spans="1:45" s="327" customFormat="1" ht="31.5" customHeight="1">
      <c r="A124" s="1036" t="s">
        <v>283</v>
      </c>
      <c r="B124" s="789" t="s">
        <v>288</v>
      </c>
      <c r="C124" s="312"/>
      <c r="D124" s="312"/>
      <c r="E124" s="312"/>
      <c r="F124" s="312"/>
      <c r="G124" s="312"/>
      <c r="H124" s="740"/>
      <c r="I124" s="990" t="s">
        <v>20</v>
      </c>
      <c r="J124" s="747"/>
      <c r="K124" s="3"/>
      <c r="L124" s="3">
        <f t="shared" ref="L124:AJ125" si="93">L125</f>
        <v>28990</v>
      </c>
      <c r="M124" s="3">
        <f t="shared" si="93"/>
        <v>0</v>
      </c>
      <c r="N124" s="3">
        <f t="shared" si="93"/>
        <v>10150</v>
      </c>
      <c r="O124" s="3">
        <f t="shared" si="93"/>
        <v>0</v>
      </c>
      <c r="P124" s="3">
        <v>0</v>
      </c>
      <c r="Q124" s="3">
        <v>0</v>
      </c>
      <c r="R124" s="3">
        <f t="shared" si="93"/>
        <v>10000</v>
      </c>
      <c r="S124" s="3">
        <f t="shared" si="93"/>
        <v>10000</v>
      </c>
      <c r="T124" s="3">
        <f t="shared" si="93"/>
        <v>14158.333000000001</v>
      </c>
      <c r="U124" s="3">
        <f t="shared" si="93"/>
        <v>14158.333000000001</v>
      </c>
      <c r="V124" s="3">
        <f t="shared" si="93"/>
        <v>0</v>
      </c>
      <c r="W124" s="3">
        <f t="shared" si="93"/>
        <v>0</v>
      </c>
      <c r="X124" s="3">
        <f t="shared" si="93"/>
        <v>0</v>
      </c>
      <c r="Y124" s="3">
        <f t="shared" si="93"/>
        <v>0</v>
      </c>
      <c r="Z124" s="95">
        <v>0</v>
      </c>
      <c r="AA124" s="3">
        <f t="shared" si="93"/>
        <v>0</v>
      </c>
      <c r="AB124" s="3">
        <f t="shared" si="93"/>
        <v>0</v>
      </c>
      <c r="AC124" s="3">
        <f t="shared" si="93"/>
        <v>0</v>
      </c>
      <c r="AD124" s="3">
        <f t="shared" si="93"/>
        <v>0</v>
      </c>
      <c r="AE124" s="3">
        <f t="shared" si="93"/>
        <v>0</v>
      </c>
      <c r="AF124" s="3">
        <f t="shared" si="93"/>
        <v>0</v>
      </c>
      <c r="AG124" s="3">
        <f t="shared" si="93"/>
        <v>0</v>
      </c>
      <c r="AH124" s="3">
        <f t="shared" si="93"/>
        <v>0</v>
      </c>
      <c r="AI124" s="3">
        <f t="shared" si="93"/>
        <v>0</v>
      </c>
      <c r="AJ124" s="3">
        <f t="shared" si="93"/>
        <v>0</v>
      </c>
      <c r="AK124" s="3">
        <f>P124-Q124</f>
        <v>0</v>
      </c>
      <c r="AL124" s="3">
        <f>AL125</f>
        <v>0</v>
      </c>
      <c r="AM124" s="318" t="e">
        <f>ROUND((Q124*100%/P124*100),2)</f>
        <v>#DIV/0!</v>
      </c>
      <c r="AN124" s="3">
        <f>AN125</f>
        <v>0</v>
      </c>
      <c r="AO124" s="3">
        <f>AO125</f>
        <v>0</v>
      </c>
      <c r="AP124" s="640" t="s">
        <v>295</v>
      </c>
      <c r="AQ124" s="95">
        <v>0</v>
      </c>
    </row>
    <row r="125" spans="1:45" ht="17.25" hidden="1" customHeight="1">
      <c r="A125" s="1308"/>
      <c r="B125" s="42" t="s">
        <v>201</v>
      </c>
      <c r="C125" s="313"/>
      <c r="D125" s="313"/>
      <c r="E125" s="313"/>
      <c r="F125" s="313"/>
      <c r="G125" s="313"/>
      <c r="H125" s="314"/>
      <c r="I125" s="1308"/>
      <c r="J125" s="72"/>
      <c r="K125" s="47"/>
      <c r="L125" s="47">
        <v>28990</v>
      </c>
      <c r="M125" s="47">
        <v>0</v>
      </c>
      <c r="N125" s="47">
        <v>10150</v>
      </c>
      <c r="O125" s="47">
        <v>0</v>
      </c>
      <c r="P125" s="47">
        <v>18840</v>
      </c>
      <c r="Q125" s="47">
        <f>Q126</f>
        <v>24158.332999999999</v>
      </c>
      <c r="R125" s="47">
        <f t="shared" si="93"/>
        <v>10000</v>
      </c>
      <c r="S125" s="47">
        <f t="shared" si="93"/>
        <v>10000</v>
      </c>
      <c r="T125" s="47">
        <f t="shared" si="93"/>
        <v>14158.333000000001</v>
      </c>
      <c r="U125" s="47">
        <f t="shared" si="93"/>
        <v>14158.333000000001</v>
      </c>
      <c r="V125" s="47">
        <f t="shared" si="93"/>
        <v>0</v>
      </c>
      <c r="W125" s="47">
        <f t="shared" si="93"/>
        <v>0</v>
      </c>
      <c r="X125" s="47">
        <f t="shared" si="93"/>
        <v>0</v>
      </c>
      <c r="Y125" s="47">
        <f t="shared" si="93"/>
        <v>0</v>
      </c>
      <c r="Z125" s="96"/>
      <c r="AA125" s="47">
        <f t="shared" si="93"/>
        <v>0</v>
      </c>
      <c r="AB125" s="47">
        <f t="shared" si="93"/>
        <v>0</v>
      </c>
      <c r="AC125" s="47">
        <f t="shared" si="93"/>
        <v>0</v>
      </c>
      <c r="AD125" s="47">
        <f t="shared" si="93"/>
        <v>0</v>
      </c>
      <c r="AE125" s="47">
        <f>AE126</f>
        <v>0</v>
      </c>
      <c r="AF125" s="47">
        <f>AF140+AJ125</f>
        <v>0</v>
      </c>
      <c r="AG125" s="47">
        <f>AG140</f>
        <v>0</v>
      </c>
      <c r="AH125" s="47">
        <f>AH140</f>
        <v>0</v>
      </c>
      <c r="AI125" s="47">
        <f>AI140</f>
        <v>0</v>
      </c>
      <c r="AJ125" s="47">
        <v>0</v>
      </c>
      <c r="AK125" s="47">
        <v>0</v>
      </c>
      <c r="AL125" s="47">
        <v>0</v>
      </c>
      <c r="AM125" s="47">
        <v>0</v>
      </c>
      <c r="AN125" s="47">
        <v>0</v>
      </c>
      <c r="AO125" s="47">
        <v>0</v>
      </c>
      <c r="AP125" s="397"/>
      <c r="AQ125" s="96"/>
    </row>
    <row r="126" spans="1:45" s="266" customFormat="1" ht="24.75" hidden="1" customHeight="1">
      <c r="A126" s="541"/>
      <c r="B126" s="252" t="s">
        <v>290</v>
      </c>
      <c r="C126" s="363"/>
      <c r="D126" s="363"/>
      <c r="E126" s="363"/>
      <c r="F126" s="363"/>
      <c r="G126" s="363"/>
      <c r="H126" s="364"/>
      <c r="I126" s="616"/>
      <c r="J126" s="258"/>
      <c r="K126" s="96"/>
      <c r="L126" s="96"/>
      <c r="M126" s="96"/>
      <c r="N126" s="96"/>
      <c r="O126" s="96"/>
      <c r="P126" s="96"/>
      <c r="Q126" s="96">
        <f>S126+U126</f>
        <v>24158.332999999999</v>
      </c>
      <c r="R126" s="96">
        <f>S126</f>
        <v>10000</v>
      </c>
      <c r="S126" s="96">
        <v>10000</v>
      </c>
      <c r="T126" s="96">
        <f>U126</f>
        <v>14158.333000000001</v>
      </c>
      <c r="U126" s="96">
        <v>14158.333000000001</v>
      </c>
      <c r="V126" s="96"/>
      <c r="W126" s="96"/>
      <c r="X126" s="96"/>
      <c r="Y126" s="96"/>
      <c r="Z126" s="96"/>
      <c r="AA126" s="96">
        <f>SUM(AB126:AE126)</f>
        <v>0</v>
      </c>
      <c r="AB126" s="96"/>
      <c r="AC126" s="96"/>
      <c r="AD126" s="96"/>
      <c r="AE126" s="96">
        <v>0</v>
      </c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405"/>
      <c r="AQ126" s="96"/>
    </row>
    <row r="127" spans="1:45" ht="54" hidden="1" customHeight="1">
      <c r="A127" s="996" t="s">
        <v>60</v>
      </c>
      <c r="B127" s="1281" t="s">
        <v>45</v>
      </c>
      <c r="C127" s="1282"/>
      <c r="D127" s="1282"/>
      <c r="E127" s="1282"/>
      <c r="F127" s="1282"/>
      <c r="G127" s="1282"/>
      <c r="H127" s="1283"/>
      <c r="I127" s="23" t="s">
        <v>19</v>
      </c>
      <c r="J127" s="47">
        <v>0</v>
      </c>
      <c r="K127" s="47">
        <f>K130</f>
        <v>0</v>
      </c>
      <c r="L127" s="47">
        <f>M127+N127+O127</f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96"/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7">
        <v>0</v>
      </c>
      <c r="AM127" s="47">
        <v>0</v>
      </c>
      <c r="AN127" s="47">
        <v>0</v>
      </c>
      <c r="AO127" s="47">
        <v>0</v>
      </c>
      <c r="AP127" s="397"/>
      <c r="AQ127" s="96"/>
    </row>
    <row r="128" spans="1:45" ht="42.75" hidden="1" customHeight="1">
      <c r="A128" s="997"/>
      <c r="B128" s="1284"/>
      <c r="C128" s="1285"/>
      <c r="D128" s="1285"/>
      <c r="E128" s="1285"/>
      <c r="F128" s="1285"/>
      <c r="G128" s="1285"/>
      <c r="H128" s="1286"/>
      <c r="I128" s="23" t="s">
        <v>20</v>
      </c>
      <c r="J128" s="47">
        <f>J137</f>
        <v>4106.3500000000004</v>
      </c>
      <c r="K128" s="47">
        <v>0</v>
      </c>
      <c r="L128" s="47">
        <f>L137</f>
        <v>6022.96</v>
      </c>
      <c r="M128" s="47">
        <f>M137</f>
        <v>0</v>
      </c>
      <c r="N128" s="47">
        <f t="shared" ref="N128:AO128" si="94">N137</f>
        <v>980</v>
      </c>
      <c r="O128" s="47">
        <f t="shared" si="94"/>
        <v>0</v>
      </c>
      <c r="P128" s="47">
        <f t="shared" si="94"/>
        <v>420.48</v>
      </c>
      <c r="Q128" s="47">
        <f t="shared" si="94"/>
        <v>0</v>
      </c>
      <c r="R128" s="47">
        <f t="shared" si="94"/>
        <v>0</v>
      </c>
      <c r="S128" s="47">
        <f t="shared" si="94"/>
        <v>0</v>
      </c>
      <c r="T128" s="47">
        <f t="shared" si="94"/>
        <v>980</v>
      </c>
      <c r="U128" s="47">
        <f t="shared" si="94"/>
        <v>980</v>
      </c>
      <c r="V128" s="47">
        <f t="shared" si="94"/>
        <v>0</v>
      </c>
      <c r="W128" s="47">
        <f t="shared" si="94"/>
        <v>0</v>
      </c>
      <c r="X128" s="47">
        <f t="shared" si="94"/>
        <v>0</v>
      </c>
      <c r="Y128" s="47">
        <f t="shared" si="94"/>
        <v>0</v>
      </c>
      <c r="Z128" s="96"/>
      <c r="AA128" s="47">
        <f t="shared" si="94"/>
        <v>0</v>
      </c>
      <c r="AB128" s="47">
        <f t="shared" si="94"/>
        <v>0</v>
      </c>
      <c r="AC128" s="47">
        <f t="shared" si="94"/>
        <v>0</v>
      </c>
      <c r="AD128" s="47">
        <f t="shared" si="94"/>
        <v>0</v>
      </c>
      <c r="AE128" s="47">
        <f t="shared" si="94"/>
        <v>0</v>
      </c>
      <c r="AF128" s="47">
        <f t="shared" si="94"/>
        <v>0</v>
      </c>
      <c r="AG128" s="47">
        <f t="shared" si="94"/>
        <v>0</v>
      </c>
      <c r="AH128" s="47">
        <f t="shared" si="94"/>
        <v>0</v>
      </c>
      <c r="AI128" s="47">
        <f t="shared" si="94"/>
        <v>0</v>
      </c>
      <c r="AJ128" s="47">
        <f t="shared" si="94"/>
        <v>0</v>
      </c>
      <c r="AK128" s="47">
        <f t="shared" si="94"/>
        <v>420.48</v>
      </c>
      <c r="AL128" s="47">
        <f t="shared" si="94"/>
        <v>420.48</v>
      </c>
      <c r="AM128" s="47">
        <f t="shared" si="94"/>
        <v>0</v>
      </c>
      <c r="AN128" s="47">
        <f t="shared" si="94"/>
        <v>0</v>
      </c>
      <c r="AO128" s="47">
        <f t="shared" si="94"/>
        <v>0</v>
      </c>
      <c r="AP128" s="397"/>
      <c r="AQ128" s="96"/>
    </row>
    <row r="129" spans="1:43" ht="25.5" hidden="1">
      <c r="A129" s="997"/>
      <c r="B129" s="1284"/>
      <c r="C129" s="1285"/>
      <c r="D129" s="1285"/>
      <c r="E129" s="1285"/>
      <c r="F129" s="1285"/>
      <c r="G129" s="1285"/>
      <c r="H129" s="1286"/>
      <c r="I129" s="23" t="s">
        <v>10</v>
      </c>
      <c r="J129" s="47">
        <v>0</v>
      </c>
      <c r="K129" s="47">
        <v>0</v>
      </c>
      <c r="L129" s="47">
        <f>M129+N129+O129</f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96"/>
      <c r="AA129" s="47">
        <v>0</v>
      </c>
      <c r="AB129" s="47">
        <v>0</v>
      </c>
      <c r="AC129" s="47">
        <v>0</v>
      </c>
      <c r="AD129" s="47">
        <v>0</v>
      </c>
      <c r="AE129" s="47">
        <v>0</v>
      </c>
      <c r="AF129" s="47">
        <v>0</v>
      </c>
      <c r="AG129" s="47">
        <v>0</v>
      </c>
      <c r="AH129" s="47">
        <v>0</v>
      </c>
      <c r="AI129" s="47">
        <v>0</v>
      </c>
      <c r="AJ129" s="47">
        <v>0</v>
      </c>
      <c r="AK129" s="47">
        <v>0</v>
      </c>
      <c r="AL129" s="47">
        <v>0</v>
      </c>
      <c r="AM129" s="47">
        <v>0</v>
      </c>
      <c r="AN129" s="47">
        <v>0</v>
      </c>
      <c r="AO129" s="47">
        <v>0</v>
      </c>
      <c r="AP129" s="397"/>
      <c r="AQ129" s="96"/>
    </row>
    <row r="130" spans="1:43" ht="129" hidden="1" customHeight="1">
      <c r="A130" s="998"/>
      <c r="B130" s="1287"/>
      <c r="C130" s="1288"/>
      <c r="D130" s="1288"/>
      <c r="E130" s="1288"/>
      <c r="F130" s="1288"/>
      <c r="G130" s="1288"/>
      <c r="H130" s="1289"/>
      <c r="I130" s="23" t="s">
        <v>9</v>
      </c>
      <c r="J130" s="47">
        <v>0</v>
      </c>
      <c r="K130" s="47"/>
      <c r="L130" s="47">
        <f>M130+N130+O130</f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96"/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397"/>
      <c r="AQ130" s="96"/>
    </row>
    <row r="131" spans="1:43" s="327" customFormat="1" ht="31.5" customHeight="1">
      <c r="A131" s="806"/>
      <c r="B131" s="789" t="s">
        <v>409</v>
      </c>
      <c r="C131" s="312"/>
      <c r="D131" s="312"/>
      <c r="E131" s="312"/>
      <c r="F131" s="312"/>
      <c r="G131" s="312"/>
      <c r="H131" s="740"/>
      <c r="I131" s="805"/>
      <c r="J131" s="747"/>
      <c r="K131" s="3"/>
      <c r="L131" s="3"/>
      <c r="M131" s="3"/>
      <c r="N131" s="3"/>
      <c r="O131" s="3"/>
      <c r="P131" s="3">
        <f>SUM(P132:P133)</f>
        <v>2820.43</v>
      </c>
      <c r="Q131" s="3">
        <f t="shared" ref="Q131:AA131" si="95">SUM(Q132:Q133)</f>
        <v>0</v>
      </c>
      <c r="R131" s="3">
        <f t="shared" si="95"/>
        <v>0</v>
      </c>
      <c r="S131" s="3">
        <f t="shared" si="95"/>
        <v>0</v>
      </c>
      <c r="T131" s="3">
        <f t="shared" si="95"/>
        <v>0</v>
      </c>
      <c r="U131" s="3">
        <f t="shared" si="95"/>
        <v>0</v>
      </c>
      <c r="V131" s="3">
        <f t="shared" si="95"/>
        <v>0</v>
      </c>
      <c r="W131" s="3">
        <f t="shared" si="95"/>
        <v>0</v>
      </c>
      <c r="X131" s="3">
        <f t="shared" si="95"/>
        <v>0</v>
      </c>
      <c r="Y131" s="3">
        <f t="shared" si="95"/>
        <v>0</v>
      </c>
      <c r="Z131" s="3">
        <f t="shared" si="95"/>
        <v>0</v>
      </c>
      <c r="AA131" s="3">
        <f t="shared" si="95"/>
        <v>0</v>
      </c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18"/>
      <c r="AN131" s="3"/>
      <c r="AO131" s="3"/>
      <c r="AP131" s="640"/>
      <c r="AQ131" s="95"/>
    </row>
    <row r="132" spans="1:43" ht="15.75">
      <c r="A132" s="739"/>
      <c r="B132" s="42" t="s">
        <v>285</v>
      </c>
      <c r="C132" s="751"/>
      <c r="D132" s="751"/>
      <c r="E132" s="751"/>
      <c r="F132" s="751"/>
      <c r="G132" s="751"/>
      <c r="H132" s="752"/>
      <c r="I132" s="743"/>
      <c r="J132" s="4"/>
      <c r="K132" s="47"/>
      <c r="L132" s="47"/>
      <c r="M132" s="47"/>
      <c r="N132" s="47"/>
      <c r="O132" s="47"/>
      <c r="P132" s="47">
        <v>508</v>
      </c>
      <c r="Q132" s="47">
        <v>0</v>
      </c>
      <c r="R132" s="47"/>
      <c r="S132" s="47"/>
      <c r="T132" s="47"/>
      <c r="U132" s="47"/>
      <c r="V132" s="47"/>
      <c r="W132" s="47"/>
      <c r="X132" s="47"/>
      <c r="Y132" s="47"/>
      <c r="Z132" s="96"/>
      <c r="AA132" s="47">
        <v>0</v>
      </c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"/>
      <c r="AN132" s="47"/>
      <c r="AO132" s="47"/>
      <c r="AP132" s="397"/>
      <c r="AQ132" s="96"/>
    </row>
    <row r="133" spans="1:43" ht="17.25" customHeight="1">
      <c r="A133" s="739"/>
      <c r="B133" s="42" t="s">
        <v>213</v>
      </c>
      <c r="C133" s="313"/>
      <c r="D133" s="313"/>
      <c r="E133" s="313"/>
      <c r="F133" s="313"/>
      <c r="G133" s="313"/>
      <c r="H133" s="757"/>
      <c r="I133" s="743"/>
      <c r="J133" s="753"/>
      <c r="K133" s="47"/>
      <c r="L133" s="47"/>
      <c r="M133" s="47"/>
      <c r="N133" s="47"/>
      <c r="O133" s="47"/>
      <c r="P133" s="47">
        <v>2312.4299999999998</v>
      </c>
      <c r="Q133" s="47">
        <v>0</v>
      </c>
      <c r="R133" s="47"/>
      <c r="S133" s="47"/>
      <c r="T133" s="47"/>
      <c r="U133" s="47"/>
      <c r="V133" s="47"/>
      <c r="W133" s="47"/>
      <c r="X133" s="47"/>
      <c r="Y133" s="47"/>
      <c r="Z133" s="96"/>
      <c r="AA133" s="47">
        <v>0</v>
      </c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397"/>
      <c r="AQ133" s="96"/>
    </row>
    <row r="134" spans="1:43" s="327" customFormat="1" ht="31.5" customHeight="1">
      <c r="A134" s="806"/>
      <c r="B134" s="789" t="s">
        <v>410</v>
      </c>
      <c r="C134" s="312"/>
      <c r="D134" s="312"/>
      <c r="E134" s="312"/>
      <c r="F134" s="312"/>
      <c r="G134" s="312"/>
      <c r="H134" s="740"/>
      <c r="I134" s="805"/>
      <c r="J134" s="747"/>
      <c r="K134" s="3"/>
      <c r="L134" s="3"/>
      <c r="M134" s="3"/>
      <c r="N134" s="3"/>
      <c r="O134" s="3"/>
      <c r="P134" s="3">
        <f>SUM(P135:P136)</f>
        <v>3423.47</v>
      </c>
      <c r="Q134" s="3">
        <f t="shared" ref="Q134" si="96">SUM(Q135:Q136)</f>
        <v>0</v>
      </c>
      <c r="R134" s="3">
        <f t="shared" ref="R134" si="97">SUM(R135:R136)</f>
        <v>0</v>
      </c>
      <c r="S134" s="3">
        <f t="shared" ref="S134" si="98">SUM(S135:S136)</f>
        <v>0</v>
      </c>
      <c r="T134" s="3">
        <f t="shared" ref="T134" si="99">SUM(T135:T136)</f>
        <v>0</v>
      </c>
      <c r="U134" s="3">
        <f t="shared" ref="U134" si="100">SUM(U135:U136)</f>
        <v>0</v>
      </c>
      <c r="V134" s="3">
        <f t="shared" ref="V134" si="101">SUM(V135:V136)</f>
        <v>0</v>
      </c>
      <c r="W134" s="3">
        <f t="shared" ref="W134" si="102">SUM(W135:W136)</f>
        <v>0</v>
      </c>
      <c r="X134" s="3">
        <f t="shared" ref="X134" si="103">SUM(X135:X136)</f>
        <v>0</v>
      </c>
      <c r="Y134" s="3">
        <f t="shared" ref="Y134" si="104">SUM(Y135:Y136)</f>
        <v>0</v>
      </c>
      <c r="Z134" s="3">
        <f t="shared" ref="Z134" si="105">SUM(Z135:Z136)</f>
        <v>0</v>
      </c>
      <c r="AA134" s="3">
        <f t="shared" ref="AA134" si="106">SUM(AA135:AA136)</f>
        <v>0</v>
      </c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18"/>
      <c r="AN134" s="3"/>
      <c r="AO134" s="3"/>
      <c r="AP134" s="640"/>
      <c r="AQ134" s="95"/>
    </row>
    <row r="135" spans="1:43" ht="15.75">
      <c r="A135" s="739"/>
      <c r="B135" s="42" t="s">
        <v>285</v>
      </c>
      <c r="C135" s="751"/>
      <c r="D135" s="751"/>
      <c r="E135" s="751"/>
      <c r="F135" s="751"/>
      <c r="G135" s="751"/>
      <c r="H135" s="752"/>
      <c r="I135" s="743"/>
      <c r="J135" s="4"/>
      <c r="K135" s="47"/>
      <c r="L135" s="47"/>
      <c r="M135" s="47"/>
      <c r="N135" s="47"/>
      <c r="O135" s="47"/>
      <c r="P135" s="47">
        <v>489</v>
      </c>
      <c r="Q135" s="47">
        <v>0</v>
      </c>
      <c r="R135" s="47"/>
      <c r="S135" s="47"/>
      <c r="T135" s="47"/>
      <c r="U135" s="47"/>
      <c r="V135" s="47"/>
      <c r="W135" s="47"/>
      <c r="X135" s="47"/>
      <c r="Y135" s="47"/>
      <c r="Z135" s="96"/>
      <c r="AA135" s="47">
        <v>0</v>
      </c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"/>
      <c r="AN135" s="47"/>
      <c r="AO135" s="47"/>
      <c r="AP135" s="397"/>
      <c r="AQ135" s="96"/>
    </row>
    <row r="136" spans="1:43" ht="17.25" customHeight="1">
      <c r="A136" s="739"/>
      <c r="B136" s="42" t="s">
        <v>213</v>
      </c>
      <c r="C136" s="313"/>
      <c r="D136" s="313"/>
      <c r="E136" s="313"/>
      <c r="F136" s="313"/>
      <c r="G136" s="313"/>
      <c r="H136" s="757"/>
      <c r="I136" s="743"/>
      <c r="J136" s="753"/>
      <c r="K136" s="47"/>
      <c r="L136" s="47"/>
      <c r="M136" s="47"/>
      <c r="N136" s="47"/>
      <c r="O136" s="47"/>
      <c r="P136" s="47">
        <v>2934.47</v>
      </c>
      <c r="Q136" s="47">
        <v>0</v>
      </c>
      <c r="R136" s="47"/>
      <c r="S136" s="47"/>
      <c r="T136" s="47"/>
      <c r="U136" s="47"/>
      <c r="V136" s="47"/>
      <c r="W136" s="47"/>
      <c r="X136" s="47"/>
      <c r="Y136" s="47"/>
      <c r="Z136" s="96"/>
      <c r="AA136" s="47">
        <v>0</v>
      </c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397"/>
      <c r="AQ136" s="96"/>
    </row>
    <row r="137" spans="1:43" s="327" customFormat="1" ht="30" customHeight="1">
      <c r="A137" s="1036" t="s">
        <v>61</v>
      </c>
      <c r="B137" s="611" t="s">
        <v>88</v>
      </c>
      <c r="C137" s="807"/>
      <c r="D137" s="807"/>
      <c r="E137" s="807"/>
      <c r="F137" s="807"/>
      <c r="G137" s="807"/>
      <c r="H137" s="807"/>
      <c r="I137" s="1127" t="s">
        <v>20</v>
      </c>
      <c r="J137" s="1291">
        <v>4106.3500000000004</v>
      </c>
      <c r="K137" s="3">
        <v>0</v>
      </c>
      <c r="L137" s="3">
        <f>L138+L141</f>
        <v>6022.96</v>
      </c>
      <c r="M137" s="3">
        <f>M138+M141</f>
        <v>0</v>
      </c>
      <c r="N137" s="3">
        <f>N138+N141</f>
        <v>980</v>
      </c>
      <c r="O137" s="3">
        <f>O138+O141</f>
        <v>0</v>
      </c>
      <c r="P137" s="3">
        <f>P138+P141</f>
        <v>420.48</v>
      </c>
      <c r="Q137" s="3">
        <f t="shared" ref="Q137:AO137" si="107">Q138+Q141</f>
        <v>0</v>
      </c>
      <c r="R137" s="3">
        <f t="shared" si="107"/>
        <v>0</v>
      </c>
      <c r="S137" s="3">
        <f t="shared" si="107"/>
        <v>0</v>
      </c>
      <c r="T137" s="3">
        <f t="shared" si="107"/>
        <v>980</v>
      </c>
      <c r="U137" s="3">
        <f t="shared" si="107"/>
        <v>980</v>
      </c>
      <c r="V137" s="3">
        <f t="shared" si="107"/>
        <v>0</v>
      </c>
      <c r="W137" s="3">
        <f t="shared" si="107"/>
        <v>0</v>
      </c>
      <c r="X137" s="3">
        <f t="shared" si="107"/>
        <v>0</v>
      </c>
      <c r="Y137" s="3">
        <f t="shared" si="107"/>
        <v>0</v>
      </c>
      <c r="Z137" s="95">
        <v>0</v>
      </c>
      <c r="AA137" s="3">
        <f t="shared" si="107"/>
        <v>0</v>
      </c>
      <c r="AB137" s="3">
        <f>AB138+AB141</f>
        <v>0</v>
      </c>
      <c r="AC137" s="3">
        <f>AC138+AC141</f>
        <v>0</v>
      </c>
      <c r="AD137" s="3">
        <f>AD138+AD141</f>
        <v>0</v>
      </c>
      <c r="AE137" s="3">
        <f>AE138+AE141</f>
        <v>0</v>
      </c>
      <c r="AF137" s="3">
        <f t="shared" si="107"/>
        <v>0</v>
      </c>
      <c r="AG137" s="3">
        <f t="shared" si="107"/>
        <v>0</v>
      </c>
      <c r="AH137" s="3">
        <f t="shared" si="107"/>
        <v>0</v>
      </c>
      <c r="AI137" s="3">
        <f t="shared" si="107"/>
        <v>0</v>
      </c>
      <c r="AJ137" s="3">
        <f t="shared" si="107"/>
        <v>0</v>
      </c>
      <c r="AK137" s="3">
        <f>P137-Q137</f>
        <v>420.48</v>
      </c>
      <c r="AL137" s="3">
        <f>AK137</f>
        <v>420.48</v>
      </c>
      <c r="AM137" s="318">
        <f>ROUND((Q137*100%/P137*100),2)</f>
        <v>0</v>
      </c>
      <c r="AN137" s="3">
        <f t="shared" si="107"/>
        <v>0</v>
      </c>
      <c r="AO137" s="3">
        <f t="shared" si="107"/>
        <v>0</v>
      </c>
      <c r="AP137" s="640" t="s">
        <v>256</v>
      </c>
      <c r="AQ137" s="95">
        <v>0</v>
      </c>
    </row>
    <row r="138" spans="1:43">
      <c r="A138" s="1046"/>
      <c r="B138" s="23" t="s">
        <v>15</v>
      </c>
      <c r="C138" s="46"/>
      <c r="D138" s="46"/>
      <c r="E138" s="46"/>
      <c r="F138" s="46"/>
      <c r="G138" s="590">
        <v>2019</v>
      </c>
      <c r="H138" s="590">
        <v>2019</v>
      </c>
      <c r="I138" s="1128"/>
      <c r="J138" s="1292"/>
      <c r="K138" s="47"/>
      <c r="L138" s="47">
        <v>1000</v>
      </c>
      <c r="M138" s="47">
        <v>0</v>
      </c>
      <c r="N138" s="47">
        <v>980</v>
      </c>
      <c r="O138" s="47">
        <v>0</v>
      </c>
      <c r="P138" s="47">
        <v>0</v>
      </c>
      <c r="Q138" s="47">
        <v>0</v>
      </c>
      <c r="R138" s="47">
        <f t="shared" ref="R138:AA138" si="108">R139+R140</f>
        <v>0</v>
      </c>
      <c r="S138" s="47">
        <f t="shared" si="108"/>
        <v>0</v>
      </c>
      <c r="T138" s="47">
        <f t="shared" si="108"/>
        <v>980</v>
      </c>
      <c r="U138" s="47">
        <f t="shared" si="108"/>
        <v>980</v>
      </c>
      <c r="V138" s="47">
        <f t="shared" si="108"/>
        <v>0</v>
      </c>
      <c r="W138" s="47">
        <f t="shared" si="108"/>
        <v>0</v>
      </c>
      <c r="X138" s="47">
        <f t="shared" si="108"/>
        <v>0</v>
      </c>
      <c r="Y138" s="47">
        <f t="shared" si="108"/>
        <v>0</v>
      </c>
      <c r="Z138" s="96"/>
      <c r="AA138" s="47">
        <f t="shared" si="108"/>
        <v>0</v>
      </c>
      <c r="AB138" s="47">
        <f>AB139+AB140</f>
        <v>0</v>
      </c>
      <c r="AC138" s="47">
        <f>AC139+AC140</f>
        <v>0</v>
      </c>
      <c r="AD138" s="47">
        <f>AD139+AD140</f>
        <v>0</v>
      </c>
      <c r="AE138" s="47">
        <f>AE139+AE140</f>
        <v>0</v>
      </c>
      <c r="AF138" s="47">
        <v>0</v>
      </c>
      <c r="AG138" s="47">
        <v>0</v>
      </c>
      <c r="AH138" s="47">
        <v>0</v>
      </c>
      <c r="AI138" s="47">
        <v>0</v>
      </c>
      <c r="AJ138" s="47">
        <v>0</v>
      </c>
      <c r="AK138" s="47">
        <v>0</v>
      </c>
      <c r="AL138" s="47">
        <v>0</v>
      </c>
      <c r="AM138" s="47">
        <v>0</v>
      </c>
      <c r="AN138" s="47">
        <v>0</v>
      </c>
      <c r="AO138" s="47">
        <v>0</v>
      </c>
      <c r="AP138" s="397"/>
      <c r="AQ138" s="96"/>
    </row>
    <row r="139" spans="1:43" s="266" customFormat="1" hidden="1">
      <c r="A139" s="1046"/>
      <c r="B139" s="444" t="s">
        <v>251</v>
      </c>
      <c r="C139" s="445"/>
      <c r="D139" s="445"/>
      <c r="E139" s="445"/>
      <c r="F139" s="445"/>
      <c r="G139" s="262"/>
      <c r="H139" s="262"/>
      <c r="I139" s="1128"/>
      <c r="J139" s="1292"/>
      <c r="K139" s="96"/>
      <c r="L139" s="96"/>
      <c r="M139" s="96"/>
      <c r="N139" s="96"/>
      <c r="O139" s="96"/>
      <c r="P139" s="96">
        <v>0</v>
      </c>
      <c r="Q139" s="96">
        <f>S139+U139</f>
        <v>980</v>
      </c>
      <c r="R139" s="96">
        <v>0</v>
      </c>
      <c r="S139" s="96">
        <v>0</v>
      </c>
      <c r="T139" s="96">
        <f>U139</f>
        <v>980</v>
      </c>
      <c r="U139" s="96">
        <v>980</v>
      </c>
      <c r="V139" s="96"/>
      <c r="W139" s="96"/>
      <c r="X139" s="96"/>
      <c r="Y139" s="96"/>
      <c r="Z139" s="96"/>
      <c r="AA139" s="96">
        <f>AB139</f>
        <v>0</v>
      </c>
      <c r="AB139" s="96">
        <v>0</v>
      </c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405"/>
      <c r="AQ139" s="96"/>
    </row>
    <row r="140" spans="1:43" s="266" customFormat="1" hidden="1">
      <c r="A140" s="1046"/>
      <c r="B140" s="444" t="s">
        <v>252</v>
      </c>
      <c r="C140" s="445"/>
      <c r="D140" s="445"/>
      <c r="E140" s="445"/>
      <c r="F140" s="445"/>
      <c r="G140" s="262"/>
      <c r="H140" s="262"/>
      <c r="I140" s="1128"/>
      <c r="J140" s="1292"/>
      <c r="K140" s="96"/>
      <c r="L140" s="96"/>
      <c r="M140" s="96"/>
      <c r="N140" s="96"/>
      <c r="O140" s="96"/>
      <c r="P140" s="96"/>
      <c r="Q140" s="96">
        <f>S140</f>
        <v>0</v>
      </c>
      <c r="R140" s="96">
        <f>S140</f>
        <v>0</v>
      </c>
      <c r="S140" s="96">
        <v>0</v>
      </c>
      <c r="T140" s="96"/>
      <c r="U140" s="96"/>
      <c r="V140" s="96"/>
      <c r="W140" s="96"/>
      <c r="X140" s="96"/>
      <c r="Y140" s="96"/>
      <c r="Z140" s="96"/>
      <c r="AA140" s="96">
        <f>AB140</f>
        <v>0</v>
      </c>
      <c r="AB140" s="96">
        <v>0</v>
      </c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405"/>
      <c r="AQ140" s="96"/>
    </row>
    <row r="141" spans="1:43">
      <c r="A141" s="1047"/>
      <c r="B141" s="23" t="s">
        <v>16</v>
      </c>
      <c r="C141" s="46"/>
      <c r="D141" s="46"/>
      <c r="E141" s="46"/>
      <c r="F141" s="46"/>
      <c r="G141" s="590">
        <v>2020</v>
      </c>
      <c r="H141" s="590">
        <v>2021</v>
      </c>
      <c r="I141" s="1129"/>
      <c r="J141" s="1293"/>
      <c r="K141" s="47"/>
      <c r="L141" s="47">
        <v>5022.96</v>
      </c>
      <c r="M141" s="47">
        <v>0</v>
      </c>
      <c r="N141" s="47">
        <v>0</v>
      </c>
      <c r="O141" s="47">
        <v>0</v>
      </c>
      <c r="P141" s="47">
        <v>420.48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96">
        <v>0</v>
      </c>
      <c r="Y141" s="96">
        <v>0</v>
      </c>
      <c r="Z141" s="96"/>
      <c r="AA141" s="47">
        <v>0</v>
      </c>
      <c r="AB141" s="47">
        <v>0</v>
      </c>
      <c r="AC141" s="47">
        <v>0</v>
      </c>
      <c r="AD141" s="47">
        <v>0</v>
      </c>
      <c r="AE141" s="47">
        <v>0</v>
      </c>
      <c r="AF141" s="47">
        <v>0</v>
      </c>
      <c r="AG141" s="47">
        <v>0</v>
      </c>
      <c r="AH141" s="47">
        <v>0</v>
      </c>
      <c r="AI141" s="47">
        <v>0</v>
      </c>
      <c r="AJ141" s="47">
        <v>0</v>
      </c>
      <c r="AK141" s="47">
        <v>0</v>
      </c>
      <c r="AL141" s="47">
        <v>0</v>
      </c>
      <c r="AM141" s="47">
        <v>0</v>
      </c>
      <c r="AN141" s="47">
        <v>0</v>
      </c>
      <c r="AO141" s="47">
        <v>0</v>
      </c>
      <c r="AP141" s="397"/>
      <c r="AQ141" s="96"/>
    </row>
    <row r="142" spans="1:43" s="327" customFormat="1" ht="30" customHeight="1">
      <c r="A142" s="1036" t="s">
        <v>61</v>
      </c>
      <c r="B142" s="611" t="s">
        <v>411</v>
      </c>
      <c r="C142" s="807"/>
      <c r="D142" s="807"/>
      <c r="E142" s="807"/>
      <c r="F142" s="807"/>
      <c r="G142" s="807"/>
      <c r="H142" s="807"/>
      <c r="I142" s="1127" t="s">
        <v>20</v>
      </c>
      <c r="J142" s="1291">
        <v>4106.3500000000004</v>
      </c>
      <c r="K142" s="3">
        <v>0</v>
      </c>
      <c r="L142" s="3">
        <f>L143+L146</f>
        <v>6022.96</v>
      </c>
      <c r="M142" s="3">
        <f>M143+M146</f>
        <v>0</v>
      </c>
      <c r="N142" s="3">
        <f>N143+N146</f>
        <v>980</v>
      </c>
      <c r="O142" s="3">
        <f>O143+O146</f>
        <v>0</v>
      </c>
      <c r="P142" s="3">
        <f>P143+P146</f>
        <v>1281.26</v>
      </c>
      <c r="Q142" s="3">
        <f t="shared" ref="Q142:Y142" si="109">Q143+Q146</f>
        <v>0</v>
      </c>
      <c r="R142" s="3">
        <f t="shared" si="109"/>
        <v>0</v>
      </c>
      <c r="S142" s="3">
        <f t="shared" si="109"/>
        <v>0</v>
      </c>
      <c r="T142" s="3">
        <f t="shared" si="109"/>
        <v>980</v>
      </c>
      <c r="U142" s="3">
        <f t="shared" si="109"/>
        <v>980</v>
      </c>
      <c r="V142" s="3">
        <f t="shared" si="109"/>
        <v>0</v>
      </c>
      <c r="W142" s="3">
        <f t="shared" si="109"/>
        <v>0</v>
      </c>
      <c r="X142" s="3">
        <f t="shared" si="109"/>
        <v>0</v>
      </c>
      <c r="Y142" s="3">
        <f t="shared" si="109"/>
        <v>0</v>
      </c>
      <c r="Z142" s="95">
        <v>0</v>
      </c>
      <c r="AA142" s="3">
        <f t="shared" ref="AA142" si="110">AA143+AA146</f>
        <v>0</v>
      </c>
      <c r="AB142" s="3">
        <f>AB143+AB146</f>
        <v>0</v>
      </c>
      <c r="AC142" s="3">
        <f>AC143+AC146</f>
        <v>0</v>
      </c>
      <c r="AD142" s="3">
        <f>AD143+AD146</f>
        <v>0</v>
      </c>
      <c r="AE142" s="3">
        <f>AE143+AE146</f>
        <v>0</v>
      </c>
      <c r="AF142" s="3">
        <f t="shared" ref="AF142:AJ142" si="111">AF143+AF146</f>
        <v>0</v>
      </c>
      <c r="AG142" s="3">
        <f t="shared" si="111"/>
        <v>0</v>
      </c>
      <c r="AH142" s="3">
        <f t="shared" si="111"/>
        <v>0</v>
      </c>
      <c r="AI142" s="3">
        <f t="shared" si="111"/>
        <v>0</v>
      </c>
      <c r="AJ142" s="3">
        <f t="shared" si="111"/>
        <v>0</v>
      </c>
      <c r="AK142" s="3">
        <f>P142-Q142</f>
        <v>1281.26</v>
      </c>
      <c r="AL142" s="3">
        <f>AK142</f>
        <v>1281.26</v>
      </c>
      <c r="AM142" s="318">
        <f>ROUND((Q142*100%/P142*100),2)</f>
        <v>0</v>
      </c>
      <c r="AN142" s="3">
        <f t="shared" ref="AN142:AO142" si="112">AN143+AN146</f>
        <v>0</v>
      </c>
      <c r="AO142" s="3">
        <f t="shared" si="112"/>
        <v>0</v>
      </c>
      <c r="AP142" s="640" t="s">
        <v>256</v>
      </c>
      <c r="AQ142" s="95">
        <v>0</v>
      </c>
    </row>
    <row r="143" spans="1:43">
      <c r="A143" s="1046"/>
      <c r="B143" s="23" t="s">
        <v>15</v>
      </c>
      <c r="C143" s="46"/>
      <c r="D143" s="46"/>
      <c r="E143" s="46"/>
      <c r="F143" s="46"/>
      <c r="G143" s="737">
        <v>2019</v>
      </c>
      <c r="H143" s="737">
        <v>2019</v>
      </c>
      <c r="I143" s="1128"/>
      <c r="J143" s="1292"/>
      <c r="K143" s="47"/>
      <c r="L143" s="47">
        <v>1000</v>
      </c>
      <c r="M143" s="47">
        <v>0</v>
      </c>
      <c r="N143" s="47">
        <v>980</v>
      </c>
      <c r="O143" s="47">
        <v>0</v>
      </c>
      <c r="P143" s="47">
        <v>377.92</v>
      </c>
      <c r="Q143" s="47">
        <v>0</v>
      </c>
      <c r="R143" s="47">
        <f t="shared" ref="R143:Y143" si="113">R144+R145</f>
        <v>0</v>
      </c>
      <c r="S143" s="47">
        <f t="shared" si="113"/>
        <v>0</v>
      </c>
      <c r="T143" s="47">
        <f t="shared" si="113"/>
        <v>980</v>
      </c>
      <c r="U143" s="47">
        <f t="shared" si="113"/>
        <v>980</v>
      </c>
      <c r="V143" s="47">
        <f t="shared" si="113"/>
        <v>0</v>
      </c>
      <c r="W143" s="47">
        <f t="shared" si="113"/>
        <v>0</v>
      </c>
      <c r="X143" s="47">
        <f t="shared" si="113"/>
        <v>0</v>
      </c>
      <c r="Y143" s="47">
        <f t="shared" si="113"/>
        <v>0</v>
      </c>
      <c r="Z143" s="96"/>
      <c r="AA143" s="47">
        <f t="shared" ref="AA143" si="114">AA144+AA145</f>
        <v>0</v>
      </c>
      <c r="AB143" s="47">
        <f>AB144+AB145</f>
        <v>0</v>
      </c>
      <c r="AC143" s="47">
        <f>AC144+AC145</f>
        <v>0</v>
      </c>
      <c r="AD143" s="47">
        <f>AD144+AD145</f>
        <v>0</v>
      </c>
      <c r="AE143" s="47">
        <f>AE144+AE145</f>
        <v>0</v>
      </c>
      <c r="AF143" s="47">
        <v>0</v>
      </c>
      <c r="AG143" s="47">
        <v>0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7">
        <v>0</v>
      </c>
      <c r="AP143" s="397"/>
      <c r="AQ143" s="96"/>
    </row>
    <row r="144" spans="1:43" s="266" customFormat="1" hidden="1">
      <c r="A144" s="1046"/>
      <c r="B144" s="444" t="s">
        <v>251</v>
      </c>
      <c r="C144" s="445"/>
      <c r="D144" s="445"/>
      <c r="E144" s="445"/>
      <c r="F144" s="445"/>
      <c r="G144" s="262"/>
      <c r="H144" s="262"/>
      <c r="I144" s="1128"/>
      <c r="J144" s="1292"/>
      <c r="K144" s="96"/>
      <c r="L144" s="96"/>
      <c r="M144" s="96"/>
      <c r="N144" s="96"/>
      <c r="O144" s="96"/>
      <c r="P144" s="96">
        <v>0</v>
      </c>
      <c r="Q144" s="96">
        <f>S144+U144</f>
        <v>980</v>
      </c>
      <c r="R144" s="96">
        <v>0</v>
      </c>
      <c r="S144" s="96">
        <v>0</v>
      </c>
      <c r="T144" s="96">
        <f>U144</f>
        <v>980</v>
      </c>
      <c r="U144" s="96">
        <v>980</v>
      </c>
      <c r="V144" s="96"/>
      <c r="W144" s="96"/>
      <c r="X144" s="96"/>
      <c r="Y144" s="96"/>
      <c r="Z144" s="96"/>
      <c r="AA144" s="96">
        <f>AB144</f>
        <v>0</v>
      </c>
      <c r="AB144" s="96">
        <v>0</v>
      </c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405"/>
      <c r="AQ144" s="96"/>
    </row>
    <row r="145" spans="1:43" s="266" customFormat="1" hidden="1">
      <c r="A145" s="1046"/>
      <c r="B145" s="444" t="s">
        <v>252</v>
      </c>
      <c r="C145" s="445"/>
      <c r="D145" s="445"/>
      <c r="E145" s="445"/>
      <c r="F145" s="445"/>
      <c r="G145" s="262"/>
      <c r="H145" s="262"/>
      <c r="I145" s="1128"/>
      <c r="J145" s="1292"/>
      <c r="K145" s="96"/>
      <c r="L145" s="96"/>
      <c r="M145" s="96"/>
      <c r="N145" s="96"/>
      <c r="O145" s="96"/>
      <c r="P145" s="96"/>
      <c r="Q145" s="96">
        <f>S145</f>
        <v>0</v>
      </c>
      <c r="R145" s="96">
        <f>S145</f>
        <v>0</v>
      </c>
      <c r="S145" s="96">
        <v>0</v>
      </c>
      <c r="T145" s="96"/>
      <c r="U145" s="96"/>
      <c r="V145" s="96"/>
      <c r="W145" s="96"/>
      <c r="X145" s="96"/>
      <c r="Y145" s="96"/>
      <c r="Z145" s="96"/>
      <c r="AA145" s="96">
        <f>AB145</f>
        <v>0</v>
      </c>
      <c r="AB145" s="96">
        <v>0</v>
      </c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405"/>
      <c r="AQ145" s="96"/>
    </row>
    <row r="146" spans="1:43">
      <c r="A146" s="1047"/>
      <c r="B146" s="23" t="s">
        <v>16</v>
      </c>
      <c r="C146" s="46"/>
      <c r="D146" s="46"/>
      <c r="E146" s="46"/>
      <c r="F146" s="46"/>
      <c r="G146" s="737">
        <v>2020</v>
      </c>
      <c r="H146" s="737">
        <v>2021</v>
      </c>
      <c r="I146" s="1129"/>
      <c r="J146" s="1293"/>
      <c r="K146" s="47"/>
      <c r="L146" s="47">
        <v>5022.96</v>
      </c>
      <c r="M146" s="47">
        <v>0</v>
      </c>
      <c r="N146" s="47">
        <v>0</v>
      </c>
      <c r="O146" s="47">
        <v>0</v>
      </c>
      <c r="P146" s="47">
        <v>903.34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96">
        <v>0</v>
      </c>
      <c r="Y146" s="96">
        <v>0</v>
      </c>
      <c r="Z146" s="96"/>
      <c r="AA146" s="47">
        <v>0</v>
      </c>
      <c r="AB146" s="47">
        <v>0</v>
      </c>
      <c r="AC146" s="47">
        <v>0</v>
      </c>
      <c r="AD146" s="47">
        <v>0</v>
      </c>
      <c r="AE146" s="47">
        <v>0</v>
      </c>
      <c r="AF146" s="47">
        <v>0</v>
      </c>
      <c r="AG146" s="47">
        <v>0</v>
      </c>
      <c r="AH146" s="47">
        <v>0</v>
      </c>
      <c r="AI146" s="47">
        <v>0</v>
      </c>
      <c r="AJ146" s="47">
        <v>0</v>
      </c>
      <c r="AK146" s="47">
        <v>0</v>
      </c>
      <c r="AL146" s="47">
        <v>0</v>
      </c>
      <c r="AM146" s="47">
        <v>0</v>
      </c>
      <c r="AN146" s="47">
        <v>0</v>
      </c>
      <c r="AO146" s="47">
        <v>0</v>
      </c>
      <c r="AP146" s="397"/>
      <c r="AQ146" s="96"/>
    </row>
    <row r="147" spans="1:43" s="327" customFormat="1" ht="30" customHeight="1">
      <c r="A147" s="1036" t="s">
        <v>61</v>
      </c>
      <c r="B147" s="611" t="s">
        <v>412</v>
      </c>
      <c r="C147" s="807"/>
      <c r="D147" s="807"/>
      <c r="E147" s="807"/>
      <c r="F147" s="807"/>
      <c r="G147" s="807"/>
      <c r="H147" s="807"/>
      <c r="I147" s="1127" t="s">
        <v>20</v>
      </c>
      <c r="J147" s="1291">
        <v>4106.3500000000004</v>
      </c>
      <c r="K147" s="3">
        <v>0</v>
      </c>
      <c r="L147" s="3">
        <f>L148+L151</f>
        <v>6022.96</v>
      </c>
      <c r="M147" s="3">
        <f>M148+M151</f>
        <v>0</v>
      </c>
      <c r="N147" s="3">
        <f>N148+N151</f>
        <v>980</v>
      </c>
      <c r="O147" s="3">
        <f>O148+O151</f>
        <v>0</v>
      </c>
      <c r="P147" s="3">
        <f>P148+P151</f>
        <v>1281.26</v>
      </c>
      <c r="Q147" s="3">
        <f t="shared" ref="Q147:Y147" si="115">Q148+Q151</f>
        <v>0</v>
      </c>
      <c r="R147" s="3">
        <f t="shared" si="115"/>
        <v>0</v>
      </c>
      <c r="S147" s="3">
        <f t="shared" si="115"/>
        <v>0</v>
      </c>
      <c r="T147" s="3">
        <f t="shared" si="115"/>
        <v>980</v>
      </c>
      <c r="U147" s="3">
        <f t="shared" si="115"/>
        <v>980</v>
      </c>
      <c r="V147" s="3">
        <f t="shared" si="115"/>
        <v>0</v>
      </c>
      <c r="W147" s="3">
        <f t="shared" si="115"/>
        <v>0</v>
      </c>
      <c r="X147" s="3">
        <f t="shared" si="115"/>
        <v>0</v>
      </c>
      <c r="Y147" s="3">
        <f t="shared" si="115"/>
        <v>0</v>
      </c>
      <c r="Z147" s="95">
        <v>0</v>
      </c>
      <c r="AA147" s="3">
        <f t="shared" ref="AA147" si="116">AA148+AA151</f>
        <v>0</v>
      </c>
      <c r="AB147" s="3">
        <f>AB148+AB151</f>
        <v>0</v>
      </c>
      <c r="AC147" s="3">
        <f>AC148+AC151</f>
        <v>0</v>
      </c>
      <c r="AD147" s="3">
        <f>AD148+AD151</f>
        <v>0</v>
      </c>
      <c r="AE147" s="3">
        <f>AE148+AE151</f>
        <v>0</v>
      </c>
      <c r="AF147" s="3">
        <f t="shared" ref="AF147:AJ147" si="117">AF148+AF151</f>
        <v>0</v>
      </c>
      <c r="AG147" s="3">
        <f t="shared" si="117"/>
        <v>0</v>
      </c>
      <c r="AH147" s="3">
        <f t="shared" si="117"/>
        <v>0</v>
      </c>
      <c r="AI147" s="3">
        <f t="shared" si="117"/>
        <v>0</v>
      </c>
      <c r="AJ147" s="3">
        <f t="shared" si="117"/>
        <v>0</v>
      </c>
      <c r="AK147" s="3">
        <f>P147-Q147</f>
        <v>1281.26</v>
      </c>
      <c r="AL147" s="3">
        <f>AK147</f>
        <v>1281.26</v>
      </c>
      <c r="AM147" s="318">
        <f>ROUND((Q147*100%/P147*100),2)</f>
        <v>0</v>
      </c>
      <c r="AN147" s="3">
        <f t="shared" ref="AN147:AO147" si="118">AN148+AN151</f>
        <v>0</v>
      </c>
      <c r="AO147" s="3">
        <f t="shared" si="118"/>
        <v>0</v>
      </c>
      <c r="AP147" s="640" t="s">
        <v>256</v>
      </c>
      <c r="AQ147" s="95">
        <v>0</v>
      </c>
    </row>
    <row r="148" spans="1:43">
      <c r="A148" s="1046"/>
      <c r="B148" s="23" t="s">
        <v>15</v>
      </c>
      <c r="C148" s="46"/>
      <c r="D148" s="46"/>
      <c r="E148" s="46"/>
      <c r="F148" s="46"/>
      <c r="G148" s="737">
        <v>2019</v>
      </c>
      <c r="H148" s="737">
        <v>2019</v>
      </c>
      <c r="I148" s="1128"/>
      <c r="J148" s="1292"/>
      <c r="K148" s="47"/>
      <c r="L148" s="47">
        <v>1000</v>
      </c>
      <c r="M148" s="47">
        <v>0</v>
      </c>
      <c r="N148" s="47">
        <v>980</v>
      </c>
      <c r="O148" s="47">
        <v>0</v>
      </c>
      <c r="P148" s="47">
        <v>377.92</v>
      </c>
      <c r="Q148" s="47">
        <v>0</v>
      </c>
      <c r="R148" s="47">
        <f t="shared" ref="R148:Y148" si="119">R149+R150</f>
        <v>0</v>
      </c>
      <c r="S148" s="47">
        <f t="shared" si="119"/>
        <v>0</v>
      </c>
      <c r="T148" s="47">
        <f t="shared" si="119"/>
        <v>980</v>
      </c>
      <c r="U148" s="47">
        <f t="shared" si="119"/>
        <v>980</v>
      </c>
      <c r="V148" s="47">
        <f t="shared" si="119"/>
        <v>0</v>
      </c>
      <c r="W148" s="47">
        <f t="shared" si="119"/>
        <v>0</v>
      </c>
      <c r="X148" s="47">
        <f t="shared" si="119"/>
        <v>0</v>
      </c>
      <c r="Y148" s="47">
        <f t="shared" si="119"/>
        <v>0</v>
      </c>
      <c r="Z148" s="96"/>
      <c r="AA148" s="47">
        <f t="shared" ref="AA148" si="120">AA149+AA150</f>
        <v>0</v>
      </c>
      <c r="AB148" s="47">
        <f>AB149+AB150</f>
        <v>0</v>
      </c>
      <c r="AC148" s="47">
        <f>AC149+AC150</f>
        <v>0</v>
      </c>
      <c r="AD148" s="47">
        <f>AD149+AD150</f>
        <v>0</v>
      </c>
      <c r="AE148" s="47">
        <f>AE149+AE150</f>
        <v>0</v>
      </c>
      <c r="AF148" s="47">
        <v>0</v>
      </c>
      <c r="AG148" s="47">
        <v>0</v>
      </c>
      <c r="AH148" s="47">
        <v>0</v>
      </c>
      <c r="AI148" s="47">
        <v>0</v>
      </c>
      <c r="AJ148" s="47">
        <v>0</v>
      </c>
      <c r="AK148" s="47">
        <v>0</v>
      </c>
      <c r="AL148" s="47">
        <v>0</v>
      </c>
      <c r="AM148" s="47">
        <v>0</v>
      </c>
      <c r="AN148" s="47">
        <v>0</v>
      </c>
      <c r="AO148" s="47">
        <v>0</v>
      </c>
      <c r="AP148" s="397"/>
      <c r="AQ148" s="96"/>
    </row>
    <row r="149" spans="1:43" s="266" customFormat="1" hidden="1">
      <c r="A149" s="1046"/>
      <c r="B149" s="444" t="s">
        <v>251</v>
      </c>
      <c r="C149" s="445"/>
      <c r="D149" s="445"/>
      <c r="E149" s="445"/>
      <c r="F149" s="445"/>
      <c r="G149" s="262"/>
      <c r="H149" s="262"/>
      <c r="I149" s="1128"/>
      <c r="J149" s="1292"/>
      <c r="K149" s="96"/>
      <c r="L149" s="96"/>
      <c r="M149" s="96"/>
      <c r="N149" s="96"/>
      <c r="O149" s="96"/>
      <c r="P149" s="96">
        <v>0</v>
      </c>
      <c r="Q149" s="96">
        <f>S149+U149</f>
        <v>980</v>
      </c>
      <c r="R149" s="96">
        <v>0</v>
      </c>
      <c r="S149" s="96">
        <v>0</v>
      </c>
      <c r="T149" s="96">
        <f>U149</f>
        <v>980</v>
      </c>
      <c r="U149" s="96">
        <v>980</v>
      </c>
      <c r="V149" s="96"/>
      <c r="W149" s="96"/>
      <c r="X149" s="96"/>
      <c r="Y149" s="96"/>
      <c r="Z149" s="96"/>
      <c r="AA149" s="96">
        <f>AB149</f>
        <v>0</v>
      </c>
      <c r="AB149" s="96">
        <v>0</v>
      </c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405"/>
      <c r="AQ149" s="96"/>
    </row>
    <row r="150" spans="1:43" s="266" customFormat="1" hidden="1">
      <c r="A150" s="1046"/>
      <c r="B150" s="444" t="s">
        <v>252</v>
      </c>
      <c r="C150" s="445"/>
      <c r="D150" s="445"/>
      <c r="E150" s="445"/>
      <c r="F150" s="445"/>
      <c r="G150" s="262"/>
      <c r="H150" s="262"/>
      <c r="I150" s="1128"/>
      <c r="J150" s="1292"/>
      <c r="K150" s="96"/>
      <c r="L150" s="96"/>
      <c r="M150" s="96"/>
      <c r="N150" s="96"/>
      <c r="O150" s="96"/>
      <c r="P150" s="96"/>
      <c r="Q150" s="96">
        <f>S150</f>
        <v>0</v>
      </c>
      <c r="R150" s="96">
        <f>S150</f>
        <v>0</v>
      </c>
      <c r="S150" s="96">
        <v>0</v>
      </c>
      <c r="T150" s="96"/>
      <c r="U150" s="96"/>
      <c r="V150" s="96"/>
      <c r="W150" s="96"/>
      <c r="X150" s="96"/>
      <c r="Y150" s="96"/>
      <c r="Z150" s="96"/>
      <c r="AA150" s="96">
        <f>AB150</f>
        <v>0</v>
      </c>
      <c r="AB150" s="96">
        <v>0</v>
      </c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405"/>
      <c r="AQ150" s="96"/>
    </row>
    <row r="151" spans="1:43">
      <c r="A151" s="1047"/>
      <c r="B151" s="23" t="s">
        <v>16</v>
      </c>
      <c r="C151" s="46"/>
      <c r="D151" s="46"/>
      <c r="E151" s="46"/>
      <c r="F151" s="46"/>
      <c r="G151" s="737">
        <v>2020</v>
      </c>
      <c r="H151" s="737">
        <v>2021</v>
      </c>
      <c r="I151" s="1129"/>
      <c r="J151" s="1293"/>
      <c r="K151" s="47"/>
      <c r="L151" s="47">
        <v>5022.96</v>
      </c>
      <c r="M151" s="47">
        <v>0</v>
      </c>
      <c r="N151" s="47">
        <v>0</v>
      </c>
      <c r="O151" s="47">
        <v>0</v>
      </c>
      <c r="P151" s="47">
        <v>903.34</v>
      </c>
      <c r="Q151" s="47">
        <v>0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96">
        <v>0</v>
      </c>
      <c r="Y151" s="96">
        <v>0</v>
      </c>
      <c r="Z151" s="96"/>
      <c r="AA151" s="47">
        <v>0</v>
      </c>
      <c r="AB151" s="47">
        <v>0</v>
      </c>
      <c r="AC151" s="47">
        <v>0</v>
      </c>
      <c r="AD151" s="47">
        <v>0</v>
      </c>
      <c r="AE151" s="47">
        <v>0</v>
      </c>
      <c r="AF151" s="47">
        <v>0</v>
      </c>
      <c r="AG151" s="47">
        <v>0</v>
      </c>
      <c r="AH151" s="47">
        <v>0</v>
      </c>
      <c r="AI151" s="47">
        <v>0</v>
      </c>
      <c r="AJ151" s="47">
        <v>0</v>
      </c>
      <c r="AK151" s="47">
        <v>0</v>
      </c>
      <c r="AL151" s="47">
        <v>0</v>
      </c>
      <c r="AM151" s="47">
        <v>0</v>
      </c>
      <c r="AN151" s="47">
        <v>0</v>
      </c>
      <c r="AO151" s="47">
        <v>0</v>
      </c>
      <c r="AP151" s="397"/>
      <c r="AQ151" s="96"/>
    </row>
    <row r="152" spans="1:43" ht="15.75">
      <c r="A152" s="750"/>
      <c r="B152" s="808"/>
      <c r="C152" s="809"/>
      <c r="D152" s="809"/>
      <c r="E152" s="809"/>
      <c r="F152" s="809"/>
      <c r="G152" s="313"/>
      <c r="H152" s="313"/>
      <c r="I152" s="810"/>
      <c r="J152" s="811"/>
      <c r="K152" s="812"/>
      <c r="L152" s="813"/>
      <c r="M152" s="813"/>
      <c r="N152" s="813"/>
      <c r="O152" s="813"/>
      <c r="P152" s="813"/>
      <c r="Q152" s="813"/>
      <c r="R152" s="813"/>
      <c r="S152" s="813"/>
      <c r="T152" s="813"/>
      <c r="U152" s="813"/>
      <c r="V152" s="813"/>
      <c r="W152" s="813"/>
      <c r="X152" s="814"/>
      <c r="Y152" s="814"/>
      <c r="Z152" s="814"/>
      <c r="AA152" s="813"/>
      <c r="AB152" s="813"/>
      <c r="AC152" s="813"/>
      <c r="AD152" s="813"/>
      <c r="AE152" s="813"/>
      <c r="AF152" s="813"/>
      <c r="AG152" s="813"/>
      <c r="AH152" s="813"/>
      <c r="AI152" s="813"/>
      <c r="AJ152" s="813"/>
      <c r="AK152" s="813"/>
      <c r="AL152" s="813"/>
      <c r="AM152" s="813"/>
      <c r="AN152" s="813"/>
      <c r="AO152" s="813"/>
      <c r="AP152" s="815"/>
      <c r="AQ152" s="814"/>
    </row>
    <row r="153" spans="1:43" s="327" customFormat="1" ht="15.75">
      <c r="A153" s="641" t="s">
        <v>13</v>
      </c>
      <c r="B153" s="617" t="s">
        <v>7</v>
      </c>
      <c r="C153" s="618"/>
      <c r="D153" s="618"/>
      <c r="E153" s="618"/>
      <c r="F153" s="618"/>
      <c r="G153" s="618"/>
      <c r="H153" s="618"/>
      <c r="I153" s="618"/>
      <c r="J153" s="618"/>
      <c r="K153" s="618"/>
      <c r="L153" s="619"/>
      <c r="M153" s="619"/>
      <c r="N153" s="619"/>
      <c r="O153" s="619"/>
      <c r="P153" s="619"/>
      <c r="Q153" s="619"/>
      <c r="R153" s="619"/>
      <c r="S153" s="619"/>
      <c r="T153" s="619"/>
      <c r="U153" s="619"/>
      <c r="V153" s="619"/>
      <c r="W153" s="619"/>
      <c r="X153" s="620"/>
      <c r="Y153" s="620"/>
      <c r="Z153" s="620"/>
      <c r="AA153" s="685"/>
      <c r="AB153" s="685"/>
      <c r="AC153" s="685"/>
      <c r="AD153" s="685"/>
      <c r="AE153" s="685"/>
      <c r="AF153" s="685"/>
      <c r="AG153" s="685"/>
      <c r="AH153" s="685"/>
      <c r="AI153" s="685"/>
      <c r="AJ153" s="685"/>
      <c r="AK153" s="685"/>
      <c r="AL153" s="685"/>
      <c r="AM153" s="685"/>
      <c r="AN153" s="685"/>
      <c r="AO153" s="685"/>
      <c r="AP153" s="642"/>
      <c r="AQ153" s="620"/>
    </row>
    <row r="154" spans="1:43" s="643" customFormat="1" ht="12.75">
      <c r="A154" s="1312" t="s">
        <v>328</v>
      </c>
      <c r="B154" s="1313"/>
      <c r="C154" s="1313"/>
      <c r="D154" s="1313"/>
      <c r="E154" s="1313"/>
      <c r="F154" s="1313"/>
      <c r="G154" s="1313"/>
      <c r="H154" s="1314"/>
      <c r="I154" s="695" t="s">
        <v>21</v>
      </c>
      <c r="J154" s="70">
        <f t="shared" ref="J154:AO154" si="121">J155+J156+J157+J158</f>
        <v>165965.11999999997</v>
      </c>
      <c r="K154" s="70">
        <f t="shared" si="121"/>
        <v>25354.1</v>
      </c>
      <c r="L154" s="70">
        <f t="shared" si="121"/>
        <v>1042119.19</v>
      </c>
      <c r="M154" s="70">
        <f t="shared" si="121"/>
        <v>571026.48</v>
      </c>
      <c r="N154" s="70">
        <f t="shared" si="121"/>
        <v>616839.18000000005</v>
      </c>
      <c r="O154" s="70">
        <f t="shared" si="121"/>
        <v>381271.67000000004</v>
      </c>
      <c r="P154" s="70">
        <f>P163+P166+P170+P179+P183+P186+P207+P212+P218+P224+P226+P237+P248+P251+P256+P259+P266+P268+P272+P277+P284+P287+P194+P197+P200+P228+P234+P241+P297+P307+P310</f>
        <v>292742.20000000007</v>
      </c>
      <c r="Q154" s="70">
        <f>Q163+Q166+Q170+Q179+Q183+Q186+Q207+Q212+Q218+Q224+Q226+Q237+Q248+Q251+Q256+Q259+Q266+Q268+Q272+Q277+Q284+Q287+Q194+Q197+Q200+Q228+Q234+Q241</f>
        <v>0</v>
      </c>
      <c r="R154" s="70">
        <f t="shared" ref="R154:AA154" si="122">R163+R166+R170+R179+R183+R186+R207+R212+R218+R224+R226+R237+R248+R251+R256+R259+R266+R268+R272+R277+R284+R287+R194+R197+R200+R228+R234+R241</f>
        <v>1527.65</v>
      </c>
      <c r="S154" s="70">
        <f t="shared" si="122"/>
        <v>22049.917999999998</v>
      </c>
      <c r="T154" s="70">
        <f t="shared" si="122"/>
        <v>4034.596</v>
      </c>
      <c r="U154" s="70">
        <f t="shared" si="122"/>
        <v>33194.207000000002</v>
      </c>
      <c r="V154" s="70">
        <f t="shared" si="122"/>
        <v>33008.714999999997</v>
      </c>
      <c r="W154" s="70">
        <f t="shared" si="122"/>
        <v>97699.886239999993</v>
      </c>
      <c r="X154" s="70">
        <f t="shared" si="122"/>
        <v>0</v>
      </c>
      <c r="Y154" s="70">
        <f t="shared" si="122"/>
        <v>0</v>
      </c>
      <c r="Z154" s="70">
        <f t="shared" si="122"/>
        <v>45</v>
      </c>
      <c r="AA154" s="70">
        <f t="shared" si="122"/>
        <v>0</v>
      </c>
      <c r="AB154" s="70">
        <f t="shared" si="121"/>
        <v>20471.075000000001</v>
      </c>
      <c r="AC154" s="70">
        <f t="shared" si="121"/>
        <v>35341.406000000003</v>
      </c>
      <c r="AD154" s="70">
        <f t="shared" si="121"/>
        <v>69790.480890000006</v>
      </c>
      <c r="AE154" s="70">
        <f t="shared" si="121"/>
        <v>0</v>
      </c>
      <c r="AF154" s="70">
        <f t="shared" si="121"/>
        <v>0</v>
      </c>
      <c r="AG154" s="70">
        <f t="shared" si="121"/>
        <v>0</v>
      </c>
      <c r="AH154" s="70">
        <f t="shared" si="121"/>
        <v>0</v>
      </c>
      <c r="AI154" s="70">
        <f t="shared" si="121"/>
        <v>0</v>
      </c>
      <c r="AJ154" s="70">
        <f t="shared" si="121"/>
        <v>0</v>
      </c>
      <c r="AK154" s="70">
        <f t="shared" si="121"/>
        <v>147723.24</v>
      </c>
      <c r="AL154" s="70">
        <f t="shared" si="121"/>
        <v>147723.24</v>
      </c>
      <c r="AM154" s="70" t="e">
        <f t="shared" si="121"/>
        <v>#DIV/0!</v>
      </c>
      <c r="AN154" s="70">
        <f t="shared" si="121"/>
        <v>0</v>
      </c>
      <c r="AO154" s="70">
        <f t="shared" si="121"/>
        <v>0</v>
      </c>
      <c r="AP154" s="696"/>
      <c r="AQ154" s="694">
        <f>AQ163+AQ166+AQ170+AQ179+AQ183+AQ186+AQ207+AQ212+AQ218+AQ224+AQ226+AQ237+AQ248+AQ251+AQ256+AQ259+AQ266+AQ268+AQ272+AQ277+AQ284+AQ287</f>
        <v>4894.7240000000002</v>
      </c>
    </row>
    <row r="155" spans="1:43" s="621" customFormat="1" ht="58.5" hidden="1" customHeight="1">
      <c r="A155" s="1315"/>
      <c r="B155" s="1316"/>
      <c r="C155" s="1316"/>
      <c r="D155" s="1316"/>
      <c r="E155" s="1316"/>
      <c r="F155" s="1316"/>
      <c r="G155" s="1316"/>
      <c r="H155" s="1317"/>
      <c r="I155" s="23" t="s">
        <v>19</v>
      </c>
      <c r="J155" s="71">
        <f t="shared" ref="J155:AO155" si="123">J159+J203+J230</f>
        <v>152888.53999999998</v>
      </c>
      <c r="K155" s="71">
        <f t="shared" si="123"/>
        <v>25354.1</v>
      </c>
      <c r="L155" s="47">
        <f t="shared" si="123"/>
        <v>193023.18</v>
      </c>
      <c r="M155" s="47">
        <f t="shared" si="123"/>
        <v>42443.12</v>
      </c>
      <c r="N155" s="47">
        <f t="shared" si="123"/>
        <v>35331.160000000003</v>
      </c>
      <c r="O155" s="47">
        <f t="shared" si="123"/>
        <v>29531.94</v>
      </c>
      <c r="P155" s="47">
        <f t="shared" si="123"/>
        <v>100162.01</v>
      </c>
      <c r="Q155" s="47">
        <f t="shared" si="123"/>
        <v>0</v>
      </c>
      <c r="R155" s="47">
        <f t="shared" si="123"/>
        <v>743.47199999999998</v>
      </c>
      <c r="S155" s="47">
        <f t="shared" si="123"/>
        <v>3743.4719999999998</v>
      </c>
      <c r="T155" s="47">
        <f t="shared" si="123"/>
        <v>31.5</v>
      </c>
      <c r="U155" s="47">
        <f t="shared" si="123"/>
        <v>2236.8380000000002</v>
      </c>
      <c r="V155" s="47">
        <f t="shared" si="123"/>
        <v>0</v>
      </c>
      <c r="W155" s="47">
        <f t="shared" si="123"/>
        <v>0</v>
      </c>
      <c r="X155" s="47">
        <f t="shared" si="123"/>
        <v>0</v>
      </c>
      <c r="Y155" s="47">
        <f t="shared" si="123"/>
        <v>0</v>
      </c>
      <c r="Z155" s="96"/>
      <c r="AA155" s="47">
        <f t="shared" si="123"/>
        <v>0</v>
      </c>
      <c r="AB155" s="47">
        <f t="shared" si="123"/>
        <v>2948.8069999999998</v>
      </c>
      <c r="AC155" s="47">
        <f t="shared" si="123"/>
        <v>0</v>
      </c>
      <c r="AD155" s="47">
        <f t="shared" si="123"/>
        <v>31.5</v>
      </c>
      <c r="AE155" s="47">
        <f t="shared" si="123"/>
        <v>0</v>
      </c>
      <c r="AF155" s="47">
        <f t="shared" si="123"/>
        <v>0</v>
      </c>
      <c r="AG155" s="47">
        <f t="shared" si="123"/>
        <v>0</v>
      </c>
      <c r="AH155" s="47">
        <f t="shared" si="123"/>
        <v>0</v>
      </c>
      <c r="AI155" s="47">
        <f t="shared" si="123"/>
        <v>0</v>
      </c>
      <c r="AJ155" s="47">
        <f t="shared" si="123"/>
        <v>0</v>
      </c>
      <c r="AK155" s="47">
        <f t="shared" si="123"/>
        <v>28946.75</v>
      </c>
      <c r="AL155" s="47">
        <f t="shared" si="123"/>
        <v>28946.75</v>
      </c>
      <c r="AM155" s="47" t="e">
        <f t="shared" si="123"/>
        <v>#DIV/0!</v>
      </c>
      <c r="AN155" s="47">
        <f t="shared" si="123"/>
        <v>0</v>
      </c>
      <c r="AO155" s="47">
        <f t="shared" si="123"/>
        <v>0</v>
      </c>
      <c r="AP155" s="397"/>
      <c r="AQ155" s="96"/>
    </row>
    <row r="156" spans="1:43" s="621" customFormat="1" ht="45.75" hidden="1" customHeight="1">
      <c r="A156" s="1315"/>
      <c r="B156" s="1316"/>
      <c r="C156" s="1316"/>
      <c r="D156" s="1316"/>
      <c r="E156" s="1316"/>
      <c r="F156" s="1316"/>
      <c r="G156" s="1316"/>
      <c r="H156" s="1317"/>
      <c r="I156" s="23" t="s">
        <v>20</v>
      </c>
      <c r="J156" s="71">
        <f t="shared" ref="J156:K158" si="124">J160+J204+J231</f>
        <v>13076.579999999998</v>
      </c>
      <c r="K156" s="71">
        <f t="shared" si="124"/>
        <v>0</v>
      </c>
      <c r="L156" s="47">
        <f t="shared" ref="L156:Y156" si="125">L160+L204+L231+L245</f>
        <v>353562.91999999993</v>
      </c>
      <c r="M156" s="47">
        <f t="shared" si="125"/>
        <v>36205.620000000003</v>
      </c>
      <c r="N156" s="47">
        <f t="shared" si="125"/>
        <v>88280.380000000019</v>
      </c>
      <c r="O156" s="47">
        <f t="shared" si="125"/>
        <v>53996.09</v>
      </c>
      <c r="P156" s="47">
        <f t="shared" si="125"/>
        <v>132010.46000000002</v>
      </c>
      <c r="Q156" s="47">
        <f t="shared" si="125"/>
        <v>0</v>
      </c>
      <c r="R156" s="47">
        <f t="shared" si="125"/>
        <v>784.17799999999988</v>
      </c>
      <c r="S156" s="47">
        <f t="shared" si="125"/>
        <v>784.17799999999988</v>
      </c>
      <c r="T156" s="47">
        <f t="shared" si="125"/>
        <v>4003.096</v>
      </c>
      <c r="U156" s="47">
        <f t="shared" si="125"/>
        <v>4006.4960000000001</v>
      </c>
      <c r="V156" s="47">
        <f t="shared" si="125"/>
        <v>4331.41</v>
      </c>
      <c r="W156" s="47">
        <f t="shared" si="125"/>
        <v>5270.3239999999996</v>
      </c>
      <c r="X156" s="47">
        <f t="shared" si="125"/>
        <v>0</v>
      </c>
      <c r="Y156" s="47">
        <f t="shared" si="125"/>
        <v>0</v>
      </c>
      <c r="Z156" s="96"/>
      <c r="AA156" s="47">
        <f>AA160+AA204+AA231+AA245</f>
        <v>0</v>
      </c>
      <c r="AB156" s="47">
        <f>AB160+AB204+AB231+AB245</f>
        <v>0</v>
      </c>
      <c r="AC156" s="47">
        <f>AC160+AC204+AC231+AC245</f>
        <v>3241.61</v>
      </c>
      <c r="AD156" s="47">
        <f>AD160+AD204+AD231+AD245</f>
        <v>69758.980890000006</v>
      </c>
      <c r="AE156" s="47">
        <f>AE160+AE204+AE231+AE245</f>
        <v>0</v>
      </c>
      <c r="AF156" s="47">
        <f t="shared" ref="AF156:AO156" si="126">AF160+AF204+AF231</f>
        <v>0</v>
      </c>
      <c r="AG156" s="47">
        <f t="shared" si="126"/>
        <v>0</v>
      </c>
      <c r="AH156" s="47">
        <f t="shared" si="126"/>
        <v>0</v>
      </c>
      <c r="AI156" s="47">
        <f t="shared" si="126"/>
        <v>0</v>
      </c>
      <c r="AJ156" s="47">
        <f t="shared" si="126"/>
        <v>0</v>
      </c>
      <c r="AK156" s="47">
        <f t="shared" si="126"/>
        <v>118776.49</v>
      </c>
      <c r="AL156" s="47">
        <f t="shared" si="126"/>
        <v>118776.49</v>
      </c>
      <c r="AM156" s="47" t="e">
        <f t="shared" si="126"/>
        <v>#DIV/0!</v>
      </c>
      <c r="AN156" s="47">
        <f t="shared" si="126"/>
        <v>0</v>
      </c>
      <c r="AO156" s="47">
        <f t="shared" si="126"/>
        <v>0</v>
      </c>
      <c r="AP156" s="397"/>
      <c r="AQ156" s="96"/>
    </row>
    <row r="157" spans="1:43" s="621" customFormat="1" ht="28.5" hidden="1" customHeight="1">
      <c r="A157" s="1315"/>
      <c r="B157" s="1316"/>
      <c r="C157" s="1316"/>
      <c r="D157" s="1316"/>
      <c r="E157" s="1316"/>
      <c r="F157" s="1316"/>
      <c r="G157" s="1316"/>
      <c r="H157" s="1317"/>
      <c r="I157" s="23" t="s">
        <v>10</v>
      </c>
      <c r="J157" s="71">
        <f t="shared" si="124"/>
        <v>0</v>
      </c>
      <c r="K157" s="71">
        <f t="shared" si="124"/>
        <v>0</v>
      </c>
      <c r="L157" s="47">
        <f t="shared" ref="L157:Y157" si="127">L161+L205+L232+L246</f>
        <v>495533.09</v>
      </c>
      <c r="M157" s="47">
        <f t="shared" si="127"/>
        <v>492377.74</v>
      </c>
      <c r="N157" s="47">
        <f t="shared" si="127"/>
        <v>493227.64</v>
      </c>
      <c r="O157" s="47">
        <f t="shared" si="127"/>
        <v>297742.64</v>
      </c>
      <c r="P157" s="47">
        <f t="shared" si="127"/>
        <v>0</v>
      </c>
      <c r="Q157" s="47">
        <f t="shared" si="127"/>
        <v>0</v>
      </c>
      <c r="R157" s="47">
        <f t="shared" si="127"/>
        <v>0</v>
      </c>
      <c r="S157" s="47">
        <f t="shared" si="127"/>
        <v>17522.268</v>
      </c>
      <c r="T157" s="47">
        <f t="shared" si="127"/>
        <v>0</v>
      </c>
      <c r="U157" s="47">
        <f t="shared" si="127"/>
        <v>26950.873</v>
      </c>
      <c r="V157" s="47">
        <f t="shared" si="127"/>
        <v>28677.305</v>
      </c>
      <c r="W157" s="47">
        <f t="shared" si="127"/>
        <v>92429.562239999999</v>
      </c>
      <c r="X157" s="47">
        <f t="shared" si="127"/>
        <v>0</v>
      </c>
      <c r="Y157" s="47">
        <f t="shared" si="127"/>
        <v>0</v>
      </c>
      <c r="Z157" s="96"/>
      <c r="AA157" s="47">
        <f>AA161+AA205+AA232+AA246</f>
        <v>0</v>
      </c>
      <c r="AB157" s="47">
        <f>AB161+AB205+AB232+AB246</f>
        <v>17522.268</v>
      </c>
      <c r="AC157" s="47">
        <f>AC161+AC205+AC232+AC246</f>
        <v>32099.796000000002</v>
      </c>
      <c r="AD157" s="47">
        <f>AD161+AD205+AD232</f>
        <v>0</v>
      </c>
      <c r="AE157" s="47">
        <f>AE161+AE205+AE232</f>
        <v>0</v>
      </c>
      <c r="AF157" s="47">
        <f t="shared" ref="AF157:AO157" si="128">AF161+AF205+AF232</f>
        <v>0</v>
      </c>
      <c r="AG157" s="47">
        <f t="shared" si="128"/>
        <v>0</v>
      </c>
      <c r="AH157" s="47">
        <f t="shared" si="128"/>
        <v>0</v>
      </c>
      <c r="AI157" s="47">
        <f t="shared" si="128"/>
        <v>0</v>
      </c>
      <c r="AJ157" s="47">
        <f t="shared" si="128"/>
        <v>0</v>
      </c>
      <c r="AK157" s="47">
        <f t="shared" si="128"/>
        <v>0</v>
      </c>
      <c r="AL157" s="47">
        <f t="shared" si="128"/>
        <v>0</v>
      </c>
      <c r="AM157" s="47">
        <f t="shared" si="128"/>
        <v>0</v>
      </c>
      <c r="AN157" s="47">
        <f t="shared" si="128"/>
        <v>0</v>
      </c>
      <c r="AO157" s="47">
        <f t="shared" si="128"/>
        <v>0</v>
      </c>
      <c r="AP157" s="397"/>
      <c r="AQ157" s="96"/>
    </row>
    <row r="158" spans="1:43" s="621" customFormat="1" ht="25.5" hidden="1" customHeight="1">
      <c r="A158" s="1318"/>
      <c r="B158" s="1319"/>
      <c r="C158" s="1319"/>
      <c r="D158" s="1319"/>
      <c r="E158" s="1319"/>
      <c r="F158" s="1319"/>
      <c r="G158" s="1319"/>
      <c r="H158" s="1320"/>
      <c r="I158" s="23" t="s">
        <v>9</v>
      </c>
      <c r="J158" s="71">
        <f t="shared" si="124"/>
        <v>0</v>
      </c>
      <c r="K158" s="71">
        <f t="shared" si="124"/>
        <v>0</v>
      </c>
      <c r="L158" s="47">
        <v>0</v>
      </c>
      <c r="M158" s="47">
        <f>M162+M206+M233</f>
        <v>0</v>
      </c>
      <c r="N158" s="47">
        <f>N162+N206+N233</f>
        <v>0</v>
      </c>
      <c r="O158" s="47">
        <f>O162+O206+O233</f>
        <v>1</v>
      </c>
      <c r="P158" s="47">
        <f>P162+P206+P233</f>
        <v>0</v>
      </c>
      <c r="Q158" s="47">
        <f t="shared" ref="Q158:AO158" si="129">Q162+Q206+Q233</f>
        <v>0</v>
      </c>
      <c r="R158" s="47">
        <f t="shared" si="129"/>
        <v>0</v>
      </c>
      <c r="S158" s="47">
        <f t="shared" si="129"/>
        <v>0</v>
      </c>
      <c r="T158" s="47">
        <f t="shared" si="129"/>
        <v>0</v>
      </c>
      <c r="U158" s="47">
        <f t="shared" si="129"/>
        <v>0</v>
      </c>
      <c r="V158" s="47">
        <f t="shared" si="129"/>
        <v>0</v>
      </c>
      <c r="W158" s="47">
        <f t="shared" si="129"/>
        <v>0</v>
      </c>
      <c r="X158" s="47">
        <f t="shared" si="129"/>
        <v>0</v>
      </c>
      <c r="Y158" s="47">
        <f t="shared" si="129"/>
        <v>0</v>
      </c>
      <c r="Z158" s="96"/>
      <c r="AA158" s="47">
        <f t="shared" si="129"/>
        <v>0</v>
      </c>
      <c r="AB158" s="47">
        <f t="shared" si="129"/>
        <v>0</v>
      </c>
      <c r="AC158" s="47">
        <f t="shared" si="129"/>
        <v>0</v>
      </c>
      <c r="AD158" s="47">
        <f t="shared" si="129"/>
        <v>0</v>
      </c>
      <c r="AE158" s="47">
        <f t="shared" si="129"/>
        <v>0</v>
      </c>
      <c r="AF158" s="47">
        <f t="shared" si="129"/>
        <v>0</v>
      </c>
      <c r="AG158" s="47">
        <f>AG162+AG206+AG233</f>
        <v>0</v>
      </c>
      <c r="AH158" s="47">
        <f>AH162+AH206+AH233</f>
        <v>0</v>
      </c>
      <c r="AI158" s="47">
        <f>AI162+AI206+AI233</f>
        <v>0</v>
      </c>
      <c r="AJ158" s="47">
        <f>AJ162+AJ206+AJ233</f>
        <v>0</v>
      </c>
      <c r="AK158" s="47">
        <f t="shared" si="129"/>
        <v>0</v>
      </c>
      <c r="AL158" s="47">
        <f t="shared" si="129"/>
        <v>0</v>
      </c>
      <c r="AM158" s="47">
        <f t="shared" si="129"/>
        <v>0</v>
      </c>
      <c r="AN158" s="47">
        <f t="shared" si="129"/>
        <v>0</v>
      </c>
      <c r="AO158" s="47">
        <f t="shared" si="129"/>
        <v>0</v>
      </c>
      <c r="AP158" s="397"/>
      <c r="AQ158" s="96"/>
    </row>
    <row r="159" spans="1:43" ht="51.75" hidden="1" customHeight="1">
      <c r="A159" s="996" t="s">
        <v>27</v>
      </c>
      <c r="B159" s="1281" t="s">
        <v>214</v>
      </c>
      <c r="C159" s="1282"/>
      <c r="D159" s="1282"/>
      <c r="E159" s="1282"/>
      <c r="F159" s="1282"/>
      <c r="G159" s="1282"/>
      <c r="H159" s="1283"/>
      <c r="I159" s="23" t="s">
        <v>19</v>
      </c>
      <c r="J159" s="47">
        <f>J163+J166+J170</f>
        <v>152888.53999999998</v>
      </c>
      <c r="K159" s="47">
        <f>K163+K166+K170</f>
        <v>25354.1</v>
      </c>
      <c r="L159" s="47">
        <f>L163+L166+L170+L179+L183+L187</f>
        <v>193023.18</v>
      </c>
      <c r="M159" s="47">
        <f>M163+M166+M170+M179+M183+M187</f>
        <v>42443.12</v>
      </c>
      <c r="N159" s="47">
        <f>N163+N166+N170+N179+N183+N187</f>
        <v>35331.160000000003</v>
      </c>
      <c r="O159" s="47">
        <f>O163+O166+O170+O179+O183+O186</f>
        <v>29530.94</v>
      </c>
      <c r="P159" s="47">
        <f>P163+P166+P170+P179+P183+P187</f>
        <v>100162.01</v>
      </c>
      <c r="Q159" s="47">
        <f>Q163+Q166+Q170+Q179+Q183+Q186</f>
        <v>0</v>
      </c>
      <c r="R159" s="47">
        <f t="shared" ref="R159:AA159" si="130">R163+R166+R170+R179+R183+R186</f>
        <v>743.47199999999998</v>
      </c>
      <c r="S159" s="47">
        <f t="shared" si="130"/>
        <v>3743.4719999999998</v>
      </c>
      <c r="T159" s="47">
        <f t="shared" si="130"/>
        <v>31.5</v>
      </c>
      <c r="U159" s="47">
        <f t="shared" si="130"/>
        <v>2236.8380000000002</v>
      </c>
      <c r="V159" s="47">
        <f t="shared" si="130"/>
        <v>0</v>
      </c>
      <c r="W159" s="47">
        <f t="shared" si="130"/>
        <v>0</v>
      </c>
      <c r="X159" s="47">
        <f t="shared" si="130"/>
        <v>0</v>
      </c>
      <c r="Y159" s="47">
        <f t="shared" si="130"/>
        <v>0</v>
      </c>
      <c r="Z159" s="96"/>
      <c r="AA159" s="47">
        <f t="shared" si="130"/>
        <v>0</v>
      </c>
      <c r="AB159" s="47">
        <f>AB163+AB166+AB170+AB179+AB183+AB186</f>
        <v>2948.8069999999998</v>
      </c>
      <c r="AC159" s="47">
        <f>AC163+AC166+AC170+AC179+AC183+AC186</f>
        <v>0</v>
      </c>
      <c r="AD159" s="47">
        <f>AD163+AD166+AD170+AD179+AD183+AD186</f>
        <v>31.5</v>
      </c>
      <c r="AE159" s="47">
        <f>AE163+AE166+AE170+AE179+AE183+AE186</f>
        <v>0</v>
      </c>
      <c r="AF159" s="47">
        <f t="shared" ref="AF159:AO159" si="131">AF163+AF166+AF170</f>
        <v>0</v>
      </c>
      <c r="AG159" s="47">
        <f t="shared" si="131"/>
        <v>0</v>
      </c>
      <c r="AH159" s="47">
        <f t="shared" si="131"/>
        <v>0</v>
      </c>
      <c r="AI159" s="47">
        <f t="shared" si="131"/>
        <v>0</v>
      </c>
      <c r="AJ159" s="47">
        <f t="shared" si="131"/>
        <v>0</v>
      </c>
      <c r="AK159" s="47">
        <f t="shared" si="131"/>
        <v>28946.75</v>
      </c>
      <c r="AL159" s="47">
        <f t="shared" si="131"/>
        <v>28946.75</v>
      </c>
      <c r="AM159" s="47" t="e">
        <f t="shared" si="131"/>
        <v>#DIV/0!</v>
      </c>
      <c r="AN159" s="47">
        <f t="shared" si="131"/>
        <v>0</v>
      </c>
      <c r="AO159" s="47">
        <f t="shared" si="131"/>
        <v>0</v>
      </c>
      <c r="AP159" s="397"/>
      <c r="AQ159" s="96"/>
    </row>
    <row r="160" spans="1:43" ht="47.25" hidden="1" customHeight="1">
      <c r="A160" s="997"/>
      <c r="B160" s="1284"/>
      <c r="C160" s="1285"/>
      <c r="D160" s="1285"/>
      <c r="E160" s="1285"/>
      <c r="F160" s="1285"/>
      <c r="G160" s="1285"/>
      <c r="H160" s="1286"/>
      <c r="I160" s="23" t="s">
        <v>20</v>
      </c>
      <c r="J160" s="47">
        <v>0</v>
      </c>
      <c r="K160" s="47">
        <v>0</v>
      </c>
      <c r="L160" s="47">
        <f>M160+N160+O160</f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96"/>
      <c r="AA160" s="47">
        <v>0</v>
      </c>
      <c r="AB160" s="47">
        <v>0</v>
      </c>
      <c r="AC160" s="47">
        <v>0</v>
      </c>
      <c r="AD160" s="47">
        <v>0</v>
      </c>
      <c r="AE160" s="47">
        <v>0</v>
      </c>
      <c r="AF160" s="47">
        <v>0</v>
      </c>
      <c r="AG160" s="47">
        <v>0</v>
      </c>
      <c r="AH160" s="47">
        <v>0</v>
      </c>
      <c r="AI160" s="47">
        <v>0</v>
      </c>
      <c r="AJ160" s="47">
        <v>0</v>
      </c>
      <c r="AK160" s="47">
        <v>0</v>
      </c>
      <c r="AL160" s="47">
        <v>0</v>
      </c>
      <c r="AM160" s="47">
        <v>0</v>
      </c>
      <c r="AN160" s="47">
        <v>0</v>
      </c>
      <c r="AO160" s="47">
        <v>0</v>
      </c>
      <c r="AP160" s="397"/>
      <c r="AQ160" s="96"/>
    </row>
    <row r="161" spans="1:43" ht="28.5" hidden="1" customHeight="1">
      <c r="A161" s="997"/>
      <c r="B161" s="1284"/>
      <c r="C161" s="1285"/>
      <c r="D161" s="1285"/>
      <c r="E161" s="1285"/>
      <c r="F161" s="1285"/>
      <c r="G161" s="1285"/>
      <c r="H161" s="1286"/>
      <c r="I161" s="23" t="s">
        <v>10</v>
      </c>
      <c r="J161" s="47">
        <v>0</v>
      </c>
      <c r="K161" s="47">
        <v>0</v>
      </c>
      <c r="L161" s="47">
        <f>L193</f>
        <v>195485</v>
      </c>
      <c r="M161" s="47">
        <f>M193</f>
        <v>195485</v>
      </c>
      <c r="N161" s="47">
        <f>N193</f>
        <v>195485</v>
      </c>
      <c r="O161" s="47">
        <v>0</v>
      </c>
      <c r="P161" s="47">
        <f>P193</f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7">
        <v>0</v>
      </c>
      <c r="Z161" s="96"/>
      <c r="AA161" s="47">
        <v>0</v>
      </c>
      <c r="AB161" s="47">
        <v>0</v>
      </c>
      <c r="AC161" s="47">
        <v>0</v>
      </c>
      <c r="AD161" s="47">
        <v>0</v>
      </c>
      <c r="AE161" s="47">
        <v>0</v>
      </c>
      <c r="AF161" s="47">
        <v>0</v>
      </c>
      <c r="AG161" s="47">
        <v>0</v>
      </c>
      <c r="AH161" s="47">
        <v>0</v>
      </c>
      <c r="AI161" s="47">
        <v>0</v>
      </c>
      <c r="AJ161" s="47">
        <v>0</v>
      </c>
      <c r="AK161" s="47">
        <v>0</v>
      </c>
      <c r="AL161" s="47">
        <v>0</v>
      </c>
      <c r="AM161" s="47">
        <v>0</v>
      </c>
      <c r="AN161" s="47">
        <v>0</v>
      </c>
      <c r="AO161" s="47">
        <v>0</v>
      </c>
      <c r="AP161" s="397"/>
      <c r="AQ161" s="96"/>
    </row>
    <row r="162" spans="1:43" ht="25.5" hidden="1" customHeight="1">
      <c r="A162" s="998"/>
      <c r="B162" s="1287"/>
      <c r="C162" s="1288"/>
      <c r="D162" s="1288"/>
      <c r="E162" s="1288"/>
      <c r="F162" s="1288"/>
      <c r="G162" s="1288"/>
      <c r="H162" s="1289"/>
      <c r="I162" s="23" t="s">
        <v>9</v>
      </c>
      <c r="J162" s="47">
        <v>0</v>
      </c>
      <c r="K162" s="47">
        <v>0</v>
      </c>
      <c r="L162" s="47">
        <f>M162+N162+O162</f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96"/>
      <c r="AA162" s="47">
        <v>0</v>
      </c>
      <c r="AB162" s="47">
        <v>0</v>
      </c>
      <c r="AC162" s="47">
        <v>0</v>
      </c>
      <c r="AD162" s="47">
        <v>0</v>
      </c>
      <c r="AE162" s="47">
        <v>0</v>
      </c>
      <c r="AF162" s="47">
        <v>0</v>
      </c>
      <c r="AG162" s="47">
        <v>0</v>
      </c>
      <c r="AH162" s="47">
        <v>0</v>
      </c>
      <c r="AI162" s="47">
        <v>0</v>
      </c>
      <c r="AJ162" s="47">
        <v>0</v>
      </c>
      <c r="AK162" s="47">
        <v>0</v>
      </c>
      <c r="AL162" s="47">
        <v>0</v>
      </c>
      <c r="AM162" s="47">
        <v>0</v>
      </c>
      <c r="AN162" s="47">
        <v>0</v>
      </c>
      <c r="AO162" s="47">
        <v>0</v>
      </c>
      <c r="AP162" s="397"/>
      <c r="AQ162" s="96"/>
    </row>
    <row r="163" spans="1:43" s="327" customFormat="1" ht="39.75" customHeight="1">
      <c r="A163" s="1137" t="s">
        <v>34</v>
      </c>
      <c r="B163" s="797" t="s">
        <v>447</v>
      </c>
      <c r="C163" s="996"/>
      <c r="D163" s="996"/>
      <c r="E163" s="996"/>
      <c r="F163" s="1322">
        <v>220000</v>
      </c>
      <c r="G163" s="1137">
        <v>2018</v>
      </c>
      <c r="H163" s="1137">
        <v>2021</v>
      </c>
      <c r="I163" s="1127" t="s">
        <v>19</v>
      </c>
      <c r="J163" s="1296">
        <v>66036</v>
      </c>
      <c r="K163" s="1296">
        <v>16509</v>
      </c>
      <c r="L163" s="821">
        <f t="shared" ref="L163:O163" si="132">L164</f>
        <v>67541.3</v>
      </c>
      <c r="M163" s="821">
        <f t="shared" si="132"/>
        <v>16509</v>
      </c>
      <c r="N163" s="821">
        <f t="shared" si="132"/>
        <v>800</v>
      </c>
      <c r="O163" s="821">
        <f t="shared" si="132"/>
        <v>6409</v>
      </c>
      <c r="P163" s="821">
        <v>27314.3</v>
      </c>
      <c r="Q163" s="821">
        <v>0</v>
      </c>
      <c r="R163" s="821">
        <f t="shared" ref="R163:AO164" si="133">R164</f>
        <v>36</v>
      </c>
      <c r="S163" s="821">
        <f t="shared" si="133"/>
        <v>36</v>
      </c>
      <c r="T163" s="821">
        <f t="shared" si="133"/>
        <v>31.5</v>
      </c>
      <c r="U163" s="821">
        <f t="shared" si="133"/>
        <v>31.5</v>
      </c>
      <c r="V163" s="821">
        <f t="shared" si="133"/>
        <v>0</v>
      </c>
      <c r="W163" s="821">
        <f t="shared" si="133"/>
        <v>0</v>
      </c>
      <c r="X163" s="821">
        <f t="shared" si="133"/>
        <v>0</v>
      </c>
      <c r="Y163" s="821">
        <f t="shared" si="133"/>
        <v>0</v>
      </c>
      <c r="Z163" s="822">
        <v>0</v>
      </c>
      <c r="AA163" s="821">
        <v>0</v>
      </c>
      <c r="AB163" s="821">
        <f t="shared" si="133"/>
        <v>36</v>
      </c>
      <c r="AC163" s="821">
        <f t="shared" si="133"/>
        <v>0</v>
      </c>
      <c r="AD163" s="821">
        <f t="shared" si="133"/>
        <v>31.5</v>
      </c>
      <c r="AE163" s="821">
        <f t="shared" si="133"/>
        <v>0</v>
      </c>
      <c r="AF163" s="821">
        <f t="shared" si="133"/>
        <v>0</v>
      </c>
      <c r="AG163" s="821">
        <f t="shared" si="133"/>
        <v>0</v>
      </c>
      <c r="AH163" s="821">
        <f t="shared" si="133"/>
        <v>0</v>
      </c>
      <c r="AI163" s="821">
        <f t="shared" si="133"/>
        <v>0</v>
      </c>
      <c r="AJ163" s="821">
        <f t="shared" si="133"/>
        <v>0</v>
      </c>
      <c r="AK163" s="3">
        <f>P163-Q163</f>
        <v>27314.3</v>
      </c>
      <c r="AL163" s="3">
        <f>AK163</f>
        <v>27314.3</v>
      </c>
      <c r="AM163" s="318">
        <f>ROUND((Q163*100%/P163*100),2)</f>
        <v>0</v>
      </c>
      <c r="AN163" s="821">
        <f t="shared" si="133"/>
        <v>0</v>
      </c>
      <c r="AO163" s="821">
        <f t="shared" si="133"/>
        <v>0</v>
      </c>
      <c r="AP163" s="823"/>
      <c r="AQ163" s="822">
        <v>0</v>
      </c>
    </row>
    <row r="164" spans="1:43" ht="18" hidden="1" customHeight="1">
      <c r="A164" s="1138"/>
      <c r="B164" s="588" t="s">
        <v>39</v>
      </c>
      <c r="C164" s="998"/>
      <c r="D164" s="998"/>
      <c r="E164" s="998"/>
      <c r="F164" s="1136"/>
      <c r="G164" s="1138"/>
      <c r="H164" s="1138"/>
      <c r="I164" s="1129"/>
      <c r="J164" s="1298"/>
      <c r="K164" s="1298"/>
      <c r="L164" s="72">
        <v>67541.3</v>
      </c>
      <c r="M164" s="83">
        <v>16509</v>
      </c>
      <c r="N164" s="83">
        <v>800</v>
      </c>
      <c r="O164" s="83">
        <v>6409</v>
      </c>
      <c r="P164" s="83">
        <v>6409</v>
      </c>
      <c r="Q164" s="83">
        <f>Q165</f>
        <v>67.5</v>
      </c>
      <c r="R164" s="83">
        <f t="shared" si="133"/>
        <v>36</v>
      </c>
      <c r="S164" s="83">
        <f t="shared" si="133"/>
        <v>36</v>
      </c>
      <c r="T164" s="83">
        <f t="shared" si="133"/>
        <v>31.5</v>
      </c>
      <c r="U164" s="83">
        <f t="shared" si="133"/>
        <v>31.5</v>
      </c>
      <c r="V164" s="83">
        <f t="shared" si="133"/>
        <v>0</v>
      </c>
      <c r="W164" s="83">
        <f t="shared" si="133"/>
        <v>0</v>
      </c>
      <c r="X164" s="83">
        <f t="shared" si="133"/>
        <v>0</v>
      </c>
      <c r="Y164" s="83">
        <f t="shared" si="133"/>
        <v>0</v>
      </c>
      <c r="Z164" s="259"/>
      <c r="AA164" s="83">
        <f t="shared" si="133"/>
        <v>67.5</v>
      </c>
      <c r="AB164" s="83">
        <f t="shared" si="133"/>
        <v>36</v>
      </c>
      <c r="AC164" s="83">
        <f t="shared" si="133"/>
        <v>0</v>
      </c>
      <c r="AD164" s="83">
        <f t="shared" si="133"/>
        <v>31.5</v>
      </c>
      <c r="AE164" s="83">
        <f t="shared" si="133"/>
        <v>0</v>
      </c>
      <c r="AF164" s="83">
        <f t="shared" si="133"/>
        <v>0</v>
      </c>
      <c r="AG164" s="83">
        <f t="shared" si="133"/>
        <v>0</v>
      </c>
      <c r="AH164" s="83">
        <f t="shared" si="133"/>
        <v>0</v>
      </c>
      <c r="AI164" s="83">
        <f t="shared" si="133"/>
        <v>0</v>
      </c>
      <c r="AJ164" s="83">
        <f t="shared" si="133"/>
        <v>0</v>
      </c>
      <c r="AK164" s="83">
        <f t="shared" si="133"/>
        <v>0</v>
      </c>
      <c r="AL164" s="83">
        <v>0</v>
      </c>
      <c r="AM164" s="83">
        <v>0</v>
      </c>
      <c r="AN164" s="83">
        <v>0</v>
      </c>
      <c r="AO164" s="83">
        <v>0</v>
      </c>
      <c r="AP164" s="409"/>
      <c r="AQ164" s="259"/>
    </row>
    <row r="165" spans="1:43" s="266" customFormat="1" ht="1.5" hidden="1" customHeight="1">
      <c r="A165" s="622"/>
      <c r="B165" s="539" t="s">
        <v>301</v>
      </c>
      <c r="C165" s="657"/>
      <c r="D165" s="657"/>
      <c r="E165" s="657"/>
      <c r="F165" s="541"/>
      <c r="G165" s="542"/>
      <c r="H165" s="542"/>
      <c r="I165" s="370"/>
      <c r="J165" s="658"/>
      <c r="K165" s="658"/>
      <c r="L165" s="258"/>
      <c r="M165" s="259"/>
      <c r="N165" s="259"/>
      <c r="O165" s="259"/>
      <c r="P165" s="259"/>
      <c r="Q165" s="259">
        <f>S165+U165</f>
        <v>67.5</v>
      </c>
      <c r="R165" s="259">
        <f>S165</f>
        <v>36</v>
      </c>
      <c r="S165" s="259">
        <v>36</v>
      </c>
      <c r="T165" s="259">
        <f>U165</f>
        <v>31.5</v>
      </c>
      <c r="U165" s="259">
        <v>31.5</v>
      </c>
      <c r="V165" s="259"/>
      <c r="W165" s="259"/>
      <c r="X165" s="259"/>
      <c r="Y165" s="259"/>
      <c r="Z165" s="259"/>
      <c r="AA165" s="259">
        <f>AB165+AD165</f>
        <v>67.5</v>
      </c>
      <c r="AB165" s="259">
        <v>36</v>
      </c>
      <c r="AC165" s="259"/>
      <c r="AD165" s="259">
        <v>31.5</v>
      </c>
      <c r="AE165" s="259"/>
      <c r="AF165" s="259"/>
      <c r="AG165" s="259"/>
      <c r="AH165" s="259"/>
      <c r="AI165" s="259"/>
      <c r="AJ165" s="259"/>
      <c r="AK165" s="259"/>
      <c r="AL165" s="259"/>
      <c r="AM165" s="545"/>
      <c r="AN165" s="259"/>
      <c r="AO165" s="259"/>
      <c r="AP165" s="411"/>
      <c r="AQ165" s="259"/>
    </row>
    <row r="166" spans="1:43" s="327" customFormat="1" ht="24" customHeight="1">
      <c r="A166" s="1137" t="s">
        <v>42</v>
      </c>
      <c r="B166" s="797" t="s">
        <v>205</v>
      </c>
      <c r="C166" s="824"/>
      <c r="D166" s="824"/>
      <c r="E166" s="824"/>
      <c r="F166" s="1322">
        <v>2400</v>
      </c>
      <c r="G166" s="824"/>
      <c r="H166" s="824"/>
      <c r="I166" s="1127" t="s">
        <v>19</v>
      </c>
      <c r="J166" s="25">
        <v>12351.86</v>
      </c>
      <c r="K166" s="25">
        <f t="shared" ref="K166:P166" si="134">K167+K169</f>
        <v>8845.1</v>
      </c>
      <c r="L166" s="3">
        <f t="shared" si="134"/>
        <v>25182.28</v>
      </c>
      <c r="M166" s="3">
        <f t="shared" si="134"/>
        <v>1753.38</v>
      </c>
      <c r="N166" s="3">
        <f t="shared" si="134"/>
        <v>1168.92</v>
      </c>
      <c r="O166" s="3">
        <f t="shared" si="134"/>
        <v>997.45</v>
      </c>
      <c r="P166" s="3">
        <f t="shared" si="134"/>
        <v>1632.45</v>
      </c>
      <c r="Q166" s="3">
        <f t="shared" ref="Q166:AO166" si="135">Q169+Q167</f>
        <v>0</v>
      </c>
      <c r="R166" s="3">
        <f t="shared" si="135"/>
        <v>707.47199999999998</v>
      </c>
      <c r="S166" s="3">
        <f t="shared" si="135"/>
        <v>707.47199999999998</v>
      </c>
      <c r="T166" s="3">
        <f t="shared" si="135"/>
        <v>0</v>
      </c>
      <c r="U166" s="3">
        <f t="shared" si="135"/>
        <v>0</v>
      </c>
      <c r="V166" s="3">
        <f t="shared" si="135"/>
        <v>0</v>
      </c>
      <c r="W166" s="3">
        <f t="shared" si="135"/>
        <v>0</v>
      </c>
      <c r="X166" s="3">
        <f t="shared" si="135"/>
        <v>0</v>
      </c>
      <c r="Y166" s="3">
        <f t="shared" si="135"/>
        <v>0</v>
      </c>
      <c r="Z166" s="95">
        <v>0</v>
      </c>
      <c r="AA166" s="3">
        <f t="shared" si="135"/>
        <v>0</v>
      </c>
      <c r="AB166" s="3">
        <f t="shared" si="135"/>
        <v>707.47</v>
      </c>
      <c r="AC166" s="3">
        <f t="shared" si="135"/>
        <v>0</v>
      </c>
      <c r="AD166" s="3">
        <f t="shared" si="135"/>
        <v>0</v>
      </c>
      <c r="AE166" s="3">
        <f t="shared" si="135"/>
        <v>0</v>
      </c>
      <c r="AF166" s="3">
        <f t="shared" si="135"/>
        <v>0</v>
      </c>
      <c r="AG166" s="3">
        <f t="shared" si="135"/>
        <v>0</v>
      </c>
      <c r="AH166" s="3">
        <f t="shared" si="135"/>
        <v>0</v>
      </c>
      <c r="AI166" s="3">
        <f t="shared" si="135"/>
        <v>0</v>
      </c>
      <c r="AJ166" s="3">
        <f t="shared" si="135"/>
        <v>0</v>
      </c>
      <c r="AK166" s="3">
        <f>P166-Q166</f>
        <v>1632.45</v>
      </c>
      <c r="AL166" s="3">
        <f>AK166</f>
        <v>1632.45</v>
      </c>
      <c r="AM166" s="318">
        <f>ROUND((Q166*100%/P166*100),2)</f>
        <v>0</v>
      </c>
      <c r="AN166" s="3">
        <f t="shared" si="135"/>
        <v>0</v>
      </c>
      <c r="AO166" s="3">
        <f t="shared" si="135"/>
        <v>0</v>
      </c>
      <c r="AP166" s="825"/>
      <c r="AQ166" s="95">
        <v>0</v>
      </c>
    </row>
    <row r="167" spans="1:43" ht="16.5" customHeight="1">
      <c r="A167" s="1321"/>
      <c r="B167" s="1" t="s">
        <v>15</v>
      </c>
      <c r="C167" s="48"/>
      <c r="D167" s="48"/>
      <c r="E167" s="48"/>
      <c r="F167" s="1323"/>
      <c r="G167" s="599">
        <v>2018</v>
      </c>
      <c r="H167" s="599">
        <v>2018</v>
      </c>
      <c r="I167" s="1128"/>
      <c r="J167" s="644">
        <v>1815.76</v>
      </c>
      <c r="K167" s="644">
        <v>1815.76</v>
      </c>
      <c r="L167" s="47">
        <v>2458.14</v>
      </c>
      <c r="M167" s="47">
        <v>0</v>
      </c>
      <c r="N167" s="47">
        <v>412.99</v>
      </c>
      <c r="O167" s="47">
        <v>0</v>
      </c>
      <c r="P167" s="47">
        <v>246.67</v>
      </c>
      <c r="Q167" s="83">
        <v>0</v>
      </c>
      <c r="R167" s="83">
        <f t="shared" ref="R167:AG167" si="136">R168</f>
        <v>707.47199999999998</v>
      </c>
      <c r="S167" s="83">
        <f t="shared" si="136"/>
        <v>707.47199999999998</v>
      </c>
      <c r="T167" s="83">
        <f t="shared" si="136"/>
        <v>0</v>
      </c>
      <c r="U167" s="83">
        <f t="shared" si="136"/>
        <v>0</v>
      </c>
      <c r="V167" s="83">
        <f t="shared" si="136"/>
        <v>0</v>
      </c>
      <c r="W167" s="83">
        <f t="shared" si="136"/>
        <v>0</v>
      </c>
      <c r="X167" s="83">
        <f t="shared" si="136"/>
        <v>0</v>
      </c>
      <c r="Y167" s="83">
        <f t="shared" si="136"/>
        <v>0</v>
      </c>
      <c r="Z167" s="259"/>
      <c r="AA167" s="83">
        <v>0</v>
      </c>
      <c r="AB167" s="83">
        <f t="shared" si="136"/>
        <v>707.47</v>
      </c>
      <c r="AC167" s="83">
        <f t="shared" si="136"/>
        <v>0</v>
      </c>
      <c r="AD167" s="83">
        <f t="shared" si="136"/>
        <v>0</v>
      </c>
      <c r="AE167" s="83">
        <f t="shared" si="136"/>
        <v>0</v>
      </c>
      <c r="AF167" s="83">
        <f t="shared" si="136"/>
        <v>0</v>
      </c>
      <c r="AG167" s="83">
        <f t="shared" si="136"/>
        <v>0</v>
      </c>
      <c r="AH167" s="47">
        <v>0</v>
      </c>
      <c r="AI167" s="47">
        <v>0</v>
      </c>
      <c r="AJ167" s="47">
        <v>0</v>
      </c>
      <c r="AK167" s="47">
        <v>0</v>
      </c>
      <c r="AL167" s="47">
        <v>0</v>
      </c>
      <c r="AM167" s="47">
        <v>0</v>
      </c>
      <c r="AN167" s="47">
        <v>0</v>
      </c>
      <c r="AO167" s="47">
        <v>0</v>
      </c>
      <c r="AP167" s="623"/>
      <c r="AQ167" s="259"/>
    </row>
    <row r="168" spans="1:43" s="266" customFormat="1" ht="27" hidden="1" customHeight="1">
      <c r="A168" s="1321"/>
      <c r="B168" s="539" t="s">
        <v>302</v>
      </c>
      <c r="C168" s="546"/>
      <c r="D168" s="546"/>
      <c r="E168" s="546"/>
      <c r="F168" s="1323"/>
      <c r="G168" s="104"/>
      <c r="H168" s="104"/>
      <c r="I168" s="1128"/>
      <c r="J168" s="646"/>
      <c r="K168" s="646"/>
      <c r="L168" s="96"/>
      <c r="M168" s="96"/>
      <c r="N168" s="96"/>
      <c r="O168" s="96"/>
      <c r="P168" s="96"/>
      <c r="Q168" s="259">
        <f>S168</f>
        <v>707.47199999999998</v>
      </c>
      <c r="R168" s="259">
        <f>S168</f>
        <v>707.47199999999998</v>
      </c>
      <c r="S168" s="259">
        <v>707.47199999999998</v>
      </c>
      <c r="T168" s="259"/>
      <c r="U168" s="259"/>
      <c r="V168" s="259"/>
      <c r="W168" s="259"/>
      <c r="X168" s="259"/>
      <c r="Y168" s="259"/>
      <c r="Z168" s="259"/>
      <c r="AA168" s="259">
        <f>AB168</f>
        <v>707.47</v>
      </c>
      <c r="AB168" s="259">
        <v>707.47</v>
      </c>
      <c r="AC168" s="259"/>
      <c r="AD168" s="259"/>
      <c r="AE168" s="259"/>
      <c r="AF168" s="259"/>
      <c r="AG168" s="259"/>
      <c r="AH168" s="96"/>
      <c r="AI168" s="96"/>
      <c r="AJ168" s="96"/>
      <c r="AK168" s="96"/>
      <c r="AL168" s="96"/>
      <c r="AM168" s="96"/>
      <c r="AN168" s="96"/>
      <c r="AO168" s="96"/>
      <c r="AP168" s="624"/>
      <c r="AQ168" s="259"/>
    </row>
    <row r="169" spans="1:43" ht="14.25" customHeight="1">
      <c r="A169" s="1138"/>
      <c r="B169" s="1" t="s">
        <v>32</v>
      </c>
      <c r="C169" s="48"/>
      <c r="D169" s="48"/>
      <c r="E169" s="48"/>
      <c r="F169" s="992"/>
      <c r="G169" s="599">
        <v>2018</v>
      </c>
      <c r="H169" s="599">
        <v>2021</v>
      </c>
      <c r="I169" s="1129"/>
      <c r="J169" s="644">
        <v>10536.1</v>
      </c>
      <c r="K169" s="644">
        <v>7029.34</v>
      </c>
      <c r="L169" s="47">
        <v>22724.14</v>
      </c>
      <c r="M169" s="47">
        <v>1753.38</v>
      </c>
      <c r="N169" s="47">
        <v>755.93</v>
      </c>
      <c r="O169" s="47">
        <v>997.45</v>
      </c>
      <c r="P169" s="47">
        <v>1385.78</v>
      </c>
      <c r="Q169" s="47">
        <v>0</v>
      </c>
      <c r="R169" s="47">
        <v>0</v>
      </c>
      <c r="S169" s="47">
        <v>0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7">
        <v>0</v>
      </c>
      <c r="Z169" s="96"/>
      <c r="AA169" s="47">
        <v>0</v>
      </c>
      <c r="AB169" s="47">
        <v>0</v>
      </c>
      <c r="AC169" s="47">
        <v>0</v>
      </c>
      <c r="AD169" s="47">
        <v>0</v>
      </c>
      <c r="AE169" s="47">
        <v>0</v>
      </c>
      <c r="AF169" s="47">
        <v>0</v>
      </c>
      <c r="AG169" s="47">
        <v>0</v>
      </c>
      <c r="AH169" s="47">
        <v>0</v>
      </c>
      <c r="AI169" s="47">
        <v>0</v>
      </c>
      <c r="AJ169" s="47">
        <v>0</v>
      </c>
      <c r="AK169" s="47">
        <v>0</v>
      </c>
      <c r="AL169" s="47">
        <v>0</v>
      </c>
      <c r="AM169" s="47">
        <v>0</v>
      </c>
      <c r="AN169" s="47">
        <v>0</v>
      </c>
      <c r="AO169" s="47">
        <v>0</v>
      </c>
      <c r="AP169" s="397"/>
      <c r="AQ169" s="96"/>
    </row>
    <row r="170" spans="1:43" s="327" customFormat="1" ht="30.75" customHeight="1">
      <c r="A170" s="1062" t="s">
        <v>63</v>
      </c>
      <c r="B170" s="797" t="s">
        <v>66</v>
      </c>
      <c r="C170" s="1135"/>
      <c r="D170" s="1135"/>
      <c r="E170" s="1135"/>
      <c r="F170" s="1130"/>
      <c r="G170" s="1153">
        <v>2019</v>
      </c>
      <c r="H170" s="1133">
        <v>2021</v>
      </c>
      <c r="I170" s="1130" t="s">
        <v>19</v>
      </c>
      <c r="J170" s="1326">
        <f>K170+L170</f>
        <v>74500.679999999993</v>
      </c>
      <c r="K170" s="1324">
        <v>0</v>
      </c>
      <c r="L170" s="70">
        <f t="shared" ref="L170:Q170" si="137">L171</f>
        <v>74500.679999999993</v>
      </c>
      <c r="M170" s="70">
        <f t="shared" si="137"/>
        <v>24180.74</v>
      </c>
      <c r="N170" s="70">
        <f t="shared" si="137"/>
        <v>24180.74</v>
      </c>
      <c r="O170" s="70">
        <f t="shared" si="137"/>
        <v>13819.52</v>
      </c>
      <c r="P170" s="70">
        <v>0</v>
      </c>
      <c r="Q170" s="821">
        <f t="shared" si="137"/>
        <v>0</v>
      </c>
      <c r="R170" s="821">
        <f t="shared" ref="R170:W170" si="138">R171</f>
        <v>0</v>
      </c>
      <c r="S170" s="821">
        <f t="shared" si="138"/>
        <v>0</v>
      </c>
      <c r="T170" s="821">
        <f t="shared" si="138"/>
        <v>0</v>
      </c>
      <c r="U170" s="821">
        <f t="shared" si="138"/>
        <v>0</v>
      </c>
      <c r="V170" s="821">
        <f t="shared" si="138"/>
        <v>0</v>
      </c>
      <c r="W170" s="821">
        <f t="shared" si="138"/>
        <v>0</v>
      </c>
      <c r="X170" s="821">
        <f>X171</f>
        <v>0</v>
      </c>
      <c r="Y170" s="821">
        <f>Y171</f>
        <v>0</v>
      </c>
      <c r="Z170" s="822">
        <v>0</v>
      </c>
      <c r="AA170" s="821">
        <f>AA171</f>
        <v>0</v>
      </c>
      <c r="AB170" s="821">
        <f>AB171</f>
        <v>0</v>
      </c>
      <c r="AC170" s="821">
        <f>AC171</f>
        <v>0</v>
      </c>
      <c r="AD170" s="821">
        <f t="shared" ref="AD170:AO170" si="139">AD171</f>
        <v>0</v>
      </c>
      <c r="AE170" s="821">
        <f t="shared" si="139"/>
        <v>0</v>
      </c>
      <c r="AF170" s="821">
        <f t="shared" si="139"/>
        <v>0</v>
      </c>
      <c r="AG170" s="821">
        <f t="shared" si="139"/>
        <v>0</v>
      </c>
      <c r="AH170" s="821">
        <f t="shared" si="139"/>
        <v>0</v>
      </c>
      <c r="AI170" s="821">
        <f t="shared" si="139"/>
        <v>0</v>
      </c>
      <c r="AJ170" s="821">
        <f t="shared" si="139"/>
        <v>0</v>
      </c>
      <c r="AK170" s="3">
        <v>0</v>
      </c>
      <c r="AL170" s="3">
        <f>AK170</f>
        <v>0</v>
      </c>
      <c r="AM170" s="318" t="e">
        <f>ROUND((Q170*100%/P170*100),2)</f>
        <v>#DIV/0!</v>
      </c>
      <c r="AN170" s="821">
        <f t="shared" si="139"/>
        <v>0</v>
      </c>
      <c r="AO170" s="821">
        <f t="shared" si="139"/>
        <v>0</v>
      </c>
      <c r="AP170" s="823" t="s">
        <v>295</v>
      </c>
      <c r="AQ170" s="822">
        <v>0</v>
      </c>
    </row>
    <row r="171" spans="1:43" ht="18" hidden="1" customHeight="1">
      <c r="A171" s="1152"/>
      <c r="B171" s="1" t="s">
        <v>16</v>
      </c>
      <c r="C171" s="1135"/>
      <c r="D171" s="1135"/>
      <c r="E171" s="1135"/>
      <c r="F171" s="1130"/>
      <c r="G171" s="1153"/>
      <c r="H171" s="1134"/>
      <c r="I171" s="1130"/>
      <c r="J171" s="1326"/>
      <c r="K171" s="1325"/>
      <c r="L171" s="72">
        <v>74500.679999999993</v>
      </c>
      <c r="M171" s="83">
        <v>24180.74</v>
      </c>
      <c r="N171" s="83">
        <v>24180.74</v>
      </c>
      <c r="O171" s="83">
        <v>13819.52</v>
      </c>
      <c r="P171" s="83">
        <v>26139.200000000001</v>
      </c>
      <c r="Q171" s="83">
        <v>0</v>
      </c>
      <c r="R171" s="83">
        <f t="shared" ref="R171:W171" si="140">SUM(R172:R178)</f>
        <v>0</v>
      </c>
      <c r="S171" s="83">
        <f t="shared" si="140"/>
        <v>0</v>
      </c>
      <c r="T171" s="83">
        <f t="shared" si="140"/>
        <v>0</v>
      </c>
      <c r="U171" s="83">
        <f t="shared" si="140"/>
        <v>0</v>
      </c>
      <c r="V171" s="83">
        <f t="shared" si="140"/>
        <v>0</v>
      </c>
      <c r="W171" s="83">
        <f t="shared" si="140"/>
        <v>0</v>
      </c>
      <c r="X171" s="83">
        <v>0</v>
      </c>
      <c r="Y171" s="83">
        <f t="shared" ref="Y171:AE171" si="141">SUM(Y172:Y178)</f>
        <v>0</v>
      </c>
      <c r="Z171" s="259"/>
      <c r="AA171" s="83">
        <f t="shared" si="141"/>
        <v>0</v>
      </c>
      <c r="AB171" s="83">
        <f t="shared" si="141"/>
        <v>0</v>
      </c>
      <c r="AC171" s="83">
        <f t="shared" si="141"/>
        <v>0</v>
      </c>
      <c r="AD171" s="83">
        <f t="shared" si="141"/>
        <v>0</v>
      </c>
      <c r="AE171" s="83">
        <f t="shared" si="141"/>
        <v>0</v>
      </c>
      <c r="AF171" s="83">
        <f>SUM(AG171:AI171)</f>
        <v>0</v>
      </c>
      <c r="AG171" s="83">
        <f>SUM(AG172:AG178)</f>
        <v>0</v>
      </c>
      <c r="AH171" s="83">
        <f>SUM(AH172:AH178)</f>
        <v>0</v>
      </c>
      <c r="AI171" s="83">
        <v>0</v>
      </c>
      <c r="AJ171" s="83">
        <v>0</v>
      </c>
      <c r="AK171" s="83">
        <f>SUM(AK172:AK178)</f>
        <v>0</v>
      </c>
      <c r="AL171" s="83">
        <f>SUM(AL172:AL178)</f>
        <v>0</v>
      </c>
      <c r="AM171" s="83">
        <f>SUM(AM172:AM178)</f>
        <v>0</v>
      </c>
      <c r="AN171" s="83">
        <f>SUM(AN172:AN178)</f>
        <v>0</v>
      </c>
      <c r="AO171" s="83">
        <f>SUM(AO172:AO178)</f>
        <v>0</v>
      </c>
      <c r="AP171" s="409"/>
      <c r="AQ171" s="259"/>
    </row>
    <row r="172" spans="1:43" s="266" customFormat="1" ht="18" hidden="1" customHeight="1">
      <c r="A172" s="324"/>
      <c r="B172" s="252" t="s">
        <v>152</v>
      </c>
      <c r="C172" s="253"/>
      <c r="D172" s="253"/>
      <c r="E172" s="253"/>
      <c r="F172" s="363"/>
      <c r="G172" s="255"/>
      <c r="H172" s="256"/>
      <c r="I172" s="104"/>
      <c r="J172" s="535"/>
      <c r="K172" s="536"/>
      <c r="L172" s="258"/>
      <c r="M172" s="259"/>
      <c r="N172" s="259"/>
      <c r="O172" s="259"/>
      <c r="P172" s="83"/>
      <c r="Q172" s="259">
        <f>S172+U172</f>
        <v>0</v>
      </c>
      <c r="R172" s="259">
        <f>S172</f>
        <v>0</v>
      </c>
      <c r="S172" s="259">
        <v>0</v>
      </c>
      <c r="T172" s="259">
        <v>0</v>
      </c>
      <c r="U172" s="259">
        <v>0</v>
      </c>
      <c r="V172" s="259"/>
      <c r="W172" s="259"/>
      <c r="X172" s="259"/>
      <c r="Y172" s="259"/>
      <c r="Z172" s="259"/>
      <c r="AA172" s="259">
        <v>0</v>
      </c>
      <c r="AB172" s="259"/>
      <c r="AC172" s="259"/>
      <c r="AD172" s="259"/>
      <c r="AE172" s="259"/>
      <c r="AF172" s="259">
        <f>SUM(AG172:AG172)</f>
        <v>0</v>
      </c>
      <c r="AG172" s="259"/>
      <c r="AH172" s="259"/>
      <c r="AI172" s="259"/>
      <c r="AJ172" s="259"/>
      <c r="AK172" s="259"/>
      <c r="AL172" s="259"/>
      <c r="AM172" s="259"/>
      <c r="AN172" s="259"/>
      <c r="AO172" s="259"/>
      <c r="AP172" s="411"/>
      <c r="AQ172" s="259"/>
    </row>
    <row r="173" spans="1:43" s="266" customFormat="1" ht="18" hidden="1" customHeight="1">
      <c r="A173" s="324"/>
      <c r="B173" s="252" t="s">
        <v>156</v>
      </c>
      <c r="C173" s="253"/>
      <c r="D173" s="253"/>
      <c r="E173" s="253"/>
      <c r="F173" s="363"/>
      <c r="G173" s="255"/>
      <c r="H173" s="256"/>
      <c r="I173" s="104"/>
      <c r="J173" s="535"/>
      <c r="K173" s="536"/>
      <c r="L173" s="258"/>
      <c r="M173" s="259"/>
      <c r="N173" s="259"/>
      <c r="O173" s="259"/>
      <c r="P173" s="83"/>
      <c r="Q173" s="259">
        <f>S173+U173+W173</f>
        <v>0</v>
      </c>
      <c r="R173" s="259"/>
      <c r="S173" s="259"/>
      <c r="T173" s="259"/>
      <c r="U173" s="259"/>
      <c r="V173" s="259">
        <v>0</v>
      </c>
      <c r="W173" s="259">
        <v>0</v>
      </c>
      <c r="X173" s="259"/>
      <c r="Y173" s="259"/>
      <c r="Z173" s="259"/>
      <c r="AA173" s="259">
        <v>0</v>
      </c>
      <c r="AB173" s="259">
        <v>0</v>
      </c>
      <c r="AC173" s="259"/>
      <c r="AD173" s="259"/>
      <c r="AE173" s="259"/>
      <c r="AF173" s="259">
        <f>SUM(AG173:AG173)</f>
        <v>0</v>
      </c>
      <c r="AG173" s="259"/>
      <c r="AH173" s="259"/>
      <c r="AI173" s="259"/>
      <c r="AJ173" s="259"/>
      <c r="AK173" s="259"/>
      <c r="AL173" s="259"/>
      <c r="AM173" s="259"/>
      <c r="AN173" s="259"/>
      <c r="AO173" s="259"/>
      <c r="AP173" s="411"/>
      <c r="AQ173" s="259"/>
    </row>
    <row r="174" spans="1:43" s="266" customFormat="1" ht="26.25" hidden="1" customHeight="1">
      <c r="A174" s="324"/>
      <c r="B174" s="252" t="s">
        <v>229</v>
      </c>
      <c r="C174" s="253"/>
      <c r="D174" s="253"/>
      <c r="E174" s="253"/>
      <c r="F174" s="363"/>
      <c r="G174" s="255"/>
      <c r="H174" s="256"/>
      <c r="I174" s="104"/>
      <c r="J174" s="535"/>
      <c r="K174" s="536"/>
      <c r="L174" s="258"/>
      <c r="M174" s="259"/>
      <c r="N174" s="259"/>
      <c r="O174" s="259"/>
      <c r="P174" s="83"/>
      <c r="Q174" s="259">
        <f>S174+U174+W174+Y174</f>
        <v>0</v>
      </c>
      <c r="R174" s="259"/>
      <c r="S174" s="259"/>
      <c r="T174" s="259"/>
      <c r="U174" s="259"/>
      <c r="V174" s="259"/>
      <c r="W174" s="259"/>
      <c r="X174" s="259">
        <v>0</v>
      </c>
      <c r="Y174" s="259">
        <v>0</v>
      </c>
      <c r="Z174" s="259"/>
      <c r="AA174" s="259">
        <v>0</v>
      </c>
      <c r="AB174" s="259">
        <v>0</v>
      </c>
      <c r="AC174" s="259"/>
      <c r="AD174" s="259"/>
      <c r="AE174" s="259"/>
      <c r="AF174" s="259">
        <f>SUM(AG174:AG174)</f>
        <v>0</v>
      </c>
      <c r="AG174" s="259"/>
      <c r="AH174" s="259"/>
      <c r="AI174" s="259"/>
      <c r="AJ174" s="259"/>
      <c r="AK174" s="259"/>
      <c r="AL174" s="259"/>
      <c r="AM174" s="259"/>
      <c r="AN174" s="259"/>
      <c r="AO174" s="259"/>
      <c r="AP174" s="411"/>
      <c r="AQ174" s="259"/>
    </row>
    <row r="175" spans="1:43" s="266" customFormat="1" ht="18" hidden="1" customHeight="1">
      <c r="A175" s="324"/>
      <c r="B175" s="252" t="s">
        <v>230</v>
      </c>
      <c r="C175" s="253"/>
      <c r="D175" s="253"/>
      <c r="E175" s="253"/>
      <c r="F175" s="363"/>
      <c r="G175" s="255"/>
      <c r="H175" s="256"/>
      <c r="I175" s="104"/>
      <c r="J175" s="535"/>
      <c r="K175" s="536"/>
      <c r="L175" s="258"/>
      <c r="M175" s="259"/>
      <c r="N175" s="259"/>
      <c r="O175" s="259"/>
      <c r="P175" s="83"/>
      <c r="Q175" s="259">
        <f>S175+U175+W175+Y175</f>
        <v>0</v>
      </c>
      <c r="R175" s="259">
        <f>S175</f>
        <v>0</v>
      </c>
      <c r="S175" s="259">
        <v>0</v>
      </c>
      <c r="T175" s="259">
        <v>0</v>
      </c>
      <c r="U175" s="259">
        <v>0</v>
      </c>
      <c r="V175" s="259"/>
      <c r="W175" s="259">
        <v>0</v>
      </c>
      <c r="X175" s="259">
        <v>0</v>
      </c>
      <c r="Y175" s="259">
        <v>0</v>
      </c>
      <c r="Z175" s="259"/>
      <c r="AA175" s="259">
        <f>AB175+AC175</f>
        <v>0</v>
      </c>
      <c r="AB175" s="259">
        <v>0</v>
      </c>
      <c r="AC175" s="259">
        <v>0</v>
      </c>
      <c r="AD175" s="259">
        <v>0</v>
      </c>
      <c r="AE175" s="259"/>
      <c r="AF175" s="259">
        <f>SUM(AG175:AG175)</f>
        <v>0</v>
      </c>
      <c r="AG175" s="259"/>
      <c r="AH175" s="259"/>
      <c r="AI175" s="259"/>
      <c r="AJ175" s="259"/>
      <c r="AK175" s="259"/>
      <c r="AL175" s="259"/>
      <c r="AM175" s="259"/>
      <c r="AN175" s="259"/>
      <c r="AO175" s="259"/>
      <c r="AP175" s="411"/>
      <c r="AQ175" s="259"/>
    </row>
    <row r="176" spans="1:43" s="266" customFormat="1" ht="18" hidden="1" customHeight="1">
      <c r="A176" s="324"/>
      <c r="B176" s="252" t="s">
        <v>231</v>
      </c>
      <c r="C176" s="253"/>
      <c r="D176" s="253"/>
      <c r="E176" s="253"/>
      <c r="F176" s="363"/>
      <c r="G176" s="255"/>
      <c r="H176" s="256"/>
      <c r="I176" s="104"/>
      <c r="J176" s="535"/>
      <c r="K176" s="536"/>
      <c r="L176" s="258"/>
      <c r="M176" s="259"/>
      <c r="N176" s="259"/>
      <c r="O176" s="259"/>
      <c r="P176" s="83"/>
      <c r="Q176" s="259">
        <f>S176+U176+W176+Y176</f>
        <v>0</v>
      </c>
      <c r="R176" s="259"/>
      <c r="S176" s="259"/>
      <c r="T176" s="259">
        <v>0</v>
      </c>
      <c r="U176" s="259">
        <v>0</v>
      </c>
      <c r="V176" s="259"/>
      <c r="W176" s="259"/>
      <c r="X176" s="259">
        <v>0</v>
      </c>
      <c r="Y176" s="259">
        <v>0</v>
      </c>
      <c r="Z176" s="259"/>
      <c r="AA176" s="259">
        <f>AB176+AC176</f>
        <v>0</v>
      </c>
      <c r="AB176" s="259">
        <v>0</v>
      </c>
      <c r="AC176" s="259"/>
      <c r="AD176" s="259"/>
      <c r="AE176" s="259"/>
      <c r="AF176" s="259">
        <f>SUM(AG176:AG176)</f>
        <v>0</v>
      </c>
      <c r="AG176" s="259"/>
      <c r="AH176" s="259"/>
      <c r="AI176" s="259"/>
      <c r="AJ176" s="259"/>
      <c r="AK176" s="259"/>
      <c r="AL176" s="259"/>
      <c r="AM176" s="259"/>
      <c r="AN176" s="259"/>
      <c r="AO176" s="259"/>
      <c r="AP176" s="411"/>
      <c r="AQ176" s="259"/>
    </row>
    <row r="177" spans="1:43" s="266" customFormat="1" ht="18" hidden="1" customHeight="1">
      <c r="A177" s="324"/>
      <c r="B177" s="252" t="s">
        <v>259</v>
      </c>
      <c r="C177" s="253"/>
      <c r="D177" s="253"/>
      <c r="E177" s="253"/>
      <c r="F177" s="363"/>
      <c r="G177" s="255"/>
      <c r="H177" s="256"/>
      <c r="I177" s="104"/>
      <c r="J177" s="535"/>
      <c r="K177" s="536"/>
      <c r="L177" s="258"/>
      <c r="M177" s="259"/>
      <c r="N177" s="259"/>
      <c r="O177" s="259"/>
      <c r="P177" s="83"/>
      <c r="Q177" s="259">
        <v>0</v>
      </c>
      <c r="R177" s="259"/>
      <c r="S177" s="259"/>
      <c r="T177" s="259">
        <v>0</v>
      </c>
      <c r="U177" s="259">
        <v>0</v>
      </c>
      <c r="V177" s="259"/>
      <c r="W177" s="259"/>
      <c r="X177" s="259"/>
      <c r="Y177" s="259"/>
      <c r="Z177" s="259"/>
      <c r="AA177" s="259">
        <f>AB177+AC177</f>
        <v>0</v>
      </c>
      <c r="AB177" s="259"/>
      <c r="AC177" s="259">
        <v>0</v>
      </c>
      <c r="AD177" s="259"/>
      <c r="AE177" s="259"/>
      <c r="AF177" s="259"/>
      <c r="AG177" s="259"/>
      <c r="AH177" s="259"/>
      <c r="AI177" s="259"/>
      <c r="AJ177" s="259"/>
      <c r="AK177" s="259"/>
      <c r="AL177" s="259"/>
      <c r="AM177" s="259"/>
      <c r="AN177" s="259"/>
      <c r="AO177" s="259"/>
      <c r="AP177" s="411"/>
      <c r="AQ177" s="259"/>
    </row>
    <row r="178" spans="1:43" s="266" customFormat="1" ht="18" hidden="1" customHeight="1">
      <c r="A178" s="324"/>
      <c r="B178" s="252" t="s">
        <v>153</v>
      </c>
      <c r="C178" s="253"/>
      <c r="D178" s="253"/>
      <c r="E178" s="253"/>
      <c r="F178" s="363"/>
      <c r="G178" s="255"/>
      <c r="H178" s="256"/>
      <c r="I178" s="104"/>
      <c r="J178" s="535"/>
      <c r="K178" s="536"/>
      <c r="L178" s="258"/>
      <c r="M178" s="259"/>
      <c r="N178" s="259"/>
      <c r="O178" s="259"/>
      <c r="P178" s="83"/>
      <c r="Q178" s="259">
        <f>S178+U178+W178+Y178</f>
        <v>0</v>
      </c>
      <c r="R178" s="259">
        <f>S178</f>
        <v>0</v>
      </c>
      <c r="S178" s="259">
        <v>0</v>
      </c>
      <c r="T178" s="259">
        <v>0</v>
      </c>
      <c r="U178" s="259">
        <v>0</v>
      </c>
      <c r="V178" s="259"/>
      <c r="W178" s="259"/>
      <c r="X178" s="259">
        <v>0</v>
      </c>
      <c r="Y178" s="259">
        <v>0</v>
      </c>
      <c r="Z178" s="259"/>
      <c r="AA178" s="259">
        <v>0</v>
      </c>
      <c r="AB178" s="259">
        <v>0</v>
      </c>
      <c r="AC178" s="259"/>
      <c r="AD178" s="259"/>
      <c r="AE178" s="259"/>
      <c r="AF178" s="259">
        <f>SUM(AG178:AG178)</f>
        <v>0</v>
      </c>
      <c r="AG178" s="259"/>
      <c r="AH178" s="259"/>
      <c r="AI178" s="259"/>
      <c r="AJ178" s="259"/>
      <c r="AK178" s="259"/>
      <c r="AL178" s="259"/>
      <c r="AM178" s="259"/>
      <c r="AN178" s="259"/>
      <c r="AO178" s="259"/>
      <c r="AP178" s="411"/>
      <c r="AQ178" s="259"/>
    </row>
    <row r="179" spans="1:43" s="327" customFormat="1" ht="42" customHeight="1">
      <c r="A179" s="1062" t="s">
        <v>167</v>
      </c>
      <c r="B179" s="789" t="s">
        <v>168</v>
      </c>
      <c r="C179" s="826"/>
      <c r="D179" s="826"/>
      <c r="E179" s="826"/>
      <c r="F179" s="312"/>
      <c r="G179" s="792"/>
      <c r="H179" s="827"/>
      <c r="I179" s="990" t="s">
        <v>19</v>
      </c>
      <c r="J179" s="283"/>
      <c r="K179" s="828"/>
      <c r="L179" s="770">
        <f>L180</f>
        <v>7644.31</v>
      </c>
      <c r="M179" s="770">
        <f>M180</f>
        <v>0</v>
      </c>
      <c r="N179" s="770">
        <f t="shared" ref="N179:AO179" si="142">N180</f>
        <v>377.26</v>
      </c>
      <c r="O179" s="770">
        <f t="shared" si="142"/>
        <v>0</v>
      </c>
      <c r="P179" s="770">
        <f>P180+P182</f>
        <v>70000</v>
      </c>
      <c r="Q179" s="770">
        <f>Q180+Q182</f>
        <v>0</v>
      </c>
      <c r="R179" s="770">
        <f t="shared" ref="R179:AA179" si="143">R180+R182</f>
        <v>0</v>
      </c>
      <c r="S179" s="770">
        <f t="shared" si="143"/>
        <v>0</v>
      </c>
      <c r="T179" s="770">
        <f t="shared" si="143"/>
        <v>0</v>
      </c>
      <c r="U179" s="770">
        <f t="shared" si="143"/>
        <v>0</v>
      </c>
      <c r="V179" s="770">
        <f t="shared" si="143"/>
        <v>0</v>
      </c>
      <c r="W179" s="770">
        <f t="shared" si="143"/>
        <v>0</v>
      </c>
      <c r="X179" s="770">
        <f t="shared" si="143"/>
        <v>0</v>
      </c>
      <c r="Y179" s="770">
        <f t="shared" si="143"/>
        <v>0</v>
      </c>
      <c r="Z179" s="770">
        <f t="shared" si="143"/>
        <v>0</v>
      </c>
      <c r="AA179" s="770">
        <f t="shared" si="143"/>
        <v>0</v>
      </c>
      <c r="AB179" s="770">
        <f t="shared" si="142"/>
        <v>0</v>
      </c>
      <c r="AC179" s="770">
        <f t="shared" si="142"/>
        <v>0</v>
      </c>
      <c r="AD179" s="770">
        <f t="shared" si="142"/>
        <v>0</v>
      </c>
      <c r="AE179" s="770">
        <f t="shared" si="142"/>
        <v>0</v>
      </c>
      <c r="AF179" s="770">
        <f t="shared" si="142"/>
        <v>0</v>
      </c>
      <c r="AG179" s="770">
        <f t="shared" si="142"/>
        <v>0</v>
      </c>
      <c r="AH179" s="770">
        <f t="shared" si="142"/>
        <v>0</v>
      </c>
      <c r="AI179" s="770">
        <f t="shared" si="142"/>
        <v>0</v>
      </c>
      <c r="AJ179" s="770">
        <f t="shared" si="142"/>
        <v>0</v>
      </c>
      <c r="AK179" s="770">
        <f t="shared" si="142"/>
        <v>0</v>
      </c>
      <c r="AL179" s="770">
        <f t="shared" si="142"/>
        <v>0</v>
      </c>
      <c r="AM179" s="770">
        <f t="shared" si="142"/>
        <v>0</v>
      </c>
      <c r="AN179" s="770">
        <f t="shared" si="142"/>
        <v>0</v>
      </c>
      <c r="AO179" s="770">
        <f t="shared" si="142"/>
        <v>0</v>
      </c>
      <c r="AP179" s="823" t="s">
        <v>244</v>
      </c>
      <c r="AQ179" s="829">
        <v>0</v>
      </c>
    </row>
    <row r="180" spans="1:43" ht="18" customHeight="1">
      <c r="A180" s="1152"/>
      <c r="B180" s="42" t="s">
        <v>15</v>
      </c>
      <c r="C180" s="334"/>
      <c r="D180" s="334"/>
      <c r="E180" s="334"/>
      <c r="F180" s="313"/>
      <c r="G180" s="335"/>
      <c r="H180" s="336"/>
      <c r="I180" s="992"/>
      <c r="J180" s="649"/>
      <c r="K180" s="659"/>
      <c r="L180" s="72">
        <v>7644.31</v>
      </c>
      <c r="M180" s="83">
        <v>0</v>
      </c>
      <c r="N180" s="83">
        <v>377.26</v>
      </c>
      <c r="O180" s="83">
        <v>0</v>
      </c>
      <c r="P180" s="83">
        <v>7000</v>
      </c>
      <c r="Q180" s="83">
        <v>0</v>
      </c>
      <c r="R180" s="83">
        <v>0</v>
      </c>
      <c r="S180" s="83">
        <v>0</v>
      </c>
      <c r="T180" s="83">
        <f>SUM(T181:T182)</f>
        <v>0</v>
      </c>
      <c r="U180" s="83">
        <f>SUM(U181:U182)</f>
        <v>0</v>
      </c>
      <c r="V180" s="83">
        <f t="shared" ref="V180:AE180" si="144">SUM(V181:V182)</f>
        <v>0</v>
      </c>
      <c r="W180" s="83">
        <f t="shared" si="144"/>
        <v>0</v>
      </c>
      <c r="X180" s="83">
        <f t="shared" si="144"/>
        <v>0</v>
      </c>
      <c r="Y180" s="83">
        <f t="shared" si="144"/>
        <v>0</v>
      </c>
      <c r="Z180" s="259"/>
      <c r="AA180" s="83">
        <f t="shared" si="144"/>
        <v>0</v>
      </c>
      <c r="AB180" s="83">
        <f t="shared" si="144"/>
        <v>0</v>
      </c>
      <c r="AC180" s="83">
        <f t="shared" si="144"/>
        <v>0</v>
      </c>
      <c r="AD180" s="83">
        <f t="shared" si="144"/>
        <v>0</v>
      </c>
      <c r="AE180" s="83">
        <f t="shared" si="144"/>
        <v>0</v>
      </c>
      <c r="AF180" s="83">
        <v>0</v>
      </c>
      <c r="AG180" s="83">
        <v>0</v>
      </c>
      <c r="AH180" s="83">
        <v>0</v>
      </c>
      <c r="AI180" s="83">
        <v>0</v>
      </c>
      <c r="AJ180" s="83">
        <v>0</v>
      </c>
      <c r="AK180" s="83">
        <v>0</v>
      </c>
      <c r="AL180" s="83">
        <v>0</v>
      </c>
      <c r="AM180" s="83">
        <v>0</v>
      </c>
      <c r="AN180" s="83">
        <v>0</v>
      </c>
      <c r="AO180" s="83">
        <v>0</v>
      </c>
      <c r="AP180" s="409"/>
      <c r="AQ180" s="259"/>
    </row>
    <row r="181" spans="1:43" s="266" customFormat="1" ht="18" hidden="1" customHeight="1">
      <c r="A181" s="366"/>
      <c r="B181" s="252" t="s">
        <v>232</v>
      </c>
      <c r="C181" s="253"/>
      <c r="D181" s="253"/>
      <c r="E181" s="253"/>
      <c r="F181" s="363"/>
      <c r="G181" s="255"/>
      <c r="H181" s="256"/>
      <c r="I181" s="367"/>
      <c r="J181" s="535"/>
      <c r="K181" s="536"/>
      <c r="L181" s="258"/>
      <c r="M181" s="259"/>
      <c r="N181" s="259"/>
      <c r="O181" s="259"/>
      <c r="P181" s="83"/>
      <c r="Q181" s="259"/>
      <c r="R181" s="259"/>
      <c r="S181" s="259"/>
      <c r="T181" s="259"/>
      <c r="U181" s="259"/>
      <c r="V181" s="259"/>
      <c r="W181" s="259"/>
      <c r="X181" s="83"/>
      <c r="Y181" s="83"/>
      <c r="Z181" s="259"/>
      <c r="AA181" s="259"/>
      <c r="AB181" s="259"/>
      <c r="AC181" s="259"/>
      <c r="AD181" s="259"/>
      <c r="AE181" s="259"/>
      <c r="AF181" s="259"/>
      <c r="AG181" s="259"/>
      <c r="AH181" s="259"/>
      <c r="AI181" s="259"/>
      <c r="AJ181" s="259"/>
      <c r="AK181" s="259"/>
      <c r="AL181" s="259"/>
      <c r="AM181" s="259"/>
      <c r="AN181" s="259"/>
      <c r="AO181" s="259"/>
      <c r="AP181" s="411"/>
      <c r="AQ181" s="259"/>
    </row>
    <row r="182" spans="1:43" ht="18" customHeight="1">
      <c r="A182" s="763"/>
      <c r="B182" s="42" t="s">
        <v>32</v>
      </c>
      <c r="C182" s="334"/>
      <c r="D182" s="334"/>
      <c r="E182" s="334"/>
      <c r="F182" s="313"/>
      <c r="G182" s="335"/>
      <c r="H182" s="336"/>
      <c r="I182" s="761"/>
      <c r="J182" s="784"/>
      <c r="K182" s="659"/>
      <c r="L182" s="777"/>
      <c r="M182" s="83"/>
      <c r="N182" s="83"/>
      <c r="O182" s="83"/>
      <c r="P182" s="83">
        <v>63000</v>
      </c>
      <c r="Q182" s="83">
        <f>S182+U182</f>
        <v>0</v>
      </c>
      <c r="R182" s="83"/>
      <c r="S182" s="83"/>
      <c r="T182" s="83">
        <v>0</v>
      </c>
      <c r="U182" s="83">
        <v>0</v>
      </c>
      <c r="V182" s="83"/>
      <c r="W182" s="83"/>
      <c r="X182" s="83"/>
      <c r="Y182" s="83"/>
      <c r="Z182" s="83"/>
      <c r="AA182" s="83">
        <f>SUM(AB182:AC182)</f>
        <v>0</v>
      </c>
      <c r="AB182" s="83"/>
      <c r="AC182" s="83">
        <v>0</v>
      </c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409"/>
      <c r="AQ182" s="83"/>
    </row>
    <row r="183" spans="1:43" s="327" customFormat="1" ht="26.25" customHeight="1">
      <c r="A183" s="1062" t="s">
        <v>169</v>
      </c>
      <c r="B183" s="789" t="s">
        <v>170</v>
      </c>
      <c r="C183" s="826"/>
      <c r="D183" s="826"/>
      <c r="E183" s="826"/>
      <c r="F183" s="312"/>
      <c r="G183" s="792"/>
      <c r="H183" s="827"/>
      <c r="I183" s="990" t="s">
        <v>19</v>
      </c>
      <c r="J183" s="283"/>
      <c r="K183" s="828"/>
      <c r="L183" s="770">
        <f>L184</f>
        <v>8790.08</v>
      </c>
      <c r="M183" s="770">
        <f>M184</f>
        <v>0</v>
      </c>
      <c r="N183" s="770">
        <f t="shared" ref="N183:AO184" si="145">N184</f>
        <v>612.4</v>
      </c>
      <c r="O183" s="770">
        <f t="shared" si="145"/>
        <v>7188.28</v>
      </c>
      <c r="P183" s="770">
        <v>1215.26</v>
      </c>
      <c r="Q183" s="770">
        <v>0</v>
      </c>
      <c r="R183" s="770">
        <f t="shared" si="145"/>
        <v>0</v>
      </c>
      <c r="S183" s="770">
        <f t="shared" si="145"/>
        <v>0</v>
      </c>
      <c r="T183" s="770">
        <f t="shared" si="145"/>
        <v>0</v>
      </c>
      <c r="U183" s="770">
        <f t="shared" si="145"/>
        <v>2205.3380000000002</v>
      </c>
      <c r="V183" s="770">
        <f t="shared" si="145"/>
        <v>0</v>
      </c>
      <c r="W183" s="770">
        <f t="shared" si="145"/>
        <v>0</v>
      </c>
      <c r="X183" s="770">
        <f t="shared" si="145"/>
        <v>0</v>
      </c>
      <c r="Y183" s="770">
        <f t="shared" si="145"/>
        <v>0</v>
      </c>
      <c r="Z183" s="770">
        <v>0</v>
      </c>
      <c r="AA183" s="770">
        <v>0</v>
      </c>
      <c r="AB183" s="770">
        <f>AB184</f>
        <v>2205.337</v>
      </c>
      <c r="AC183" s="770">
        <f>AC184</f>
        <v>0</v>
      </c>
      <c r="AD183" s="770">
        <f>AD184</f>
        <v>0</v>
      </c>
      <c r="AE183" s="770">
        <f>AE184</f>
        <v>0</v>
      </c>
      <c r="AF183" s="770">
        <f t="shared" si="145"/>
        <v>0</v>
      </c>
      <c r="AG183" s="770">
        <f t="shared" si="145"/>
        <v>0</v>
      </c>
      <c r="AH183" s="770">
        <f t="shared" si="145"/>
        <v>0</v>
      </c>
      <c r="AI183" s="770">
        <f t="shared" si="145"/>
        <v>0</v>
      </c>
      <c r="AJ183" s="770">
        <f t="shared" si="145"/>
        <v>0</v>
      </c>
      <c r="AK183" s="770">
        <f t="shared" si="145"/>
        <v>0</v>
      </c>
      <c r="AL183" s="770">
        <f t="shared" si="145"/>
        <v>0</v>
      </c>
      <c r="AM183" s="770">
        <f t="shared" si="145"/>
        <v>0</v>
      </c>
      <c r="AN183" s="770">
        <f t="shared" si="145"/>
        <v>0</v>
      </c>
      <c r="AO183" s="770">
        <f t="shared" si="145"/>
        <v>0</v>
      </c>
      <c r="AP183" s="823"/>
      <c r="AQ183" s="770">
        <v>0</v>
      </c>
    </row>
    <row r="184" spans="1:43" ht="24" hidden="1" customHeight="1">
      <c r="A184" s="1152"/>
      <c r="B184" s="42" t="s">
        <v>15</v>
      </c>
      <c r="C184" s="334"/>
      <c r="D184" s="334"/>
      <c r="E184" s="334"/>
      <c r="F184" s="313"/>
      <c r="G184" s="335"/>
      <c r="H184" s="336"/>
      <c r="I184" s="992"/>
      <c r="J184" s="649"/>
      <c r="K184" s="659"/>
      <c r="L184" s="72">
        <v>8790.08</v>
      </c>
      <c r="M184" s="83">
        <v>0</v>
      </c>
      <c r="N184" s="83">
        <v>612.4</v>
      </c>
      <c r="O184" s="83">
        <v>7188.28</v>
      </c>
      <c r="P184" s="83">
        <v>8177.68</v>
      </c>
      <c r="Q184" s="83">
        <f>Q185</f>
        <v>2205.3380000000002</v>
      </c>
      <c r="R184" s="83">
        <f t="shared" si="145"/>
        <v>0</v>
      </c>
      <c r="S184" s="83">
        <f t="shared" si="145"/>
        <v>0</v>
      </c>
      <c r="T184" s="83">
        <f t="shared" si="145"/>
        <v>0</v>
      </c>
      <c r="U184" s="83">
        <f t="shared" si="145"/>
        <v>2205.3380000000002</v>
      </c>
      <c r="V184" s="83">
        <f t="shared" si="145"/>
        <v>0</v>
      </c>
      <c r="W184" s="83">
        <f t="shared" si="145"/>
        <v>0</v>
      </c>
      <c r="X184" s="83">
        <f t="shared" si="145"/>
        <v>0</v>
      </c>
      <c r="Y184" s="83">
        <f t="shared" si="145"/>
        <v>0</v>
      </c>
      <c r="Z184" s="259"/>
      <c r="AA184" s="83">
        <f t="shared" si="145"/>
        <v>2205.337</v>
      </c>
      <c r="AB184" s="83">
        <f t="shared" si="145"/>
        <v>2205.337</v>
      </c>
      <c r="AC184" s="83">
        <f t="shared" si="145"/>
        <v>0</v>
      </c>
      <c r="AD184" s="83">
        <f>AD185</f>
        <v>0</v>
      </c>
      <c r="AE184" s="83">
        <f>AE185</f>
        <v>0</v>
      </c>
      <c r="AF184" s="83">
        <f t="shared" si="145"/>
        <v>0</v>
      </c>
      <c r="AG184" s="83">
        <f t="shared" si="145"/>
        <v>0</v>
      </c>
      <c r="AH184" s="83">
        <v>0</v>
      </c>
      <c r="AI184" s="83">
        <v>0</v>
      </c>
      <c r="AJ184" s="83">
        <v>0</v>
      </c>
      <c r="AK184" s="83">
        <v>0</v>
      </c>
      <c r="AL184" s="83">
        <v>0</v>
      </c>
      <c r="AM184" s="83">
        <v>0</v>
      </c>
      <c r="AN184" s="83">
        <v>0</v>
      </c>
      <c r="AO184" s="83">
        <v>0</v>
      </c>
      <c r="AP184" s="409"/>
      <c r="AQ184" s="259"/>
    </row>
    <row r="185" spans="1:43" s="266" customFormat="1" ht="27" hidden="1" customHeight="1">
      <c r="A185" s="366"/>
      <c r="B185" s="252" t="s">
        <v>303</v>
      </c>
      <c r="C185" s="253"/>
      <c r="D185" s="253"/>
      <c r="E185" s="253"/>
      <c r="F185" s="363"/>
      <c r="G185" s="255"/>
      <c r="H185" s="256"/>
      <c r="I185" s="367"/>
      <c r="J185" s="535"/>
      <c r="K185" s="536"/>
      <c r="L185" s="258"/>
      <c r="M185" s="259"/>
      <c r="N185" s="259"/>
      <c r="O185" s="259"/>
      <c r="P185" s="259"/>
      <c r="Q185" s="259">
        <f>S185+U185</f>
        <v>2205.3380000000002</v>
      </c>
      <c r="R185" s="259"/>
      <c r="S185" s="259"/>
      <c r="T185" s="259"/>
      <c r="U185" s="259">
        <v>2205.3380000000002</v>
      </c>
      <c r="V185" s="259"/>
      <c r="W185" s="259"/>
      <c r="X185" s="259"/>
      <c r="Y185" s="259"/>
      <c r="Z185" s="259"/>
      <c r="AA185" s="259">
        <f>AB185</f>
        <v>2205.337</v>
      </c>
      <c r="AB185" s="259">
        <v>2205.337</v>
      </c>
      <c r="AC185" s="259"/>
      <c r="AD185" s="259"/>
      <c r="AE185" s="259"/>
      <c r="AF185" s="259"/>
      <c r="AG185" s="259"/>
      <c r="AH185" s="259"/>
      <c r="AI185" s="259"/>
      <c r="AJ185" s="259"/>
      <c r="AK185" s="259"/>
      <c r="AL185" s="259"/>
      <c r="AM185" s="259"/>
      <c r="AN185" s="259"/>
      <c r="AO185" s="259"/>
      <c r="AP185" s="411"/>
      <c r="AQ185" s="259"/>
    </row>
    <row r="186" spans="1:43" s="327" customFormat="1" ht="43.5" customHeight="1">
      <c r="A186" s="1062" t="s">
        <v>171</v>
      </c>
      <c r="B186" s="789" t="s">
        <v>172</v>
      </c>
      <c r="C186" s="826"/>
      <c r="D186" s="826"/>
      <c r="E186" s="826"/>
      <c r="F186" s="312"/>
      <c r="G186" s="792"/>
      <c r="H186" s="827"/>
      <c r="I186" s="990" t="s">
        <v>19</v>
      </c>
      <c r="J186" s="283"/>
      <c r="K186" s="828"/>
      <c r="L186" s="770">
        <f>L187+L193</f>
        <v>204849.53</v>
      </c>
      <c r="M186" s="770">
        <f>M187+M193</f>
        <v>195485</v>
      </c>
      <c r="N186" s="770">
        <f>N187+N193</f>
        <v>203676.84</v>
      </c>
      <c r="O186" s="770">
        <f t="shared" ref="O186:AO186" si="146">O187</f>
        <v>1116.69</v>
      </c>
      <c r="P186" s="770">
        <v>0</v>
      </c>
      <c r="Q186" s="770">
        <v>0</v>
      </c>
      <c r="R186" s="770">
        <f t="shared" si="146"/>
        <v>0</v>
      </c>
      <c r="S186" s="770">
        <f t="shared" si="146"/>
        <v>3000</v>
      </c>
      <c r="T186" s="770">
        <f t="shared" si="146"/>
        <v>0</v>
      </c>
      <c r="U186" s="770">
        <f t="shared" si="146"/>
        <v>0</v>
      </c>
      <c r="V186" s="770">
        <f t="shared" si="146"/>
        <v>0</v>
      </c>
      <c r="W186" s="770">
        <f t="shared" si="146"/>
        <v>0</v>
      </c>
      <c r="X186" s="770">
        <f t="shared" si="146"/>
        <v>0</v>
      </c>
      <c r="Y186" s="770">
        <f t="shared" si="146"/>
        <v>0</v>
      </c>
      <c r="Z186" s="829">
        <v>0</v>
      </c>
      <c r="AA186" s="770">
        <f t="shared" si="146"/>
        <v>0</v>
      </c>
      <c r="AB186" s="770">
        <f t="shared" si="146"/>
        <v>0</v>
      </c>
      <c r="AC186" s="770">
        <f t="shared" si="146"/>
        <v>0</v>
      </c>
      <c r="AD186" s="770">
        <f t="shared" si="146"/>
        <v>0</v>
      </c>
      <c r="AE186" s="770">
        <f t="shared" si="146"/>
        <v>0</v>
      </c>
      <c r="AF186" s="770">
        <f t="shared" si="146"/>
        <v>0</v>
      </c>
      <c r="AG186" s="770">
        <f t="shared" si="146"/>
        <v>0</v>
      </c>
      <c r="AH186" s="770">
        <f t="shared" si="146"/>
        <v>0</v>
      </c>
      <c r="AI186" s="770">
        <f t="shared" si="146"/>
        <v>0</v>
      </c>
      <c r="AJ186" s="770">
        <f t="shared" si="146"/>
        <v>0</v>
      </c>
      <c r="AK186" s="770">
        <f t="shared" si="146"/>
        <v>0</v>
      </c>
      <c r="AL186" s="770">
        <f t="shared" si="146"/>
        <v>0</v>
      </c>
      <c r="AM186" s="770">
        <f t="shared" si="146"/>
        <v>0</v>
      </c>
      <c r="AN186" s="770">
        <f t="shared" si="146"/>
        <v>0</v>
      </c>
      <c r="AO186" s="770">
        <f t="shared" si="146"/>
        <v>0</v>
      </c>
      <c r="AP186" s="830" t="s">
        <v>295</v>
      </c>
      <c r="AQ186" s="829">
        <v>0</v>
      </c>
    </row>
    <row r="187" spans="1:43">
      <c r="A187" s="1152"/>
      <c r="B187" s="42" t="s">
        <v>15</v>
      </c>
      <c r="C187" s="334"/>
      <c r="D187" s="334"/>
      <c r="E187" s="334"/>
      <c r="F187" s="313"/>
      <c r="G187" s="335"/>
      <c r="H187" s="336"/>
      <c r="I187" s="992"/>
      <c r="J187" s="649"/>
      <c r="K187" s="659"/>
      <c r="L187" s="72">
        <v>9364.5300000000007</v>
      </c>
      <c r="M187" s="83">
        <v>0</v>
      </c>
      <c r="N187" s="83">
        <v>8191.84</v>
      </c>
      <c r="O187" s="83">
        <v>1116.69</v>
      </c>
      <c r="P187" s="83">
        <v>0</v>
      </c>
      <c r="Q187" s="83">
        <v>0</v>
      </c>
      <c r="R187" s="83">
        <f>P187</f>
        <v>0</v>
      </c>
      <c r="S187" s="83">
        <f>SUM(S188:S192)</f>
        <v>3000</v>
      </c>
      <c r="T187" s="83">
        <v>0</v>
      </c>
      <c r="U187" s="83">
        <v>0</v>
      </c>
      <c r="V187" s="83">
        <v>0</v>
      </c>
      <c r="W187" s="83">
        <v>0</v>
      </c>
      <c r="X187" s="83">
        <v>0</v>
      </c>
      <c r="Y187" s="83">
        <v>0</v>
      </c>
      <c r="Z187" s="259"/>
      <c r="AA187" s="83">
        <f>SUM(AA188:AA192)</f>
        <v>0</v>
      </c>
      <c r="AB187" s="83">
        <f t="shared" ref="AB187:AJ187" si="147">SUM(AB188:AB190)</f>
        <v>0</v>
      </c>
      <c r="AC187" s="83">
        <f t="shared" si="147"/>
        <v>0</v>
      </c>
      <c r="AD187" s="83">
        <f t="shared" si="147"/>
        <v>0</v>
      </c>
      <c r="AE187" s="83">
        <f>SUM(AE188:AE192)</f>
        <v>0</v>
      </c>
      <c r="AF187" s="83">
        <f t="shared" si="147"/>
        <v>0</v>
      </c>
      <c r="AG187" s="83">
        <f t="shared" si="147"/>
        <v>0</v>
      </c>
      <c r="AH187" s="83">
        <f t="shared" si="147"/>
        <v>0</v>
      </c>
      <c r="AI187" s="83">
        <f t="shared" si="147"/>
        <v>0</v>
      </c>
      <c r="AJ187" s="83">
        <f t="shared" si="147"/>
        <v>0</v>
      </c>
      <c r="AK187" s="83">
        <v>0</v>
      </c>
      <c r="AL187" s="83">
        <v>0</v>
      </c>
      <c r="AM187" s="83">
        <v>0</v>
      </c>
      <c r="AN187" s="83">
        <v>0</v>
      </c>
      <c r="AO187" s="83">
        <v>0</v>
      </c>
      <c r="AP187" s="409"/>
      <c r="AQ187" s="259"/>
    </row>
    <row r="188" spans="1:43" s="266" customFormat="1" ht="15.75" hidden="1">
      <c r="A188" s="324"/>
      <c r="B188" s="252" t="s">
        <v>233</v>
      </c>
      <c r="C188" s="253"/>
      <c r="D188" s="253"/>
      <c r="E188" s="253"/>
      <c r="F188" s="363"/>
      <c r="G188" s="255"/>
      <c r="H188" s="256"/>
      <c r="I188" s="368"/>
      <c r="J188" s="535"/>
      <c r="K188" s="536"/>
      <c r="L188" s="258"/>
      <c r="M188" s="259"/>
      <c r="N188" s="259"/>
      <c r="O188" s="259"/>
      <c r="P188" s="83"/>
      <c r="Q188" s="259">
        <f>Y188</f>
        <v>0</v>
      </c>
      <c r="R188" s="259"/>
      <c r="S188" s="259"/>
      <c r="T188" s="259"/>
      <c r="U188" s="259"/>
      <c r="V188" s="259"/>
      <c r="W188" s="259"/>
      <c r="X188" s="259">
        <f>Y188</f>
        <v>0</v>
      </c>
      <c r="Y188" s="83"/>
      <c r="Z188" s="259"/>
      <c r="AA188" s="259"/>
      <c r="AB188" s="259"/>
      <c r="AC188" s="259"/>
      <c r="AD188" s="259"/>
      <c r="AE188" s="259"/>
      <c r="AF188" s="259"/>
      <c r="AG188" s="259"/>
      <c r="AH188" s="259"/>
      <c r="AI188" s="259"/>
      <c r="AJ188" s="259"/>
      <c r="AK188" s="259"/>
      <c r="AL188" s="259"/>
      <c r="AM188" s="259"/>
      <c r="AN188" s="259"/>
      <c r="AO188" s="259"/>
      <c r="AP188" s="411"/>
      <c r="AQ188" s="259"/>
    </row>
    <row r="189" spans="1:43" s="266" customFormat="1" ht="15.75" hidden="1">
      <c r="A189" s="324"/>
      <c r="B189" s="252" t="s">
        <v>262</v>
      </c>
      <c r="C189" s="253"/>
      <c r="D189" s="253"/>
      <c r="E189" s="253"/>
      <c r="F189" s="363"/>
      <c r="G189" s="255"/>
      <c r="H189" s="256"/>
      <c r="I189" s="368"/>
      <c r="J189" s="535"/>
      <c r="K189" s="536"/>
      <c r="L189" s="258"/>
      <c r="M189" s="259"/>
      <c r="N189" s="259"/>
      <c r="O189" s="259"/>
      <c r="P189" s="259"/>
      <c r="Q189" s="259">
        <f>S189+U189+W189</f>
        <v>3000</v>
      </c>
      <c r="R189" s="259">
        <f>S189</f>
        <v>3000</v>
      </c>
      <c r="S189" s="259">
        <v>3000</v>
      </c>
      <c r="T189" s="259">
        <f>U189</f>
        <v>0</v>
      </c>
      <c r="U189" s="259">
        <v>0</v>
      </c>
      <c r="V189" s="259"/>
      <c r="W189" s="259">
        <v>0</v>
      </c>
      <c r="X189" s="259"/>
      <c r="Y189" s="259"/>
      <c r="Z189" s="259"/>
      <c r="AA189" s="259">
        <f>SUM(AB189:AC189)</f>
        <v>0</v>
      </c>
      <c r="AB189" s="259"/>
      <c r="AC189" s="259">
        <v>0</v>
      </c>
      <c r="AD189" s="259"/>
      <c r="AE189" s="259"/>
      <c r="AF189" s="259"/>
      <c r="AG189" s="259"/>
      <c r="AH189" s="259"/>
      <c r="AI189" s="259"/>
      <c r="AJ189" s="259"/>
      <c r="AK189" s="259"/>
      <c r="AL189" s="259"/>
      <c r="AM189" s="259"/>
      <c r="AN189" s="259"/>
      <c r="AO189" s="259"/>
      <c r="AP189" s="411"/>
      <c r="AQ189" s="259"/>
    </row>
    <row r="190" spans="1:43" s="266" customFormat="1" ht="15.75" hidden="1">
      <c r="A190" s="324"/>
      <c r="B190" s="252" t="s">
        <v>263</v>
      </c>
      <c r="C190" s="253"/>
      <c r="D190" s="253"/>
      <c r="E190" s="253"/>
      <c r="F190" s="363"/>
      <c r="G190" s="255"/>
      <c r="H190" s="256"/>
      <c r="I190" s="368"/>
      <c r="J190" s="535"/>
      <c r="K190" s="536"/>
      <c r="L190" s="258"/>
      <c r="M190" s="259"/>
      <c r="N190" s="259"/>
      <c r="O190" s="259"/>
      <c r="P190" s="259"/>
      <c r="Q190" s="259">
        <v>0</v>
      </c>
      <c r="R190" s="259">
        <v>0</v>
      </c>
      <c r="S190" s="259">
        <v>0</v>
      </c>
      <c r="T190" s="259">
        <v>0</v>
      </c>
      <c r="U190" s="259">
        <v>0</v>
      </c>
      <c r="V190" s="259"/>
      <c r="W190" s="259"/>
      <c r="X190" s="259"/>
      <c r="Y190" s="259"/>
      <c r="Z190" s="259"/>
      <c r="AA190" s="259">
        <f>SUM(AB190:AC190)</f>
        <v>0</v>
      </c>
      <c r="AB190" s="259"/>
      <c r="AC190" s="259">
        <v>0</v>
      </c>
      <c r="AD190" s="259"/>
      <c r="AE190" s="259"/>
      <c r="AF190" s="259"/>
      <c r="AG190" s="259"/>
      <c r="AH190" s="259"/>
      <c r="AI190" s="259"/>
      <c r="AJ190" s="259"/>
      <c r="AK190" s="259"/>
      <c r="AL190" s="259"/>
      <c r="AM190" s="259"/>
      <c r="AN190" s="259"/>
      <c r="AO190" s="259"/>
      <c r="AP190" s="411"/>
      <c r="AQ190" s="259"/>
    </row>
    <row r="191" spans="1:43" s="266" customFormat="1" ht="15.75" hidden="1">
      <c r="A191" s="324"/>
      <c r="B191" s="252" t="s">
        <v>292</v>
      </c>
      <c r="C191" s="253"/>
      <c r="D191" s="253"/>
      <c r="E191" s="253"/>
      <c r="F191" s="363"/>
      <c r="G191" s="255"/>
      <c r="H191" s="256"/>
      <c r="I191" s="368"/>
      <c r="J191" s="535"/>
      <c r="K191" s="536"/>
      <c r="L191" s="258"/>
      <c r="M191" s="259"/>
      <c r="N191" s="259"/>
      <c r="O191" s="259"/>
      <c r="P191" s="259"/>
      <c r="Q191" s="259">
        <f>Y191</f>
        <v>0</v>
      </c>
      <c r="R191" s="259"/>
      <c r="S191" s="259"/>
      <c r="T191" s="259"/>
      <c r="U191" s="259"/>
      <c r="V191" s="259"/>
      <c r="W191" s="259"/>
      <c r="X191" s="259">
        <f>Y191</f>
        <v>0</v>
      </c>
      <c r="Y191" s="259">
        <v>0</v>
      </c>
      <c r="Z191" s="259"/>
      <c r="AA191" s="259">
        <f>SUM(AB191:AE191)</f>
        <v>0</v>
      </c>
      <c r="AB191" s="259"/>
      <c r="AC191" s="259"/>
      <c r="AD191" s="259"/>
      <c r="AE191" s="259">
        <v>0</v>
      </c>
      <c r="AF191" s="259"/>
      <c r="AG191" s="259"/>
      <c r="AH191" s="259"/>
      <c r="AI191" s="259"/>
      <c r="AJ191" s="259"/>
      <c r="AK191" s="259"/>
      <c r="AL191" s="259"/>
      <c r="AM191" s="259"/>
      <c r="AN191" s="259"/>
      <c r="AO191" s="259"/>
      <c r="AP191" s="411"/>
      <c r="AQ191" s="259"/>
    </row>
    <row r="192" spans="1:43" s="266" customFormat="1" ht="15.75" hidden="1">
      <c r="A192" s="324"/>
      <c r="B192" s="252" t="s">
        <v>293</v>
      </c>
      <c r="C192" s="253"/>
      <c r="D192" s="253"/>
      <c r="E192" s="253"/>
      <c r="F192" s="363"/>
      <c r="G192" s="255"/>
      <c r="H192" s="256"/>
      <c r="I192" s="368"/>
      <c r="J192" s="535"/>
      <c r="K192" s="536"/>
      <c r="L192" s="258"/>
      <c r="M192" s="259"/>
      <c r="N192" s="259"/>
      <c r="O192" s="259"/>
      <c r="P192" s="259"/>
      <c r="Q192" s="259">
        <f>Y192</f>
        <v>0</v>
      </c>
      <c r="R192" s="259"/>
      <c r="S192" s="259"/>
      <c r="T192" s="259"/>
      <c r="U192" s="259"/>
      <c r="V192" s="259"/>
      <c r="W192" s="259"/>
      <c r="X192" s="259">
        <f>Y192</f>
        <v>0</v>
      </c>
      <c r="Y192" s="259">
        <v>0</v>
      </c>
      <c r="Z192" s="259"/>
      <c r="AA192" s="259">
        <f>SUM(AB192:AE192)</f>
        <v>0</v>
      </c>
      <c r="AB192" s="259"/>
      <c r="AC192" s="259"/>
      <c r="AD192" s="259"/>
      <c r="AE192" s="259">
        <v>0</v>
      </c>
      <c r="AF192" s="259"/>
      <c r="AG192" s="259"/>
      <c r="AH192" s="259"/>
      <c r="AI192" s="259"/>
      <c r="AJ192" s="259"/>
      <c r="AK192" s="259"/>
      <c r="AL192" s="259"/>
      <c r="AM192" s="259"/>
      <c r="AN192" s="259"/>
      <c r="AO192" s="259"/>
      <c r="AP192" s="411"/>
      <c r="AQ192" s="259"/>
    </row>
    <row r="193" spans="1:43" ht="17.25" customHeight="1">
      <c r="A193" s="594"/>
      <c r="B193" s="42" t="s">
        <v>32</v>
      </c>
      <c r="C193" s="334"/>
      <c r="D193" s="334"/>
      <c r="E193" s="334"/>
      <c r="F193" s="313"/>
      <c r="G193" s="335"/>
      <c r="H193" s="336"/>
      <c r="I193" s="596" t="s">
        <v>10</v>
      </c>
      <c r="J193" s="649"/>
      <c r="K193" s="659"/>
      <c r="L193" s="72">
        <v>195485</v>
      </c>
      <c r="M193" s="72">
        <v>195485</v>
      </c>
      <c r="N193" s="72">
        <v>195485</v>
      </c>
      <c r="O193" s="72">
        <v>195485</v>
      </c>
      <c r="P193" s="72">
        <v>0</v>
      </c>
      <c r="Q193" s="83"/>
      <c r="R193" s="83"/>
      <c r="S193" s="83"/>
      <c r="T193" s="83"/>
      <c r="U193" s="83"/>
      <c r="V193" s="83"/>
      <c r="W193" s="83"/>
      <c r="X193" s="83"/>
      <c r="Y193" s="83"/>
      <c r="Z193" s="259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409"/>
      <c r="AQ193" s="259"/>
    </row>
    <row r="194" spans="1:43" s="327" customFormat="1" ht="25.5">
      <c r="A194" s="831"/>
      <c r="B194" s="789" t="s">
        <v>413</v>
      </c>
      <c r="C194" s="826"/>
      <c r="D194" s="826"/>
      <c r="E194" s="826"/>
      <c r="F194" s="312"/>
      <c r="G194" s="792"/>
      <c r="H194" s="827"/>
      <c r="I194" s="832"/>
      <c r="J194" s="283"/>
      <c r="K194" s="828"/>
      <c r="L194" s="770"/>
      <c r="M194" s="770"/>
      <c r="N194" s="770"/>
      <c r="O194" s="770"/>
      <c r="P194" s="770">
        <f>SUM(P195:P196)</f>
        <v>12759.949999999999</v>
      </c>
      <c r="Q194" s="888">
        <f t="shared" ref="Q194:AA194" si="148">SUM(Q195:Q196)</f>
        <v>0</v>
      </c>
      <c r="R194" s="888">
        <f t="shared" si="148"/>
        <v>0</v>
      </c>
      <c r="S194" s="888">
        <f t="shared" si="148"/>
        <v>0</v>
      </c>
      <c r="T194" s="888">
        <f t="shared" si="148"/>
        <v>0</v>
      </c>
      <c r="U194" s="888">
        <f t="shared" si="148"/>
        <v>0</v>
      </c>
      <c r="V194" s="888">
        <f t="shared" si="148"/>
        <v>0</v>
      </c>
      <c r="W194" s="888">
        <f t="shared" si="148"/>
        <v>0</v>
      </c>
      <c r="X194" s="888">
        <f t="shared" si="148"/>
        <v>0</v>
      </c>
      <c r="Y194" s="888">
        <f t="shared" si="148"/>
        <v>0</v>
      </c>
      <c r="Z194" s="888">
        <f t="shared" si="148"/>
        <v>0</v>
      </c>
      <c r="AA194" s="888">
        <f t="shared" si="148"/>
        <v>0</v>
      </c>
      <c r="AB194" s="833"/>
      <c r="AC194" s="833"/>
      <c r="AD194" s="833"/>
      <c r="AE194" s="833"/>
      <c r="AF194" s="833"/>
      <c r="AG194" s="833"/>
      <c r="AH194" s="833"/>
      <c r="AI194" s="833"/>
      <c r="AJ194" s="833"/>
      <c r="AK194" s="833"/>
      <c r="AL194" s="833"/>
      <c r="AM194" s="833"/>
      <c r="AN194" s="833"/>
      <c r="AO194" s="833"/>
      <c r="AP194" s="835"/>
      <c r="AQ194" s="834"/>
    </row>
    <row r="195" spans="1:43" ht="15.75">
      <c r="A195" s="764"/>
      <c r="B195" s="42" t="s">
        <v>39</v>
      </c>
      <c r="C195" s="334"/>
      <c r="D195" s="334"/>
      <c r="E195" s="334"/>
      <c r="F195" s="313"/>
      <c r="G195" s="335"/>
      <c r="H195" s="336"/>
      <c r="I195" s="767"/>
      <c r="J195" s="784"/>
      <c r="K195" s="659"/>
      <c r="L195" s="777"/>
      <c r="M195" s="777"/>
      <c r="N195" s="777"/>
      <c r="O195" s="777"/>
      <c r="P195" s="777">
        <v>1652.72</v>
      </c>
      <c r="Q195" s="83">
        <v>0</v>
      </c>
      <c r="R195" s="83"/>
      <c r="S195" s="83"/>
      <c r="T195" s="83"/>
      <c r="U195" s="83"/>
      <c r="V195" s="83"/>
      <c r="W195" s="83"/>
      <c r="X195" s="83"/>
      <c r="Y195" s="83"/>
      <c r="Z195" s="259"/>
      <c r="AA195" s="83">
        <v>0</v>
      </c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409"/>
      <c r="AQ195" s="259"/>
    </row>
    <row r="196" spans="1:43" ht="15.75">
      <c r="A196" s="764"/>
      <c r="B196" s="42" t="s">
        <v>32</v>
      </c>
      <c r="C196" s="334"/>
      <c r="D196" s="334"/>
      <c r="E196" s="334"/>
      <c r="F196" s="313"/>
      <c r="G196" s="335"/>
      <c r="H196" s="336"/>
      <c r="I196" s="760"/>
      <c r="J196" s="784"/>
      <c r="K196" s="659"/>
      <c r="L196" s="777"/>
      <c r="M196" s="83"/>
      <c r="N196" s="83"/>
      <c r="O196" s="83"/>
      <c r="P196" s="83">
        <v>11107.23</v>
      </c>
      <c r="Q196" s="83">
        <v>0</v>
      </c>
      <c r="R196" s="83"/>
      <c r="S196" s="83"/>
      <c r="T196" s="83"/>
      <c r="U196" s="83"/>
      <c r="V196" s="83"/>
      <c r="W196" s="83"/>
      <c r="X196" s="83"/>
      <c r="Y196" s="83"/>
      <c r="Z196" s="83"/>
      <c r="AA196" s="83">
        <v>0</v>
      </c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409"/>
      <c r="AQ196" s="83"/>
    </row>
    <row r="197" spans="1:43" s="327" customFormat="1" ht="15.75">
      <c r="A197" s="831"/>
      <c r="B197" s="789" t="s">
        <v>414</v>
      </c>
      <c r="C197" s="826"/>
      <c r="D197" s="826"/>
      <c r="E197" s="826"/>
      <c r="F197" s="312"/>
      <c r="G197" s="792"/>
      <c r="H197" s="827"/>
      <c r="I197" s="832"/>
      <c r="J197" s="283"/>
      <c r="K197" s="828"/>
      <c r="L197" s="770"/>
      <c r="M197" s="770"/>
      <c r="N197" s="770"/>
      <c r="O197" s="770"/>
      <c r="P197" s="888">
        <f>SUM(P198:P199)</f>
        <v>21627.71</v>
      </c>
      <c r="Q197" s="833">
        <v>0</v>
      </c>
      <c r="R197" s="833"/>
      <c r="S197" s="833"/>
      <c r="T197" s="833"/>
      <c r="U197" s="833"/>
      <c r="V197" s="833"/>
      <c r="W197" s="833"/>
      <c r="X197" s="833"/>
      <c r="Y197" s="833"/>
      <c r="Z197" s="834"/>
      <c r="AA197" s="833">
        <v>0</v>
      </c>
      <c r="AB197" s="833"/>
      <c r="AC197" s="833"/>
      <c r="AD197" s="833"/>
      <c r="AE197" s="833"/>
      <c r="AF197" s="833"/>
      <c r="AG197" s="833"/>
      <c r="AH197" s="833"/>
      <c r="AI197" s="833"/>
      <c r="AJ197" s="833"/>
      <c r="AK197" s="833"/>
      <c r="AL197" s="833"/>
      <c r="AM197" s="833"/>
      <c r="AN197" s="833"/>
      <c r="AO197" s="833"/>
      <c r="AP197" s="835"/>
      <c r="AQ197" s="834"/>
    </row>
    <row r="198" spans="1:43" ht="15.75">
      <c r="A198" s="764"/>
      <c r="B198" s="42" t="s">
        <v>39</v>
      </c>
      <c r="C198" s="334"/>
      <c r="D198" s="334"/>
      <c r="E198" s="334"/>
      <c r="F198" s="313"/>
      <c r="G198" s="335"/>
      <c r="H198" s="336"/>
      <c r="I198" s="767"/>
      <c r="J198" s="784"/>
      <c r="K198" s="659"/>
      <c r="L198" s="777"/>
      <c r="M198" s="777"/>
      <c r="N198" s="777"/>
      <c r="O198" s="777"/>
      <c r="P198" s="777">
        <v>1821.34</v>
      </c>
      <c r="Q198" s="83">
        <v>0</v>
      </c>
      <c r="R198" s="83"/>
      <c r="S198" s="83"/>
      <c r="T198" s="83"/>
      <c r="U198" s="83"/>
      <c r="V198" s="83"/>
      <c r="W198" s="83"/>
      <c r="X198" s="83"/>
      <c r="Y198" s="83"/>
      <c r="Z198" s="259"/>
      <c r="AA198" s="83">
        <v>0</v>
      </c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409"/>
      <c r="AQ198" s="259"/>
    </row>
    <row r="199" spans="1:43" ht="15.75">
      <c r="A199" s="764"/>
      <c r="B199" s="42" t="s">
        <v>16</v>
      </c>
      <c r="C199" s="334"/>
      <c r="D199" s="334"/>
      <c r="E199" s="334"/>
      <c r="F199" s="313"/>
      <c r="G199" s="335"/>
      <c r="H199" s="336"/>
      <c r="I199" s="760"/>
      <c r="J199" s="784"/>
      <c r="K199" s="659"/>
      <c r="L199" s="777"/>
      <c r="M199" s="83"/>
      <c r="N199" s="83"/>
      <c r="O199" s="83"/>
      <c r="P199" s="83">
        <v>19806.37</v>
      </c>
      <c r="Q199" s="83">
        <v>0</v>
      </c>
      <c r="R199" s="83"/>
      <c r="S199" s="83"/>
      <c r="T199" s="83"/>
      <c r="U199" s="83"/>
      <c r="V199" s="83"/>
      <c r="W199" s="83"/>
      <c r="X199" s="83"/>
      <c r="Y199" s="83"/>
      <c r="Z199" s="83"/>
      <c r="AA199" s="83">
        <v>0</v>
      </c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409"/>
      <c r="AQ199" s="83"/>
    </row>
    <row r="200" spans="1:43" s="327" customFormat="1" ht="25.5">
      <c r="A200" s="831"/>
      <c r="B200" s="789" t="s">
        <v>415</v>
      </c>
      <c r="C200" s="826"/>
      <c r="D200" s="826"/>
      <c r="E200" s="826"/>
      <c r="F200" s="312"/>
      <c r="G200" s="792"/>
      <c r="H200" s="827"/>
      <c r="I200" s="832"/>
      <c r="J200" s="283"/>
      <c r="K200" s="828"/>
      <c r="L200" s="770"/>
      <c r="M200" s="770"/>
      <c r="N200" s="770"/>
      <c r="O200" s="770"/>
      <c r="P200" s="888">
        <f>SUM(P201:P202)</f>
        <v>12759.59</v>
      </c>
      <c r="Q200" s="833">
        <v>0</v>
      </c>
      <c r="R200" s="833"/>
      <c r="S200" s="833"/>
      <c r="T200" s="833"/>
      <c r="U200" s="833"/>
      <c r="V200" s="833"/>
      <c r="W200" s="833"/>
      <c r="X200" s="833"/>
      <c r="Y200" s="833"/>
      <c r="Z200" s="834"/>
      <c r="AA200" s="833">
        <v>0</v>
      </c>
      <c r="AB200" s="833"/>
      <c r="AC200" s="833"/>
      <c r="AD200" s="833"/>
      <c r="AE200" s="833"/>
      <c r="AF200" s="833"/>
      <c r="AG200" s="833"/>
      <c r="AH200" s="833"/>
      <c r="AI200" s="833"/>
      <c r="AJ200" s="833"/>
      <c r="AK200" s="833"/>
      <c r="AL200" s="833"/>
      <c r="AM200" s="833"/>
      <c r="AN200" s="833"/>
      <c r="AO200" s="833"/>
      <c r="AP200" s="835"/>
      <c r="AQ200" s="834"/>
    </row>
    <row r="201" spans="1:43" ht="15.75">
      <c r="A201" s="764"/>
      <c r="B201" s="42" t="s">
        <v>39</v>
      </c>
      <c r="C201" s="334"/>
      <c r="D201" s="334"/>
      <c r="E201" s="334"/>
      <c r="F201" s="313"/>
      <c r="G201" s="335"/>
      <c r="H201" s="336"/>
      <c r="I201" s="767"/>
      <c r="J201" s="784"/>
      <c r="K201" s="659"/>
      <c r="L201" s="777"/>
      <c r="M201" s="777"/>
      <c r="N201" s="777"/>
      <c r="O201" s="777"/>
      <c r="P201" s="777">
        <v>1652.36</v>
      </c>
      <c r="Q201" s="83">
        <v>0</v>
      </c>
      <c r="R201" s="83"/>
      <c r="S201" s="83"/>
      <c r="T201" s="83"/>
      <c r="U201" s="83"/>
      <c r="V201" s="83"/>
      <c r="W201" s="83"/>
      <c r="X201" s="83"/>
      <c r="Y201" s="83"/>
      <c r="Z201" s="259"/>
      <c r="AA201" s="83">
        <v>0</v>
      </c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409"/>
      <c r="AQ201" s="259"/>
    </row>
    <row r="202" spans="1:43" ht="15.75">
      <c r="A202" s="764"/>
      <c r="B202" s="42" t="s">
        <v>32</v>
      </c>
      <c r="C202" s="334"/>
      <c r="D202" s="334"/>
      <c r="E202" s="334"/>
      <c r="F202" s="313"/>
      <c r="G202" s="335"/>
      <c r="H202" s="336"/>
      <c r="I202" s="760"/>
      <c r="J202" s="784"/>
      <c r="K202" s="659"/>
      <c r="L202" s="777"/>
      <c r="M202" s="83"/>
      <c r="N202" s="83"/>
      <c r="O202" s="83"/>
      <c r="P202" s="83">
        <v>11107.23</v>
      </c>
      <c r="Q202" s="83">
        <v>0</v>
      </c>
      <c r="R202" s="83"/>
      <c r="S202" s="83"/>
      <c r="T202" s="83"/>
      <c r="U202" s="83"/>
      <c r="V202" s="83"/>
      <c r="W202" s="83"/>
      <c r="X202" s="83"/>
      <c r="Y202" s="83"/>
      <c r="Z202" s="83"/>
      <c r="AA202" s="83">
        <v>0</v>
      </c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409"/>
      <c r="AQ202" s="83"/>
    </row>
    <row r="203" spans="1:43" ht="43.5" hidden="1" customHeight="1">
      <c r="A203" s="1201" t="s">
        <v>24</v>
      </c>
      <c r="B203" s="1281" t="s">
        <v>206</v>
      </c>
      <c r="C203" s="1282"/>
      <c r="D203" s="1282"/>
      <c r="E203" s="1282"/>
      <c r="F203" s="1282"/>
      <c r="G203" s="1282"/>
      <c r="H203" s="1283"/>
      <c r="I203" s="23" t="s">
        <v>19</v>
      </c>
      <c r="J203" s="649">
        <v>0</v>
      </c>
      <c r="K203" s="649">
        <v>0</v>
      </c>
      <c r="L203" s="47">
        <v>0</v>
      </c>
      <c r="M203" s="47">
        <v>0</v>
      </c>
      <c r="N203" s="47">
        <v>0</v>
      </c>
      <c r="O203" s="47">
        <v>1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0</v>
      </c>
      <c r="V203" s="47">
        <v>0</v>
      </c>
      <c r="W203" s="47">
        <v>0</v>
      </c>
      <c r="X203" s="47">
        <v>0</v>
      </c>
      <c r="Y203" s="47">
        <v>0</v>
      </c>
      <c r="Z203" s="96"/>
      <c r="AA203" s="47">
        <v>0</v>
      </c>
      <c r="AB203" s="47">
        <v>0</v>
      </c>
      <c r="AC203" s="47">
        <v>0</v>
      </c>
      <c r="AD203" s="47">
        <v>0</v>
      </c>
      <c r="AE203" s="47">
        <v>0</v>
      </c>
      <c r="AF203" s="47">
        <v>0</v>
      </c>
      <c r="AG203" s="47">
        <v>0</v>
      </c>
      <c r="AH203" s="47">
        <v>0</v>
      </c>
      <c r="AI203" s="47">
        <v>0</v>
      </c>
      <c r="AJ203" s="47">
        <v>0</v>
      </c>
      <c r="AK203" s="47">
        <v>0</v>
      </c>
      <c r="AL203" s="47">
        <v>0</v>
      </c>
      <c r="AM203" s="47">
        <v>0</v>
      </c>
      <c r="AN203" s="47">
        <v>0</v>
      </c>
      <c r="AO203" s="47">
        <v>0</v>
      </c>
      <c r="AP203" s="397"/>
      <c r="AQ203" s="96"/>
    </row>
    <row r="204" spans="1:43" ht="41.25" hidden="1" customHeight="1">
      <c r="A204" s="1201"/>
      <c r="B204" s="1284"/>
      <c r="C204" s="1285"/>
      <c r="D204" s="1285"/>
      <c r="E204" s="1285"/>
      <c r="F204" s="1285"/>
      <c r="G204" s="1285"/>
      <c r="H204" s="1286"/>
      <c r="I204" s="23" t="s">
        <v>20</v>
      </c>
      <c r="J204" s="649">
        <f>J207</f>
        <v>6379.79</v>
      </c>
      <c r="K204" s="649">
        <f>K207</f>
        <v>0</v>
      </c>
      <c r="L204" s="47">
        <f t="shared" ref="L204:Q204" si="149">L207+L212+L218</f>
        <v>13097.62</v>
      </c>
      <c r="M204" s="47">
        <f t="shared" si="149"/>
        <v>4269.0300000000007</v>
      </c>
      <c r="N204" s="47">
        <f t="shared" si="149"/>
        <v>5370.84</v>
      </c>
      <c r="O204" s="47">
        <f t="shared" si="149"/>
        <v>3372.5</v>
      </c>
      <c r="P204" s="47">
        <f t="shared" si="149"/>
        <v>78556.570000000007</v>
      </c>
      <c r="Q204" s="47">
        <f t="shared" si="149"/>
        <v>0</v>
      </c>
      <c r="R204" s="47">
        <f t="shared" ref="R204:AK204" si="150">R207+R212+R218</f>
        <v>0</v>
      </c>
      <c r="S204" s="47">
        <f t="shared" si="150"/>
        <v>0</v>
      </c>
      <c r="T204" s="47">
        <f t="shared" si="150"/>
        <v>753.46</v>
      </c>
      <c r="U204" s="47">
        <f t="shared" si="150"/>
        <v>753.46</v>
      </c>
      <c r="V204" s="47">
        <f t="shared" si="150"/>
        <v>4173.82</v>
      </c>
      <c r="W204" s="47">
        <f t="shared" si="150"/>
        <v>4173.82</v>
      </c>
      <c r="X204" s="47">
        <f t="shared" si="150"/>
        <v>0</v>
      </c>
      <c r="Y204" s="47">
        <f t="shared" si="150"/>
        <v>0</v>
      </c>
      <c r="Z204" s="96"/>
      <c r="AA204" s="47">
        <f t="shared" si="150"/>
        <v>0</v>
      </c>
      <c r="AB204" s="47">
        <f t="shared" si="150"/>
        <v>0</v>
      </c>
      <c r="AC204" s="47">
        <f t="shared" si="150"/>
        <v>753.46</v>
      </c>
      <c r="AD204" s="47">
        <f t="shared" si="150"/>
        <v>4900</v>
      </c>
      <c r="AE204" s="47">
        <f t="shared" si="150"/>
        <v>0</v>
      </c>
      <c r="AF204" s="47">
        <f t="shared" si="150"/>
        <v>0</v>
      </c>
      <c r="AG204" s="47">
        <f t="shared" si="150"/>
        <v>0</v>
      </c>
      <c r="AH204" s="47">
        <f t="shared" si="150"/>
        <v>0</v>
      </c>
      <c r="AI204" s="47">
        <f t="shared" si="150"/>
        <v>0</v>
      </c>
      <c r="AJ204" s="47">
        <f t="shared" si="150"/>
        <v>0</v>
      </c>
      <c r="AK204" s="47">
        <f t="shared" si="150"/>
        <v>78556.570000000007</v>
      </c>
      <c r="AL204" s="47">
        <f>AL207</f>
        <v>78556.570000000007</v>
      </c>
      <c r="AM204" s="47">
        <f>AM207</f>
        <v>0</v>
      </c>
      <c r="AN204" s="47">
        <f>AN207</f>
        <v>0</v>
      </c>
      <c r="AO204" s="47">
        <f>AO207</f>
        <v>0</v>
      </c>
      <c r="AP204" s="397"/>
      <c r="AQ204" s="96"/>
    </row>
    <row r="205" spans="1:43" ht="38.25" hidden="1" customHeight="1">
      <c r="A205" s="1201"/>
      <c r="B205" s="1284"/>
      <c r="C205" s="1285"/>
      <c r="D205" s="1285"/>
      <c r="E205" s="1285"/>
      <c r="F205" s="1285"/>
      <c r="G205" s="1285"/>
      <c r="H205" s="1286"/>
      <c r="I205" s="23" t="s">
        <v>10</v>
      </c>
      <c r="J205" s="649">
        <v>0</v>
      </c>
      <c r="K205" s="649">
        <v>0</v>
      </c>
      <c r="L205" s="47">
        <f>L224+L226</f>
        <v>2305.4499999999998</v>
      </c>
      <c r="M205" s="47">
        <f>M224+M226</f>
        <v>1650.1</v>
      </c>
      <c r="N205" s="47">
        <f t="shared" ref="N205:AJ205" si="151">N224+N226</f>
        <v>0</v>
      </c>
      <c r="O205" s="47">
        <f t="shared" si="151"/>
        <v>0</v>
      </c>
      <c r="P205" s="47">
        <f t="shared" si="151"/>
        <v>0</v>
      </c>
      <c r="Q205" s="47">
        <f t="shared" si="151"/>
        <v>0</v>
      </c>
      <c r="R205" s="47">
        <f t="shared" si="151"/>
        <v>0</v>
      </c>
      <c r="S205" s="47">
        <f t="shared" si="151"/>
        <v>0</v>
      </c>
      <c r="T205" s="47">
        <f t="shared" si="151"/>
        <v>0</v>
      </c>
      <c r="U205" s="47">
        <f t="shared" si="151"/>
        <v>0</v>
      </c>
      <c r="V205" s="47">
        <f t="shared" si="151"/>
        <v>0</v>
      </c>
      <c r="W205" s="47">
        <f t="shared" si="151"/>
        <v>0</v>
      </c>
      <c r="X205" s="47">
        <f t="shared" si="151"/>
        <v>0</v>
      </c>
      <c r="Y205" s="47">
        <f t="shared" si="151"/>
        <v>0</v>
      </c>
      <c r="Z205" s="96"/>
      <c r="AA205" s="47">
        <f t="shared" si="151"/>
        <v>0</v>
      </c>
      <c r="AB205" s="47">
        <f t="shared" si="151"/>
        <v>0</v>
      </c>
      <c r="AC205" s="47">
        <f t="shared" si="151"/>
        <v>0</v>
      </c>
      <c r="AD205" s="47">
        <f t="shared" si="151"/>
        <v>0</v>
      </c>
      <c r="AE205" s="47">
        <f t="shared" si="151"/>
        <v>0</v>
      </c>
      <c r="AF205" s="47">
        <f t="shared" si="151"/>
        <v>0</v>
      </c>
      <c r="AG205" s="47">
        <f t="shared" si="151"/>
        <v>0</v>
      </c>
      <c r="AH205" s="47">
        <f t="shared" si="151"/>
        <v>0</v>
      </c>
      <c r="AI205" s="47">
        <f t="shared" si="151"/>
        <v>0</v>
      </c>
      <c r="AJ205" s="47">
        <f t="shared" si="151"/>
        <v>0</v>
      </c>
      <c r="AK205" s="47">
        <v>0</v>
      </c>
      <c r="AL205" s="47">
        <v>0</v>
      </c>
      <c r="AM205" s="47">
        <v>0</v>
      </c>
      <c r="AN205" s="47">
        <v>0</v>
      </c>
      <c r="AO205" s="47">
        <v>0</v>
      </c>
      <c r="AP205" s="397"/>
      <c r="AQ205" s="96"/>
    </row>
    <row r="206" spans="1:43" ht="25.5" hidden="1">
      <c r="A206" s="1201"/>
      <c r="B206" s="1287"/>
      <c r="C206" s="1288"/>
      <c r="D206" s="1288"/>
      <c r="E206" s="1288"/>
      <c r="F206" s="1288"/>
      <c r="G206" s="1288"/>
      <c r="H206" s="1289"/>
      <c r="I206" s="23" t="s">
        <v>9</v>
      </c>
      <c r="J206" s="649">
        <v>0</v>
      </c>
      <c r="K206" s="649">
        <v>0</v>
      </c>
      <c r="L206" s="47">
        <v>0</v>
      </c>
      <c r="M206" s="47">
        <v>0</v>
      </c>
      <c r="N206" s="47">
        <v>0</v>
      </c>
      <c r="O206" s="47">
        <v>1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47">
        <v>0</v>
      </c>
      <c r="W206" s="47">
        <v>0</v>
      </c>
      <c r="X206" s="47">
        <v>0</v>
      </c>
      <c r="Y206" s="47">
        <v>0</v>
      </c>
      <c r="Z206" s="96"/>
      <c r="AA206" s="47">
        <v>0</v>
      </c>
      <c r="AB206" s="47">
        <v>0</v>
      </c>
      <c r="AC206" s="47">
        <v>0</v>
      </c>
      <c r="AD206" s="47">
        <v>0</v>
      </c>
      <c r="AE206" s="47">
        <v>0</v>
      </c>
      <c r="AF206" s="47">
        <v>0</v>
      </c>
      <c r="AG206" s="47">
        <v>0</v>
      </c>
      <c r="AH206" s="47">
        <v>0</v>
      </c>
      <c r="AI206" s="47">
        <v>0</v>
      </c>
      <c r="AJ206" s="47">
        <v>0</v>
      </c>
      <c r="AK206" s="47">
        <v>0</v>
      </c>
      <c r="AL206" s="47">
        <v>0</v>
      </c>
      <c r="AM206" s="47">
        <v>0</v>
      </c>
      <c r="AN206" s="47">
        <v>0</v>
      </c>
      <c r="AO206" s="47">
        <v>0</v>
      </c>
      <c r="AP206" s="397"/>
      <c r="AQ206" s="96"/>
    </row>
    <row r="207" spans="1:43" s="327" customFormat="1" ht="33" customHeight="1">
      <c r="A207" s="1114" t="s">
        <v>30</v>
      </c>
      <c r="B207" s="797" t="s">
        <v>173</v>
      </c>
      <c r="C207" s="990">
        <v>300</v>
      </c>
      <c r="D207" s="990">
        <v>570</v>
      </c>
      <c r="E207" s="990"/>
      <c r="F207" s="990"/>
      <c r="G207" s="795"/>
      <c r="H207" s="795"/>
      <c r="I207" s="1127" t="s">
        <v>20</v>
      </c>
      <c r="J207" s="1291">
        <v>6379.79</v>
      </c>
      <c r="K207" s="3">
        <v>0</v>
      </c>
      <c r="L207" s="3">
        <f t="shared" ref="L207:AJ207" si="152">L208+L211</f>
        <v>5597.58</v>
      </c>
      <c r="M207" s="3">
        <f t="shared" si="152"/>
        <v>0</v>
      </c>
      <c r="N207" s="3">
        <f t="shared" si="152"/>
        <v>5370.84</v>
      </c>
      <c r="O207" s="3">
        <f t="shared" si="152"/>
        <v>3372.5</v>
      </c>
      <c r="P207" s="3">
        <f t="shared" si="152"/>
        <v>78556.570000000007</v>
      </c>
      <c r="Q207" s="3">
        <f t="shared" si="152"/>
        <v>0</v>
      </c>
      <c r="R207" s="3">
        <f t="shared" si="152"/>
        <v>0</v>
      </c>
      <c r="S207" s="3">
        <f t="shared" si="152"/>
        <v>0</v>
      </c>
      <c r="T207" s="3">
        <f t="shared" si="152"/>
        <v>753.46</v>
      </c>
      <c r="U207" s="3">
        <f t="shared" si="152"/>
        <v>753.46</v>
      </c>
      <c r="V207" s="3">
        <f t="shared" si="152"/>
        <v>4173.82</v>
      </c>
      <c r="W207" s="3">
        <f t="shared" si="152"/>
        <v>4173.82</v>
      </c>
      <c r="X207" s="3">
        <f t="shared" si="152"/>
        <v>0</v>
      </c>
      <c r="Y207" s="3">
        <f t="shared" si="152"/>
        <v>0</v>
      </c>
      <c r="Z207" s="95">
        <v>0</v>
      </c>
      <c r="AA207" s="3">
        <f t="shared" si="152"/>
        <v>0</v>
      </c>
      <c r="AB207" s="3">
        <f t="shared" si="152"/>
        <v>0</v>
      </c>
      <c r="AC207" s="3">
        <f t="shared" si="152"/>
        <v>753.46</v>
      </c>
      <c r="AD207" s="3">
        <f t="shared" si="152"/>
        <v>4900</v>
      </c>
      <c r="AE207" s="3">
        <f t="shared" si="152"/>
        <v>0</v>
      </c>
      <c r="AF207" s="3">
        <f t="shared" si="152"/>
        <v>0</v>
      </c>
      <c r="AG207" s="3">
        <f t="shared" si="152"/>
        <v>0</v>
      </c>
      <c r="AH207" s="3">
        <f t="shared" si="152"/>
        <v>0</v>
      </c>
      <c r="AI207" s="3">
        <f t="shared" si="152"/>
        <v>0</v>
      </c>
      <c r="AJ207" s="3">
        <f t="shared" si="152"/>
        <v>0</v>
      </c>
      <c r="AK207" s="3">
        <f>P207-Q207</f>
        <v>78556.570000000007</v>
      </c>
      <c r="AL207" s="3">
        <f>AK207</f>
        <v>78556.570000000007</v>
      </c>
      <c r="AM207" s="318">
        <f>ROUND((Q207*100%/P207*100),2)</f>
        <v>0</v>
      </c>
      <c r="AN207" s="3">
        <f>AN208+AN211</f>
        <v>0</v>
      </c>
      <c r="AO207" s="3">
        <f>AO208+AO211</f>
        <v>0</v>
      </c>
      <c r="AP207" s="640" t="s">
        <v>245</v>
      </c>
      <c r="AQ207" s="95">
        <v>0</v>
      </c>
    </row>
    <row r="208" spans="1:43">
      <c r="A208" s="1063"/>
      <c r="B208" s="1" t="s">
        <v>15</v>
      </c>
      <c r="C208" s="991"/>
      <c r="D208" s="991"/>
      <c r="E208" s="991"/>
      <c r="F208" s="991"/>
      <c r="G208" s="599">
        <v>2019</v>
      </c>
      <c r="H208" s="599">
        <v>2019</v>
      </c>
      <c r="I208" s="1128"/>
      <c r="J208" s="1292"/>
      <c r="K208" s="47"/>
      <c r="L208" s="47">
        <v>5597.58</v>
      </c>
      <c r="M208" s="50">
        <v>0</v>
      </c>
      <c r="N208" s="50">
        <v>5370.84</v>
      </c>
      <c r="O208" s="50">
        <v>0</v>
      </c>
      <c r="P208" s="448">
        <v>89.08</v>
      </c>
      <c r="Q208" s="448">
        <v>0</v>
      </c>
      <c r="R208" s="448">
        <f t="shared" ref="R208:AD208" si="153">SUM(R209:R210)</f>
        <v>0</v>
      </c>
      <c r="S208" s="448">
        <f t="shared" si="153"/>
        <v>0</v>
      </c>
      <c r="T208" s="448">
        <f t="shared" si="153"/>
        <v>753.46</v>
      </c>
      <c r="U208" s="448">
        <f t="shared" si="153"/>
        <v>753.46</v>
      </c>
      <c r="V208" s="448">
        <f t="shared" si="153"/>
        <v>4173.82</v>
      </c>
      <c r="W208" s="448">
        <f t="shared" si="153"/>
        <v>4173.82</v>
      </c>
      <c r="X208" s="448">
        <f t="shared" si="153"/>
        <v>0</v>
      </c>
      <c r="Y208" s="448">
        <f t="shared" si="153"/>
        <v>0</v>
      </c>
      <c r="Z208" s="586"/>
      <c r="AA208" s="448">
        <v>0</v>
      </c>
      <c r="AB208" s="448">
        <f t="shared" si="153"/>
        <v>0</v>
      </c>
      <c r="AC208" s="448">
        <f t="shared" si="153"/>
        <v>753.46</v>
      </c>
      <c r="AD208" s="448">
        <f t="shared" si="153"/>
        <v>4900</v>
      </c>
      <c r="AE208" s="50">
        <f t="shared" ref="AE208:AO208" si="154">SUM(AE210)</f>
        <v>0</v>
      </c>
      <c r="AF208" s="50">
        <f>SUM(AF210)</f>
        <v>0</v>
      </c>
      <c r="AG208" s="50">
        <f>SUM(AG210)</f>
        <v>0</v>
      </c>
      <c r="AH208" s="50">
        <f>SUM(AH210)</f>
        <v>0</v>
      </c>
      <c r="AI208" s="50">
        <f>SUM(AI210)</f>
        <v>0</v>
      </c>
      <c r="AJ208" s="50">
        <f>SUM(AJ210)</f>
        <v>0</v>
      </c>
      <c r="AK208" s="50">
        <f t="shared" si="154"/>
        <v>0</v>
      </c>
      <c r="AL208" s="50">
        <f t="shared" si="154"/>
        <v>0</v>
      </c>
      <c r="AM208" s="50">
        <f t="shared" si="154"/>
        <v>0</v>
      </c>
      <c r="AN208" s="50">
        <f t="shared" si="154"/>
        <v>0</v>
      </c>
      <c r="AO208" s="50">
        <f t="shared" si="154"/>
        <v>0</v>
      </c>
      <c r="AP208" s="412"/>
      <c r="AQ208" s="586"/>
    </row>
    <row r="209" spans="1:43" s="266" customFormat="1" hidden="1">
      <c r="A209" s="1063"/>
      <c r="B209" s="92" t="s">
        <v>324</v>
      </c>
      <c r="C209" s="991"/>
      <c r="D209" s="991"/>
      <c r="E209" s="991"/>
      <c r="F209" s="991"/>
      <c r="G209" s="104"/>
      <c r="H209" s="104"/>
      <c r="I209" s="1128"/>
      <c r="J209" s="1292"/>
      <c r="K209" s="96"/>
      <c r="L209" s="96"/>
      <c r="M209" s="263"/>
      <c r="N209" s="263"/>
      <c r="O209" s="263"/>
      <c r="P209" s="586"/>
      <c r="Q209" s="586">
        <f>V209</f>
        <v>4173.82</v>
      </c>
      <c r="R209" s="586"/>
      <c r="S209" s="586"/>
      <c r="T209" s="586"/>
      <c r="U209" s="586"/>
      <c r="V209" s="586">
        <f>W209</f>
        <v>4173.82</v>
      </c>
      <c r="W209" s="586">
        <v>4173.82</v>
      </c>
      <c r="X209" s="586"/>
      <c r="Y209" s="586"/>
      <c r="Z209" s="586"/>
      <c r="AA209" s="586">
        <f>AD209</f>
        <v>4900</v>
      </c>
      <c r="AB209" s="586"/>
      <c r="AC209" s="586"/>
      <c r="AD209" s="586">
        <v>4900</v>
      </c>
      <c r="AE209" s="263"/>
      <c r="AF209" s="263"/>
      <c r="AG209" s="263"/>
      <c r="AH209" s="263"/>
      <c r="AI209" s="263"/>
      <c r="AJ209" s="263"/>
      <c r="AK209" s="263"/>
      <c r="AL209" s="263"/>
      <c r="AM209" s="263"/>
      <c r="AN209" s="263"/>
      <c r="AO209" s="263"/>
      <c r="AP209" s="413"/>
      <c r="AQ209" s="586"/>
    </row>
    <row r="210" spans="1:43" s="266" customFormat="1" hidden="1">
      <c r="A210" s="1063"/>
      <c r="B210" s="92" t="s">
        <v>267</v>
      </c>
      <c r="C210" s="991"/>
      <c r="D210" s="991"/>
      <c r="E210" s="991"/>
      <c r="F210" s="991"/>
      <c r="G210" s="104"/>
      <c r="H210" s="104"/>
      <c r="I210" s="1128"/>
      <c r="J210" s="1292"/>
      <c r="K210" s="96"/>
      <c r="L210" s="96"/>
      <c r="M210" s="263"/>
      <c r="N210" s="263"/>
      <c r="O210" s="263"/>
      <c r="P210" s="263"/>
      <c r="Q210" s="263">
        <f>S210+U210</f>
        <v>753.46</v>
      </c>
      <c r="R210" s="263"/>
      <c r="S210" s="263"/>
      <c r="T210" s="263">
        <f>U210</f>
        <v>753.46</v>
      </c>
      <c r="U210" s="263">
        <f>ROUND((904.153/1.2),2)</f>
        <v>753.46</v>
      </c>
      <c r="V210" s="263"/>
      <c r="W210" s="263"/>
      <c r="X210" s="263"/>
      <c r="Y210" s="263"/>
      <c r="Z210" s="263"/>
      <c r="AA210" s="263">
        <f>AC210</f>
        <v>753.46</v>
      </c>
      <c r="AB210" s="263"/>
      <c r="AC210" s="263">
        <v>753.46</v>
      </c>
      <c r="AD210" s="263"/>
      <c r="AE210" s="263"/>
      <c r="AF210" s="263">
        <f>SUM(AG210:AG210)</f>
        <v>0</v>
      </c>
      <c r="AG210" s="263"/>
      <c r="AH210" s="263"/>
      <c r="AI210" s="263"/>
      <c r="AJ210" s="263"/>
      <c r="AK210" s="263"/>
      <c r="AL210" s="263"/>
      <c r="AM210" s="263"/>
      <c r="AN210" s="263"/>
      <c r="AO210" s="263"/>
      <c r="AP210" s="413"/>
      <c r="AQ210" s="263"/>
    </row>
    <row r="211" spans="1:43" ht="15.75" customHeight="1">
      <c r="A211" s="1152"/>
      <c r="B211" s="587" t="s">
        <v>16</v>
      </c>
      <c r="C211" s="992"/>
      <c r="D211" s="992"/>
      <c r="E211" s="992"/>
      <c r="F211" s="992"/>
      <c r="G211" s="599">
        <v>2021</v>
      </c>
      <c r="H211" s="599">
        <v>2021</v>
      </c>
      <c r="I211" s="1129"/>
      <c r="J211" s="1293"/>
      <c r="K211" s="47"/>
      <c r="L211" s="47">
        <v>0</v>
      </c>
      <c r="M211" s="50">
        <v>0</v>
      </c>
      <c r="N211" s="50">
        <v>0</v>
      </c>
      <c r="O211" s="50">
        <v>3372.5</v>
      </c>
      <c r="P211" s="50">
        <v>78467.490000000005</v>
      </c>
      <c r="Q211" s="50">
        <v>0</v>
      </c>
      <c r="R211" s="50">
        <v>0</v>
      </c>
      <c r="S211" s="50">
        <v>0</v>
      </c>
      <c r="T211" s="50">
        <v>0</v>
      </c>
      <c r="U211" s="50">
        <v>0</v>
      </c>
      <c r="V211" s="50">
        <v>0</v>
      </c>
      <c r="W211" s="50">
        <v>0</v>
      </c>
      <c r="X211" s="50">
        <v>0</v>
      </c>
      <c r="Y211" s="50">
        <v>0</v>
      </c>
      <c r="Z211" s="263"/>
      <c r="AA211" s="50">
        <v>0</v>
      </c>
      <c r="AB211" s="50">
        <v>0</v>
      </c>
      <c r="AC211" s="50">
        <v>0</v>
      </c>
      <c r="AD211" s="50">
        <v>0</v>
      </c>
      <c r="AE211" s="50">
        <v>0</v>
      </c>
      <c r="AF211" s="50">
        <v>0</v>
      </c>
      <c r="AG211" s="50">
        <v>0</v>
      </c>
      <c r="AH211" s="50">
        <v>0</v>
      </c>
      <c r="AI211" s="50">
        <v>0</v>
      </c>
      <c r="AJ211" s="50">
        <v>0</v>
      </c>
      <c r="AK211" s="50">
        <v>0</v>
      </c>
      <c r="AL211" s="50">
        <v>0</v>
      </c>
      <c r="AM211" s="50">
        <v>0</v>
      </c>
      <c r="AN211" s="50">
        <v>0</v>
      </c>
      <c r="AO211" s="50">
        <v>0</v>
      </c>
      <c r="AP211" s="412"/>
      <c r="AQ211" s="263"/>
    </row>
    <row r="212" spans="1:43" s="327" customFormat="1" ht="42" customHeight="1">
      <c r="A212" s="1327" t="s">
        <v>174</v>
      </c>
      <c r="B212" s="797" t="s">
        <v>175</v>
      </c>
      <c r="C212" s="133"/>
      <c r="D212" s="133"/>
      <c r="E212" s="133"/>
      <c r="F212" s="133"/>
      <c r="G212" s="795"/>
      <c r="H212" s="795"/>
      <c r="I212" s="1329" t="s">
        <v>20</v>
      </c>
      <c r="J212" s="769"/>
      <c r="K212" s="3"/>
      <c r="L212" s="3">
        <f>L213</f>
        <v>3750.02</v>
      </c>
      <c r="M212" s="3">
        <f>M213</f>
        <v>1639</v>
      </c>
      <c r="N212" s="3">
        <f t="shared" ref="N212:AO212" si="155">N213</f>
        <v>0</v>
      </c>
      <c r="O212" s="3">
        <f t="shared" si="155"/>
        <v>0</v>
      </c>
      <c r="P212" s="3">
        <f t="shared" si="155"/>
        <v>0</v>
      </c>
      <c r="Q212" s="3">
        <f t="shared" si="155"/>
        <v>0</v>
      </c>
      <c r="R212" s="3">
        <f t="shared" si="155"/>
        <v>0</v>
      </c>
      <c r="S212" s="3">
        <f t="shared" si="155"/>
        <v>0</v>
      </c>
      <c r="T212" s="3">
        <f t="shared" si="155"/>
        <v>0</v>
      </c>
      <c r="U212" s="3">
        <f t="shared" si="155"/>
        <v>0</v>
      </c>
      <c r="V212" s="3">
        <f t="shared" si="155"/>
        <v>0</v>
      </c>
      <c r="W212" s="3">
        <f t="shared" si="155"/>
        <v>0</v>
      </c>
      <c r="X212" s="3">
        <f t="shared" si="155"/>
        <v>0</v>
      </c>
      <c r="Y212" s="3">
        <f t="shared" si="155"/>
        <v>0</v>
      </c>
      <c r="Z212" s="95">
        <v>0</v>
      </c>
      <c r="AA212" s="3">
        <f t="shared" si="155"/>
        <v>0</v>
      </c>
      <c r="AB212" s="3">
        <f t="shared" si="155"/>
        <v>0</v>
      </c>
      <c r="AC212" s="3">
        <f t="shared" si="155"/>
        <v>0</v>
      </c>
      <c r="AD212" s="3">
        <f t="shared" si="155"/>
        <v>0</v>
      </c>
      <c r="AE212" s="3">
        <f t="shared" si="155"/>
        <v>0</v>
      </c>
      <c r="AF212" s="3">
        <f t="shared" si="155"/>
        <v>0</v>
      </c>
      <c r="AG212" s="3">
        <f t="shared" si="155"/>
        <v>0</v>
      </c>
      <c r="AH212" s="3">
        <f t="shared" si="155"/>
        <v>0</v>
      </c>
      <c r="AI212" s="3">
        <f t="shared" si="155"/>
        <v>0</v>
      </c>
      <c r="AJ212" s="3">
        <f t="shared" si="155"/>
        <v>0</v>
      </c>
      <c r="AK212" s="3">
        <f t="shared" si="155"/>
        <v>0</v>
      </c>
      <c r="AL212" s="3">
        <f t="shared" si="155"/>
        <v>0</v>
      </c>
      <c r="AM212" s="3">
        <f t="shared" si="155"/>
        <v>0</v>
      </c>
      <c r="AN212" s="3">
        <f t="shared" si="155"/>
        <v>0</v>
      </c>
      <c r="AO212" s="3">
        <f t="shared" si="155"/>
        <v>0</v>
      </c>
      <c r="AP212" s="640" t="s">
        <v>256</v>
      </c>
      <c r="AQ212" s="95">
        <v>0</v>
      </c>
    </row>
    <row r="213" spans="1:43" s="327" customFormat="1" ht="15.75" hidden="1" customHeight="1">
      <c r="A213" s="1328"/>
      <c r="B213" s="789" t="s">
        <v>15</v>
      </c>
      <c r="C213" s="133"/>
      <c r="D213" s="133"/>
      <c r="E213" s="133"/>
      <c r="F213" s="133"/>
      <c r="G213" s="312"/>
      <c r="H213" s="759"/>
      <c r="I213" s="1330"/>
      <c r="J213" s="769"/>
      <c r="K213" s="318"/>
      <c r="L213" s="3">
        <v>3750.02</v>
      </c>
      <c r="M213" s="3">
        <v>1639</v>
      </c>
      <c r="N213" s="3">
        <v>0</v>
      </c>
      <c r="O213" s="3">
        <v>0</v>
      </c>
      <c r="P213" s="3">
        <v>0</v>
      </c>
      <c r="Q213" s="836">
        <f>SUM(Q214:Q217)</f>
        <v>0</v>
      </c>
      <c r="R213" s="836">
        <f t="shared" ref="R213:AJ213" si="156">SUM(R214:R217)</f>
        <v>0</v>
      </c>
      <c r="S213" s="836">
        <f t="shared" si="156"/>
        <v>0</v>
      </c>
      <c r="T213" s="836">
        <f t="shared" si="156"/>
        <v>0</v>
      </c>
      <c r="U213" s="836">
        <f t="shared" si="156"/>
        <v>0</v>
      </c>
      <c r="V213" s="836">
        <f t="shared" si="156"/>
        <v>0</v>
      </c>
      <c r="W213" s="836">
        <f t="shared" si="156"/>
        <v>0</v>
      </c>
      <c r="X213" s="3">
        <v>0</v>
      </c>
      <c r="Y213" s="836">
        <f t="shared" si="156"/>
        <v>0</v>
      </c>
      <c r="Z213" s="837"/>
      <c r="AA213" s="836">
        <f t="shared" si="156"/>
        <v>0</v>
      </c>
      <c r="AB213" s="836">
        <f t="shared" si="156"/>
        <v>0</v>
      </c>
      <c r="AC213" s="836">
        <f t="shared" si="156"/>
        <v>0</v>
      </c>
      <c r="AD213" s="836">
        <f t="shared" si="156"/>
        <v>0</v>
      </c>
      <c r="AE213" s="836">
        <f t="shared" si="156"/>
        <v>0</v>
      </c>
      <c r="AF213" s="836">
        <f t="shared" si="156"/>
        <v>0</v>
      </c>
      <c r="AG213" s="836">
        <f t="shared" si="156"/>
        <v>0</v>
      </c>
      <c r="AH213" s="836">
        <f t="shared" si="156"/>
        <v>0</v>
      </c>
      <c r="AI213" s="836">
        <f t="shared" si="156"/>
        <v>0</v>
      </c>
      <c r="AJ213" s="836">
        <f t="shared" si="156"/>
        <v>0</v>
      </c>
      <c r="AK213" s="836">
        <f>SUM(AK214:AK217)</f>
        <v>0</v>
      </c>
      <c r="AL213" s="836">
        <f>SUM(AL214:AL217)</f>
        <v>0</v>
      </c>
      <c r="AM213" s="836">
        <f>SUM(AM214:AM217)</f>
        <v>0</v>
      </c>
      <c r="AN213" s="836">
        <f>SUM(AN214:AN217)</f>
        <v>0</v>
      </c>
      <c r="AO213" s="836">
        <f>SUM(AO214:AO217)</f>
        <v>0</v>
      </c>
      <c r="AP213" s="838"/>
      <c r="AQ213" s="837"/>
    </row>
    <row r="214" spans="1:43" s="844" customFormat="1" ht="15.75" hidden="1" customHeight="1">
      <c r="A214" s="839"/>
      <c r="B214" s="840" t="s">
        <v>234</v>
      </c>
      <c r="C214" s="369"/>
      <c r="D214" s="369"/>
      <c r="E214" s="369"/>
      <c r="F214" s="369"/>
      <c r="G214" s="254"/>
      <c r="H214" s="841"/>
      <c r="I214" s="842"/>
      <c r="J214" s="371"/>
      <c r="K214" s="372"/>
      <c r="L214" s="95"/>
      <c r="M214" s="95"/>
      <c r="N214" s="95"/>
      <c r="O214" s="95"/>
      <c r="P214" s="3"/>
      <c r="Q214" s="837">
        <f>Y214</f>
        <v>0</v>
      </c>
      <c r="R214" s="837"/>
      <c r="S214" s="837"/>
      <c r="T214" s="837"/>
      <c r="U214" s="837"/>
      <c r="V214" s="837"/>
      <c r="W214" s="837"/>
      <c r="X214" s="837">
        <v>0</v>
      </c>
      <c r="Y214" s="837">
        <v>0</v>
      </c>
      <c r="Z214" s="837"/>
      <c r="AA214" s="837">
        <v>0</v>
      </c>
      <c r="AB214" s="837">
        <v>0</v>
      </c>
      <c r="AC214" s="837"/>
      <c r="AD214" s="837"/>
      <c r="AE214" s="837"/>
      <c r="AF214" s="837"/>
      <c r="AG214" s="837"/>
      <c r="AH214" s="837"/>
      <c r="AI214" s="837"/>
      <c r="AJ214" s="837"/>
      <c r="AK214" s="837"/>
      <c r="AL214" s="837"/>
      <c r="AM214" s="837"/>
      <c r="AN214" s="837"/>
      <c r="AO214" s="837"/>
      <c r="AP214" s="843"/>
      <c r="AQ214" s="837"/>
    </row>
    <row r="215" spans="1:43" s="844" customFormat="1" ht="15.75" hidden="1" customHeight="1">
      <c r="A215" s="839"/>
      <c r="B215" s="840" t="s">
        <v>235</v>
      </c>
      <c r="C215" s="369"/>
      <c r="D215" s="369"/>
      <c r="E215" s="369"/>
      <c r="F215" s="369"/>
      <c r="G215" s="254"/>
      <c r="H215" s="841"/>
      <c r="I215" s="842"/>
      <c r="J215" s="371"/>
      <c r="K215" s="372"/>
      <c r="L215" s="95"/>
      <c r="M215" s="95"/>
      <c r="N215" s="95"/>
      <c r="O215" s="95"/>
      <c r="P215" s="3"/>
      <c r="Q215" s="837">
        <f>Y215</f>
        <v>0</v>
      </c>
      <c r="R215" s="837"/>
      <c r="S215" s="837"/>
      <c r="T215" s="837"/>
      <c r="U215" s="837"/>
      <c r="V215" s="837"/>
      <c r="W215" s="837"/>
      <c r="X215" s="837">
        <v>0</v>
      </c>
      <c r="Y215" s="837">
        <v>0</v>
      </c>
      <c r="Z215" s="837"/>
      <c r="AA215" s="837">
        <v>0</v>
      </c>
      <c r="AB215" s="837">
        <v>0</v>
      </c>
      <c r="AC215" s="837"/>
      <c r="AD215" s="837"/>
      <c r="AE215" s="837"/>
      <c r="AF215" s="837"/>
      <c r="AG215" s="837"/>
      <c r="AH215" s="837"/>
      <c r="AI215" s="837"/>
      <c r="AJ215" s="837"/>
      <c r="AK215" s="837"/>
      <c r="AL215" s="837"/>
      <c r="AM215" s="837"/>
      <c r="AN215" s="837"/>
      <c r="AO215" s="837"/>
      <c r="AP215" s="843"/>
      <c r="AQ215" s="837"/>
    </row>
    <row r="216" spans="1:43" s="844" customFormat="1" ht="15.75" hidden="1" customHeight="1">
      <c r="A216" s="839"/>
      <c r="B216" s="840" t="s">
        <v>236</v>
      </c>
      <c r="C216" s="369"/>
      <c r="D216" s="369"/>
      <c r="E216" s="369"/>
      <c r="F216" s="369"/>
      <c r="G216" s="254"/>
      <c r="H216" s="841"/>
      <c r="I216" s="842"/>
      <c r="J216" s="371"/>
      <c r="K216" s="372"/>
      <c r="L216" s="95"/>
      <c r="M216" s="95"/>
      <c r="N216" s="95"/>
      <c r="O216" s="95"/>
      <c r="P216" s="3"/>
      <c r="Q216" s="837">
        <f>Y216</f>
        <v>0</v>
      </c>
      <c r="R216" s="837"/>
      <c r="S216" s="837"/>
      <c r="T216" s="837"/>
      <c r="U216" s="837"/>
      <c r="V216" s="837"/>
      <c r="W216" s="837"/>
      <c r="X216" s="837">
        <v>0</v>
      </c>
      <c r="Y216" s="837">
        <v>0</v>
      </c>
      <c r="Z216" s="837"/>
      <c r="AA216" s="837">
        <v>0</v>
      </c>
      <c r="AB216" s="837">
        <v>0</v>
      </c>
      <c r="AC216" s="837"/>
      <c r="AD216" s="837"/>
      <c r="AE216" s="837"/>
      <c r="AF216" s="837"/>
      <c r="AG216" s="837"/>
      <c r="AH216" s="837"/>
      <c r="AI216" s="837"/>
      <c r="AJ216" s="837"/>
      <c r="AK216" s="837"/>
      <c r="AL216" s="837"/>
      <c r="AM216" s="837"/>
      <c r="AN216" s="837"/>
      <c r="AO216" s="837"/>
      <c r="AP216" s="843"/>
      <c r="AQ216" s="837"/>
    </row>
    <row r="217" spans="1:43" s="844" customFormat="1" ht="15.75" hidden="1" customHeight="1">
      <c r="A217" s="839"/>
      <c r="B217" s="840" t="s">
        <v>237</v>
      </c>
      <c r="C217" s="369"/>
      <c r="D217" s="369"/>
      <c r="E217" s="369"/>
      <c r="F217" s="369"/>
      <c r="G217" s="254"/>
      <c r="H217" s="841"/>
      <c r="I217" s="842"/>
      <c r="J217" s="371"/>
      <c r="K217" s="372"/>
      <c r="L217" s="95"/>
      <c r="M217" s="95"/>
      <c r="N217" s="95"/>
      <c r="O217" s="95"/>
      <c r="P217" s="3"/>
      <c r="Q217" s="837">
        <f>Y217</f>
        <v>0</v>
      </c>
      <c r="R217" s="837"/>
      <c r="S217" s="837"/>
      <c r="T217" s="837"/>
      <c r="U217" s="837"/>
      <c r="V217" s="837"/>
      <c r="W217" s="837"/>
      <c r="X217" s="837">
        <v>0</v>
      </c>
      <c r="Y217" s="837">
        <v>0</v>
      </c>
      <c r="Z217" s="837"/>
      <c r="AA217" s="837">
        <v>0</v>
      </c>
      <c r="AB217" s="837">
        <v>0</v>
      </c>
      <c r="AC217" s="837"/>
      <c r="AD217" s="837"/>
      <c r="AE217" s="837"/>
      <c r="AF217" s="837"/>
      <c r="AG217" s="837"/>
      <c r="AH217" s="837"/>
      <c r="AI217" s="837"/>
      <c r="AJ217" s="837"/>
      <c r="AK217" s="837"/>
      <c r="AL217" s="837"/>
      <c r="AM217" s="837"/>
      <c r="AN217" s="837"/>
      <c r="AO217" s="837"/>
      <c r="AP217" s="843"/>
      <c r="AQ217" s="837"/>
    </row>
    <row r="218" spans="1:43" s="327" customFormat="1" ht="40.5" customHeight="1">
      <c r="A218" s="845" t="s">
        <v>176</v>
      </c>
      <c r="B218" s="797" t="s">
        <v>177</v>
      </c>
      <c r="C218" s="133"/>
      <c r="D218" s="133"/>
      <c r="E218" s="133"/>
      <c r="F218" s="133"/>
      <c r="G218" s="795"/>
      <c r="H218" s="795"/>
      <c r="I218" s="1127" t="s">
        <v>20</v>
      </c>
      <c r="J218" s="769"/>
      <c r="K218" s="3"/>
      <c r="L218" s="3">
        <f>L219</f>
        <v>3750.02</v>
      </c>
      <c r="M218" s="3">
        <f>M219</f>
        <v>2630.03</v>
      </c>
      <c r="N218" s="3">
        <f t="shared" ref="N218:AO218" si="157">N219</f>
        <v>0</v>
      </c>
      <c r="O218" s="3">
        <f t="shared" si="157"/>
        <v>0</v>
      </c>
      <c r="P218" s="3">
        <f t="shared" si="157"/>
        <v>0</v>
      </c>
      <c r="Q218" s="3">
        <f t="shared" si="157"/>
        <v>0</v>
      </c>
      <c r="R218" s="3">
        <f t="shared" si="157"/>
        <v>0</v>
      </c>
      <c r="S218" s="3">
        <f t="shared" si="157"/>
        <v>0</v>
      </c>
      <c r="T218" s="3">
        <f t="shared" si="157"/>
        <v>0</v>
      </c>
      <c r="U218" s="3">
        <f t="shared" si="157"/>
        <v>0</v>
      </c>
      <c r="V218" s="3">
        <f t="shared" si="157"/>
        <v>0</v>
      </c>
      <c r="W218" s="3">
        <f t="shared" si="157"/>
        <v>0</v>
      </c>
      <c r="X218" s="3">
        <f t="shared" si="157"/>
        <v>0</v>
      </c>
      <c r="Y218" s="3">
        <f t="shared" si="157"/>
        <v>0</v>
      </c>
      <c r="Z218" s="95">
        <v>0</v>
      </c>
      <c r="AA218" s="3">
        <f t="shared" si="157"/>
        <v>0</v>
      </c>
      <c r="AB218" s="3">
        <f t="shared" si="157"/>
        <v>0</v>
      </c>
      <c r="AC218" s="3">
        <f t="shared" si="157"/>
        <v>0</v>
      </c>
      <c r="AD218" s="3">
        <f t="shared" si="157"/>
        <v>0</v>
      </c>
      <c r="AE218" s="3">
        <f t="shared" si="157"/>
        <v>0</v>
      </c>
      <c r="AF218" s="3">
        <f t="shared" si="157"/>
        <v>0</v>
      </c>
      <c r="AG218" s="3">
        <f t="shared" si="157"/>
        <v>0</v>
      </c>
      <c r="AH218" s="3">
        <f t="shared" si="157"/>
        <v>0</v>
      </c>
      <c r="AI218" s="3">
        <f t="shared" si="157"/>
        <v>0</v>
      </c>
      <c r="AJ218" s="3">
        <f t="shared" si="157"/>
        <v>0</v>
      </c>
      <c r="AK218" s="3">
        <f t="shared" si="157"/>
        <v>0</v>
      </c>
      <c r="AL218" s="3">
        <f t="shared" si="157"/>
        <v>0</v>
      </c>
      <c r="AM218" s="3">
        <f t="shared" si="157"/>
        <v>0</v>
      </c>
      <c r="AN218" s="3">
        <f t="shared" si="157"/>
        <v>0</v>
      </c>
      <c r="AO218" s="3">
        <f t="shared" si="157"/>
        <v>0</v>
      </c>
      <c r="AP218" s="640" t="s">
        <v>256</v>
      </c>
      <c r="AQ218" s="95">
        <v>0</v>
      </c>
    </row>
    <row r="219" spans="1:43" ht="15.75" hidden="1" customHeight="1">
      <c r="A219" s="593"/>
      <c r="B219" s="42" t="s">
        <v>15</v>
      </c>
      <c r="C219" s="341"/>
      <c r="D219" s="341"/>
      <c r="E219" s="341"/>
      <c r="F219" s="341"/>
      <c r="G219" s="313"/>
      <c r="H219" s="314"/>
      <c r="I219" s="1129"/>
      <c r="J219" s="660"/>
      <c r="K219" s="4"/>
      <c r="L219" s="47">
        <v>3750.02</v>
      </c>
      <c r="M219" s="47">
        <v>2630.03</v>
      </c>
      <c r="N219" s="47">
        <v>0</v>
      </c>
      <c r="O219" s="47">
        <v>0</v>
      </c>
      <c r="P219" s="47">
        <v>0</v>
      </c>
      <c r="Q219" s="50">
        <f>SUM(Q220:Q223)</f>
        <v>0</v>
      </c>
      <c r="R219" s="50">
        <f t="shared" ref="R219:W219" si="158">SUM(R220:R223)</f>
        <v>0</v>
      </c>
      <c r="S219" s="50">
        <f t="shared" si="158"/>
        <v>0</v>
      </c>
      <c r="T219" s="50">
        <f t="shared" si="158"/>
        <v>0</v>
      </c>
      <c r="U219" s="50">
        <f t="shared" si="158"/>
        <v>0</v>
      </c>
      <c r="V219" s="50">
        <f t="shared" si="158"/>
        <v>0</v>
      </c>
      <c r="W219" s="50">
        <f t="shared" si="158"/>
        <v>0</v>
      </c>
      <c r="X219" s="47">
        <v>0</v>
      </c>
      <c r="Y219" s="50">
        <f t="shared" ref="Y219:AJ219" si="159">SUM(Y220:Y223)</f>
        <v>0</v>
      </c>
      <c r="Z219" s="263"/>
      <c r="AA219" s="50">
        <f t="shared" si="159"/>
        <v>0</v>
      </c>
      <c r="AB219" s="50">
        <f t="shared" si="159"/>
        <v>0</v>
      </c>
      <c r="AC219" s="50">
        <f t="shared" si="159"/>
        <v>0</v>
      </c>
      <c r="AD219" s="50">
        <f t="shared" si="159"/>
        <v>0</v>
      </c>
      <c r="AE219" s="50">
        <f t="shared" si="159"/>
        <v>0</v>
      </c>
      <c r="AF219" s="50">
        <f t="shared" si="159"/>
        <v>0</v>
      </c>
      <c r="AG219" s="50">
        <f t="shared" si="159"/>
        <v>0</v>
      </c>
      <c r="AH219" s="50">
        <f t="shared" si="159"/>
        <v>0</v>
      </c>
      <c r="AI219" s="50">
        <f t="shared" si="159"/>
        <v>0</v>
      </c>
      <c r="AJ219" s="50">
        <f t="shared" si="159"/>
        <v>0</v>
      </c>
      <c r="AK219" s="50">
        <v>0</v>
      </c>
      <c r="AL219" s="50">
        <v>0</v>
      </c>
      <c r="AM219" s="50">
        <v>0</v>
      </c>
      <c r="AN219" s="50">
        <v>0</v>
      </c>
      <c r="AO219" s="50">
        <v>0</v>
      </c>
      <c r="AP219" s="412"/>
      <c r="AQ219" s="263"/>
    </row>
    <row r="220" spans="1:43" s="266" customFormat="1" ht="15.75" hidden="1" customHeight="1">
      <c r="A220" s="366"/>
      <c r="B220" s="252" t="s">
        <v>238</v>
      </c>
      <c r="C220" s="455"/>
      <c r="D220" s="455"/>
      <c r="E220" s="455"/>
      <c r="F220" s="455"/>
      <c r="G220" s="363"/>
      <c r="H220" s="364"/>
      <c r="I220" s="370"/>
      <c r="J220" s="661"/>
      <c r="K220" s="268"/>
      <c r="L220" s="96"/>
      <c r="M220" s="96"/>
      <c r="N220" s="96"/>
      <c r="O220" s="96"/>
      <c r="P220" s="47"/>
      <c r="Q220" s="263">
        <f>Y220</f>
        <v>0</v>
      </c>
      <c r="R220" s="263"/>
      <c r="S220" s="263"/>
      <c r="T220" s="263"/>
      <c r="U220" s="263"/>
      <c r="V220" s="263"/>
      <c r="W220" s="263"/>
      <c r="X220" s="263">
        <v>0</v>
      </c>
      <c r="Y220" s="263">
        <v>0</v>
      </c>
      <c r="Z220" s="263"/>
      <c r="AA220" s="263">
        <v>0</v>
      </c>
      <c r="AB220" s="263">
        <v>0</v>
      </c>
      <c r="AC220" s="263"/>
      <c r="AD220" s="263"/>
      <c r="AE220" s="263"/>
      <c r="AF220" s="263"/>
      <c r="AG220" s="263"/>
      <c r="AH220" s="263"/>
      <c r="AI220" s="263"/>
      <c r="AJ220" s="263"/>
      <c r="AK220" s="263"/>
      <c r="AL220" s="263"/>
      <c r="AM220" s="263"/>
      <c r="AN220" s="263"/>
      <c r="AO220" s="263"/>
      <c r="AP220" s="413"/>
      <c r="AQ220" s="263"/>
    </row>
    <row r="221" spans="1:43" s="266" customFormat="1" ht="15.75" hidden="1" customHeight="1">
      <c r="A221" s="366"/>
      <c r="B221" s="252" t="s">
        <v>239</v>
      </c>
      <c r="C221" s="455"/>
      <c r="D221" s="455"/>
      <c r="E221" s="455"/>
      <c r="F221" s="455"/>
      <c r="G221" s="363"/>
      <c r="H221" s="364"/>
      <c r="I221" s="370"/>
      <c r="J221" s="661"/>
      <c r="K221" s="268"/>
      <c r="L221" s="96"/>
      <c r="M221" s="96"/>
      <c r="N221" s="96"/>
      <c r="O221" s="96"/>
      <c r="P221" s="47"/>
      <c r="Q221" s="263">
        <f>Y221</f>
        <v>0</v>
      </c>
      <c r="R221" s="263"/>
      <c r="S221" s="263"/>
      <c r="T221" s="263"/>
      <c r="U221" s="263"/>
      <c r="V221" s="263"/>
      <c r="W221" s="263"/>
      <c r="X221" s="263">
        <v>0</v>
      </c>
      <c r="Y221" s="263">
        <v>0</v>
      </c>
      <c r="Z221" s="263"/>
      <c r="AA221" s="263">
        <v>0</v>
      </c>
      <c r="AB221" s="263">
        <v>0</v>
      </c>
      <c r="AC221" s="263"/>
      <c r="AD221" s="263"/>
      <c r="AE221" s="263"/>
      <c r="AF221" s="263"/>
      <c r="AG221" s="263"/>
      <c r="AH221" s="263"/>
      <c r="AI221" s="263"/>
      <c r="AJ221" s="263"/>
      <c r="AK221" s="263"/>
      <c r="AL221" s="263"/>
      <c r="AM221" s="263"/>
      <c r="AN221" s="263"/>
      <c r="AO221" s="263"/>
      <c r="AP221" s="413"/>
      <c r="AQ221" s="263"/>
    </row>
    <row r="222" spans="1:43" s="266" customFormat="1" ht="15.75" hidden="1" customHeight="1">
      <c r="A222" s="366"/>
      <c r="B222" s="252" t="s">
        <v>234</v>
      </c>
      <c r="C222" s="455"/>
      <c r="D222" s="455"/>
      <c r="E222" s="455"/>
      <c r="F222" s="455"/>
      <c r="G222" s="363"/>
      <c r="H222" s="364"/>
      <c r="I222" s="370"/>
      <c r="J222" s="661"/>
      <c r="K222" s="268"/>
      <c r="L222" s="96"/>
      <c r="M222" s="96"/>
      <c r="N222" s="96"/>
      <c r="O222" s="96"/>
      <c r="P222" s="47"/>
      <c r="Q222" s="263">
        <f>Y222</f>
        <v>0</v>
      </c>
      <c r="R222" s="263"/>
      <c r="S222" s="263"/>
      <c r="T222" s="263"/>
      <c r="U222" s="263"/>
      <c r="V222" s="263"/>
      <c r="W222" s="263"/>
      <c r="X222" s="263">
        <v>0</v>
      </c>
      <c r="Y222" s="263">
        <v>0</v>
      </c>
      <c r="Z222" s="263"/>
      <c r="AA222" s="263">
        <v>0</v>
      </c>
      <c r="AB222" s="263">
        <v>0</v>
      </c>
      <c r="AC222" s="263"/>
      <c r="AD222" s="263"/>
      <c r="AE222" s="263"/>
      <c r="AF222" s="263"/>
      <c r="AG222" s="263"/>
      <c r="AH222" s="263"/>
      <c r="AI222" s="263"/>
      <c r="AJ222" s="263"/>
      <c r="AK222" s="263"/>
      <c r="AL222" s="263"/>
      <c r="AM222" s="263"/>
      <c r="AN222" s="263"/>
      <c r="AO222" s="263"/>
      <c r="AP222" s="413"/>
      <c r="AQ222" s="263"/>
    </row>
    <row r="223" spans="1:43" s="266" customFormat="1" ht="15.75" hidden="1" customHeight="1">
      <c r="A223" s="366"/>
      <c r="B223" s="252" t="s">
        <v>237</v>
      </c>
      <c r="C223" s="455"/>
      <c r="D223" s="455"/>
      <c r="E223" s="455"/>
      <c r="F223" s="455"/>
      <c r="G223" s="363"/>
      <c r="H223" s="364"/>
      <c r="I223" s="370"/>
      <c r="J223" s="661"/>
      <c r="K223" s="268"/>
      <c r="L223" s="96"/>
      <c r="M223" s="96"/>
      <c r="N223" s="96"/>
      <c r="O223" s="96"/>
      <c r="P223" s="47"/>
      <c r="Q223" s="263">
        <f>Y223</f>
        <v>0</v>
      </c>
      <c r="R223" s="263"/>
      <c r="S223" s="263"/>
      <c r="T223" s="263"/>
      <c r="U223" s="263"/>
      <c r="V223" s="263"/>
      <c r="W223" s="263"/>
      <c r="X223" s="263">
        <v>0</v>
      </c>
      <c r="Y223" s="263">
        <v>0</v>
      </c>
      <c r="Z223" s="263"/>
      <c r="AA223" s="263">
        <v>0</v>
      </c>
      <c r="AB223" s="263">
        <v>0</v>
      </c>
      <c r="AC223" s="263"/>
      <c r="AD223" s="263"/>
      <c r="AE223" s="263"/>
      <c r="AF223" s="263"/>
      <c r="AG223" s="263"/>
      <c r="AH223" s="263"/>
      <c r="AI223" s="263"/>
      <c r="AJ223" s="263"/>
      <c r="AK223" s="263"/>
      <c r="AL223" s="263"/>
      <c r="AM223" s="263"/>
      <c r="AN223" s="263"/>
      <c r="AO223" s="263"/>
      <c r="AP223" s="413"/>
      <c r="AQ223" s="263"/>
    </row>
    <row r="224" spans="1:43" s="327" customFormat="1" ht="59.25" customHeight="1">
      <c r="A224" s="845" t="s">
        <v>178</v>
      </c>
      <c r="B224" s="797" t="s">
        <v>180</v>
      </c>
      <c r="C224" s="133"/>
      <c r="D224" s="133"/>
      <c r="E224" s="133"/>
      <c r="F224" s="133"/>
      <c r="G224" s="795"/>
      <c r="H224" s="795"/>
      <c r="I224" s="1329" t="s">
        <v>181</v>
      </c>
      <c r="J224" s="769"/>
      <c r="K224" s="3"/>
      <c r="L224" s="3">
        <f>L225</f>
        <v>962.68</v>
      </c>
      <c r="M224" s="3">
        <f>M225</f>
        <v>403.33</v>
      </c>
      <c r="N224" s="3">
        <f t="shared" ref="N224:AO224" si="160">N225</f>
        <v>0</v>
      </c>
      <c r="O224" s="3">
        <f t="shared" si="160"/>
        <v>0</v>
      </c>
      <c r="P224" s="3">
        <f t="shared" si="160"/>
        <v>0</v>
      </c>
      <c r="Q224" s="3">
        <f t="shared" si="160"/>
        <v>0</v>
      </c>
      <c r="R224" s="3">
        <f t="shared" si="160"/>
        <v>0</v>
      </c>
      <c r="S224" s="3">
        <f t="shared" si="160"/>
        <v>0</v>
      </c>
      <c r="T224" s="3">
        <f t="shared" si="160"/>
        <v>0</v>
      </c>
      <c r="U224" s="3">
        <f t="shared" si="160"/>
        <v>0</v>
      </c>
      <c r="V224" s="3">
        <f t="shared" si="160"/>
        <v>0</v>
      </c>
      <c r="W224" s="3">
        <f t="shared" si="160"/>
        <v>0</v>
      </c>
      <c r="X224" s="3">
        <f t="shared" si="160"/>
        <v>0</v>
      </c>
      <c r="Y224" s="3">
        <f t="shared" si="160"/>
        <v>0</v>
      </c>
      <c r="Z224" s="95">
        <v>0</v>
      </c>
      <c r="AA224" s="3">
        <f t="shared" si="160"/>
        <v>0</v>
      </c>
      <c r="AB224" s="3">
        <f t="shared" si="160"/>
        <v>0</v>
      </c>
      <c r="AC224" s="3">
        <f t="shared" si="160"/>
        <v>0</v>
      </c>
      <c r="AD224" s="3">
        <f t="shared" si="160"/>
        <v>0</v>
      </c>
      <c r="AE224" s="3">
        <f t="shared" si="160"/>
        <v>0</v>
      </c>
      <c r="AF224" s="3">
        <f t="shared" si="160"/>
        <v>0</v>
      </c>
      <c r="AG224" s="3">
        <f t="shared" si="160"/>
        <v>0</v>
      </c>
      <c r="AH224" s="3">
        <f t="shared" si="160"/>
        <v>0</v>
      </c>
      <c r="AI224" s="3">
        <f t="shared" si="160"/>
        <v>0</v>
      </c>
      <c r="AJ224" s="3">
        <f t="shared" si="160"/>
        <v>0</v>
      </c>
      <c r="AK224" s="3">
        <f t="shared" si="160"/>
        <v>0</v>
      </c>
      <c r="AL224" s="3">
        <f t="shared" si="160"/>
        <v>0</v>
      </c>
      <c r="AM224" s="3">
        <f t="shared" si="160"/>
        <v>0</v>
      </c>
      <c r="AN224" s="3">
        <f t="shared" si="160"/>
        <v>0</v>
      </c>
      <c r="AO224" s="3">
        <f t="shared" si="160"/>
        <v>0</v>
      </c>
      <c r="AP224" s="846" t="s">
        <v>207</v>
      </c>
      <c r="AQ224" s="95">
        <v>0</v>
      </c>
    </row>
    <row r="225" spans="1:43" s="327" customFormat="1" ht="15.75" hidden="1" customHeight="1">
      <c r="A225" s="847"/>
      <c r="B225" s="789" t="s">
        <v>15</v>
      </c>
      <c r="C225" s="133"/>
      <c r="D225" s="133"/>
      <c r="E225" s="133"/>
      <c r="F225" s="133"/>
      <c r="G225" s="312"/>
      <c r="H225" s="759"/>
      <c r="I225" s="1330"/>
      <c r="J225" s="769"/>
      <c r="K225" s="318"/>
      <c r="L225" s="3">
        <v>962.68</v>
      </c>
      <c r="M225" s="3">
        <v>403.33</v>
      </c>
      <c r="N225" s="3">
        <v>0</v>
      </c>
      <c r="O225" s="836">
        <v>0</v>
      </c>
      <c r="P225" s="836">
        <v>0</v>
      </c>
      <c r="Q225" s="836">
        <v>0</v>
      </c>
      <c r="R225" s="836">
        <v>0</v>
      </c>
      <c r="S225" s="836">
        <v>0</v>
      </c>
      <c r="T225" s="836">
        <v>0</v>
      </c>
      <c r="U225" s="836">
        <v>0</v>
      </c>
      <c r="V225" s="836">
        <v>0</v>
      </c>
      <c r="W225" s="836">
        <v>0</v>
      </c>
      <c r="X225" s="836">
        <v>0</v>
      </c>
      <c r="Y225" s="836">
        <v>0</v>
      </c>
      <c r="Z225" s="837"/>
      <c r="AA225" s="836">
        <v>0</v>
      </c>
      <c r="AB225" s="836">
        <v>0</v>
      </c>
      <c r="AC225" s="836">
        <v>0</v>
      </c>
      <c r="AD225" s="836">
        <v>0</v>
      </c>
      <c r="AE225" s="836">
        <v>0</v>
      </c>
      <c r="AF225" s="836">
        <v>0</v>
      </c>
      <c r="AG225" s="836">
        <v>0</v>
      </c>
      <c r="AH225" s="836">
        <v>0</v>
      </c>
      <c r="AI225" s="836">
        <v>0</v>
      </c>
      <c r="AJ225" s="836">
        <v>0</v>
      </c>
      <c r="AK225" s="836">
        <v>0</v>
      </c>
      <c r="AL225" s="836">
        <v>0</v>
      </c>
      <c r="AM225" s="836">
        <v>0</v>
      </c>
      <c r="AN225" s="836">
        <v>0</v>
      </c>
      <c r="AO225" s="836">
        <v>0</v>
      </c>
      <c r="AP225" s="426"/>
      <c r="AQ225" s="837"/>
    </row>
    <row r="226" spans="1:43" s="327" customFormat="1" ht="29.25" customHeight="1">
      <c r="A226" s="845" t="s">
        <v>179</v>
      </c>
      <c r="B226" s="797" t="s">
        <v>182</v>
      </c>
      <c r="C226" s="133"/>
      <c r="D226" s="133"/>
      <c r="E226" s="133"/>
      <c r="F226" s="133"/>
      <c r="G226" s="795"/>
      <c r="H226" s="795"/>
      <c r="I226" s="1127" t="s">
        <v>181</v>
      </c>
      <c r="J226" s="769"/>
      <c r="K226" s="3"/>
      <c r="L226" s="3">
        <f>L227</f>
        <v>1342.77</v>
      </c>
      <c r="M226" s="3">
        <f>M227</f>
        <v>1246.77</v>
      </c>
      <c r="N226" s="3">
        <f t="shared" ref="N226:AO228" si="161">N227</f>
        <v>0</v>
      </c>
      <c r="O226" s="3">
        <f t="shared" si="161"/>
        <v>0</v>
      </c>
      <c r="P226" s="3">
        <f t="shared" si="161"/>
        <v>0</v>
      </c>
      <c r="Q226" s="3">
        <f t="shared" si="161"/>
        <v>0</v>
      </c>
      <c r="R226" s="3">
        <f t="shared" si="161"/>
        <v>0</v>
      </c>
      <c r="S226" s="3">
        <f t="shared" si="161"/>
        <v>0</v>
      </c>
      <c r="T226" s="3">
        <f t="shared" si="161"/>
        <v>0</v>
      </c>
      <c r="U226" s="3">
        <f t="shared" si="161"/>
        <v>0</v>
      </c>
      <c r="V226" s="3">
        <f t="shared" si="161"/>
        <v>0</v>
      </c>
      <c r="W226" s="3">
        <f t="shared" si="161"/>
        <v>0</v>
      </c>
      <c r="X226" s="3">
        <f t="shared" si="161"/>
        <v>0</v>
      </c>
      <c r="Y226" s="3">
        <f t="shared" si="161"/>
        <v>0</v>
      </c>
      <c r="Z226" s="95">
        <v>0</v>
      </c>
      <c r="AA226" s="3">
        <f t="shared" si="161"/>
        <v>0</v>
      </c>
      <c r="AB226" s="3">
        <f t="shared" si="161"/>
        <v>0</v>
      </c>
      <c r="AC226" s="3">
        <f t="shared" si="161"/>
        <v>0</v>
      </c>
      <c r="AD226" s="3">
        <f t="shared" si="161"/>
        <v>0</v>
      </c>
      <c r="AE226" s="3">
        <f t="shared" si="161"/>
        <v>0</v>
      </c>
      <c r="AF226" s="3">
        <f t="shared" si="161"/>
        <v>0</v>
      </c>
      <c r="AG226" s="3">
        <f t="shared" si="161"/>
        <v>0</v>
      </c>
      <c r="AH226" s="3">
        <f t="shared" si="161"/>
        <v>0</v>
      </c>
      <c r="AI226" s="3">
        <f t="shared" si="161"/>
        <v>0</v>
      </c>
      <c r="AJ226" s="3">
        <f t="shared" si="161"/>
        <v>0</v>
      </c>
      <c r="AK226" s="3">
        <f t="shared" si="161"/>
        <v>0</v>
      </c>
      <c r="AL226" s="3">
        <f t="shared" si="161"/>
        <v>0</v>
      </c>
      <c r="AM226" s="3">
        <f t="shared" si="161"/>
        <v>0</v>
      </c>
      <c r="AN226" s="3">
        <f t="shared" si="161"/>
        <v>0</v>
      </c>
      <c r="AO226" s="3">
        <f t="shared" si="161"/>
        <v>0</v>
      </c>
      <c r="AP226" s="846" t="s">
        <v>207</v>
      </c>
      <c r="AQ226" s="95">
        <v>0</v>
      </c>
    </row>
    <row r="227" spans="1:43" ht="15.75" customHeight="1">
      <c r="A227" s="593"/>
      <c r="B227" s="42" t="s">
        <v>15</v>
      </c>
      <c r="C227" s="341"/>
      <c r="D227" s="341"/>
      <c r="E227" s="341"/>
      <c r="F227" s="341"/>
      <c r="G227" s="313"/>
      <c r="H227" s="314"/>
      <c r="I227" s="1129"/>
      <c r="J227" s="660"/>
      <c r="K227" s="4"/>
      <c r="L227" s="47">
        <v>1342.77</v>
      </c>
      <c r="M227" s="47">
        <v>1246.77</v>
      </c>
      <c r="N227" s="50">
        <v>0</v>
      </c>
      <c r="O227" s="50">
        <v>0</v>
      </c>
      <c r="P227" s="47">
        <v>0</v>
      </c>
      <c r="Q227" s="50">
        <v>0</v>
      </c>
      <c r="R227" s="50">
        <v>0</v>
      </c>
      <c r="S227" s="50">
        <v>0</v>
      </c>
      <c r="T227" s="50">
        <v>0</v>
      </c>
      <c r="U227" s="50">
        <v>0</v>
      </c>
      <c r="V227" s="50">
        <v>0</v>
      </c>
      <c r="W227" s="50">
        <v>0</v>
      </c>
      <c r="X227" s="47">
        <v>0</v>
      </c>
      <c r="Y227" s="50">
        <v>0</v>
      </c>
      <c r="Z227" s="263"/>
      <c r="AA227" s="50">
        <v>0</v>
      </c>
      <c r="AB227" s="50">
        <v>0</v>
      </c>
      <c r="AC227" s="50">
        <v>0</v>
      </c>
      <c r="AD227" s="50">
        <v>0</v>
      </c>
      <c r="AE227" s="50">
        <v>0</v>
      </c>
      <c r="AF227" s="50">
        <v>0</v>
      </c>
      <c r="AG227" s="50">
        <v>0</v>
      </c>
      <c r="AH227" s="50">
        <v>0</v>
      </c>
      <c r="AI227" s="50">
        <v>0</v>
      </c>
      <c r="AJ227" s="50">
        <v>0</v>
      </c>
      <c r="AK227" s="50">
        <v>0</v>
      </c>
      <c r="AL227" s="50">
        <v>0</v>
      </c>
      <c r="AM227" s="50">
        <v>0</v>
      </c>
      <c r="AN227" s="50">
        <v>0</v>
      </c>
      <c r="AO227" s="50">
        <v>0</v>
      </c>
      <c r="AP227" s="412"/>
      <c r="AQ227" s="263"/>
    </row>
    <row r="228" spans="1:43" s="327" customFormat="1" ht="29.25" customHeight="1">
      <c r="A228" s="845" t="s">
        <v>179</v>
      </c>
      <c r="B228" s="797" t="s">
        <v>416</v>
      </c>
      <c r="C228" s="133"/>
      <c r="D228" s="133"/>
      <c r="E228" s="133"/>
      <c r="F228" s="133"/>
      <c r="G228" s="795"/>
      <c r="H228" s="795"/>
      <c r="I228" s="1127" t="s">
        <v>181</v>
      </c>
      <c r="J228" s="769"/>
      <c r="K228" s="3"/>
      <c r="L228" s="3">
        <f>L229</f>
        <v>1342.77</v>
      </c>
      <c r="M228" s="3">
        <f>M229</f>
        <v>1246.77</v>
      </c>
      <c r="N228" s="3">
        <f t="shared" si="161"/>
        <v>0</v>
      </c>
      <c r="O228" s="3">
        <f t="shared" si="161"/>
        <v>0</v>
      </c>
      <c r="P228" s="3">
        <f t="shared" si="161"/>
        <v>2878.15</v>
      </c>
      <c r="Q228" s="3">
        <f t="shared" si="161"/>
        <v>0</v>
      </c>
      <c r="R228" s="3">
        <f t="shared" si="161"/>
        <v>0</v>
      </c>
      <c r="S228" s="3">
        <f t="shared" si="161"/>
        <v>0</v>
      </c>
      <c r="T228" s="3">
        <f t="shared" si="161"/>
        <v>0</v>
      </c>
      <c r="U228" s="3">
        <f t="shared" si="161"/>
        <v>0</v>
      </c>
      <c r="V228" s="3">
        <f t="shared" si="161"/>
        <v>0</v>
      </c>
      <c r="W228" s="3">
        <f t="shared" si="161"/>
        <v>0</v>
      </c>
      <c r="X228" s="3">
        <f t="shared" si="161"/>
        <v>0</v>
      </c>
      <c r="Y228" s="3">
        <f t="shared" si="161"/>
        <v>0</v>
      </c>
      <c r="Z228" s="95">
        <v>0</v>
      </c>
      <c r="AA228" s="3">
        <f t="shared" si="161"/>
        <v>0</v>
      </c>
      <c r="AB228" s="3">
        <f t="shared" si="161"/>
        <v>0</v>
      </c>
      <c r="AC228" s="3">
        <f t="shared" si="161"/>
        <v>0</v>
      </c>
      <c r="AD228" s="3">
        <f t="shared" si="161"/>
        <v>0</v>
      </c>
      <c r="AE228" s="3">
        <f t="shared" si="161"/>
        <v>0</v>
      </c>
      <c r="AF228" s="3">
        <f t="shared" si="161"/>
        <v>0</v>
      </c>
      <c r="AG228" s="3">
        <f t="shared" si="161"/>
        <v>0</v>
      </c>
      <c r="AH228" s="3">
        <f t="shared" si="161"/>
        <v>0</v>
      </c>
      <c r="AI228" s="3">
        <f t="shared" si="161"/>
        <v>0</v>
      </c>
      <c r="AJ228" s="3">
        <f t="shared" si="161"/>
        <v>0</v>
      </c>
      <c r="AK228" s="3">
        <f t="shared" si="161"/>
        <v>0</v>
      </c>
      <c r="AL228" s="3">
        <f t="shared" si="161"/>
        <v>0</v>
      </c>
      <c r="AM228" s="3">
        <f t="shared" si="161"/>
        <v>0</v>
      </c>
      <c r="AN228" s="3">
        <f t="shared" si="161"/>
        <v>0</v>
      </c>
      <c r="AO228" s="3">
        <f t="shared" si="161"/>
        <v>0</v>
      </c>
      <c r="AP228" s="846" t="s">
        <v>207</v>
      </c>
      <c r="AQ228" s="95">
        <v>0</v>
      </c>
    </row>
    <row r="229" spans="1:43" ht="15.75" customHeight="1">
      <c r="A229" s="763"/>
      <c r="B229" s="42" t="s">
        <v>16</v>
      </c>
      <c r="C229" s="341"/>
      <c r="D229" s="341"/>
      <c r="E229" s="341"/>
      <c r="F229" s="341"/>
      <c r="G229" s="313"/>
      <c r="H229" s="781"/>
      <c r="I229" s="1129"/>
      <c r="J229" s="783"/>
      <c r="K229" s="4"/>
      <c r="L229" s="47">
        <v>1342.77</v>
      </c>
      <c r="M229" s="47">
        <v>1246.77</v>
      </c>
      <c r="N229" s="50">
        <v>0</v>
      </c>
      <c r="O229" s="50">
        <v>0</v>
      </c>
      <c r="P229" s="47">
        <v>2878.15</v>
      </c>
      <c r="Q229" s="50">
        <v>0</v>
      </c>
      <c r="R229" s="50">
        <v>0</v>
      </c>
      <c r="S229" s="50">
        <v>0</v>
      </c>
      <c r="T229" s="50">
        <v>0</v>
      </c>
      <c r="U229" s="50">
        <v>0</v>
      </c>
      <c r="V229" s="50">
        <v>0</v>
      </c>
      <c r="W229" s="50">
        <v>0</v>
      </c>
      <c r="X229" s="47">
        <v>0</v>
      </c>
      <c r="Y229" s="50">
        <v>0</v>
      </c>
      <c r="Z229" s="263"/>
      <c r="AA229" s="50">
        <v>0</v>
      </c>
      <c r="AB229" s="50">
        <v>0</v>
      </c>
      <c r="AC229" s="50">
        <v>0</v>
      </c>
      <c r="AD229" s="50">
        <v>0</v>
      </c>
      <c r="AE229" s="50">
        <v>0</v>
      </c>
      <c r="AF229" s="50">
        <v>0</v>
      </c>
      <c r="AG229" s="50">
        <v>0</v>
      </c>
      <c r="AH229" s="50">
        <v>0</v>
      </c>
      <c r="AI229" s="50">
        <v>0</v>
      </c>
      <c r="AJ229" s="50">
        <v>0</v>
      </c>
      <c r="AK229" s="50">
        <v>0</v>
      </c>
      <c r="AL229" s="50">
        <v>0</v>
      </c>
      <c r="AM229" s="50">
        <v>0</v>
      </c>
      <c r="AN229" s="50">
        <v>0</v>
      </c>
      <c r="AO229" s="50">
        <v>0</v>
      </c>
      <c r="AP229" s="412"/>
      <c r="AQ229" s="263"/>
    </row>
    <row r="230" spans="1:43" ht="54" hidden="1" customHeight="1">
      <c r="A230" s="996" t="s">
        <v>31</v>
      </c>
      <c r="B230" s="1281" t="s">
        <v>208</v>
      </c>
      <c r="C230" s="1282"/>
      <c r="D230" s="1282"/>
      <c r="E230" s="1282"/>
      <c r="F230" s="1282"/>
      <c r="G230" s="1282"/>
      <c r="H230" s="1283"/>
      <c r="I230" s="23" t="s">
        <v>19</v>
      </c>
      <c r="J230" s="655">
        <v>0</v>
      </c>
      <c r="K230" s="655">
        <v>0</v>
      </c>
      <c r="L230" s="47">
        <f>M230+N230+O230</f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v>0</v>
      </c>
      <c r="Y230" s="47">
        <v>0</v>
      </c>
      <c r="Z230" s="96"/>
      <c r="AA230" s="47">
        <v>0</v>
      </c>
      <c r="AB230" s="47">
        <v>0</v>
      </c>
      <c r="AC230" s="47">
        <v>0</v>
      </c>
      <c r="AD230" s="47">
        <v>0</v>
      </c>
      <c r="AE230" s="47">
        <v>0</v>
      </c>
      <c r="AF230" s="47">
        <v>0</v>
      </c>
      <c r="AG230" s="47">
        <v>0</v>
      </c>
      <c r="AH230" s="47">
        <v>0</v>
      </c>
      <c r="AI230" s="47">
        <v>0</v>
      </c>
      <c r="AJ230" s="47">
        <v>0</v>
      </c>
      <c r="AK230" s="47">
        <v>0</v>
      </c>
      <c r="AL230" s="47">
        <v>0</v>
      </c>
      <c r="AM230" s="47">
        <v>0</v>
      </c>
      <c r="AN230" s="47">
        <v>0</v>
      </c>
      <c r="AO230" s="47">
        <v>0</v>
      </c>
      <c r="AP230" s="397"/>
      <c r="AQ230" s="96"/>
    </row>
    <row r="231" spans="1:43" ht="39.75" hidden="1" customHeight="1">
      <c r="A231" s="997"/>
      <c r="B231" s="1284"/>
      <c r="C231" s="1285"/>
      <c r="D231" s="1285"/>
      <c r="E231" s="1285"/>
      <c r="F231" s="1285"/>
      <c r="G231" s="1285"/>
      <c r="H231" s="1286"/>
      <c r="I231" s="23" t="s">
        <v>20</v>
      </c>
      <c r="J231" s="655">
        <f>K231+L231</f>
        <v>6696.7899999999991</v>
      </c>
      <c r="K231" s="655">
        <f>K237+K256+K259+K266</f>
        <v>0</v>
      </c>
      <c r="L231" s="47">
        <f t="shared" ref="L231:Q231" si="162">L237</f>
        <v>6696.7899999999991</v>
      </c>
      <c r="M231" s="47">
        <f t="shared" si="162"/>
        <v>0</v>
      </c>
      <c r="N231" s="47">
        <f t="shared" si="162"/>
        <v>2081.9299999999998</v>
      </c>
      <c r="O231" s="47">
        <f t="shared" si="162"/>
        <v>4372.5</v>
      </c>
      <c r="P231" s="47">
        <f t="shared" si="162"/>
        <v>0</v>
      </c>
      <c r="Q231" s="47">
        <f t="shared" si="162"/>
        <v>0</v>
      </c>
      <c r="R231" s="47">
        <f t="shared" ref="R231:AE231" si="163">R237</f>
        <v>0</v>
      </c>
      <c r="S231" s="47">
        <f t="shared" si="163"/>
        <v>0</v>
      </c>
      <c r="T231" s="47">
        <f t="shared" si="163"/>
        <v>0</v>
      </c>
      <c r="U231" s="47">
        <f t="shared" si="163"/>
        <v>0</v>
      </c>
      <c r="V231" s="47">
        <f t="shared" si="163"/>
        <v>0</v>
      </c>
      <c r="W231" s="47">
        <f t="shared" si="163"/>
        <v>0</v>
      </c>
      <c r="X231" s="47">
        <f t="shared" si="163"/>
        <v>0</v>
      </c>
      <c r="Y231" s="47">
        <f t="shared" si="163"/>
        <v>0</v>
      </c>
      <c r="Z231" s="96"/>
      <c r="AA231" s="47">
        <f t="shared" si="163"/>
        <v>0</v>
      </c>
      <c r="AB231" s="47">
        <f t="shared" si="163"/>
        <v>0</v>
      </c>
      <c r="AC231" s="47">
        <f t="shared" si="163"/>
        <v>0</v>
      </c>
      <c r="AD231" s="47">
        <f t="shared" si="163"/>
        <v>0</v>
      </c>
      <c r="AE231" s="47">
        <f t="shared" si="163"/>
        <v>0</v>
      </c>
      <c r="AF231" s="47">
        <f t="shared" ref="AF231:AO231" si="164">AF237+AF256+AF259+AF266+AF268</f>
        <v>0</v>
      </c>
      <c r="AG231" s="47">
        <f t="shared" si="164"/>
        <v>0</v>
      </c>
      <c r="AH231" s="47">
        <f t="shared" si="164"/>
        <v>0</v>
      </c>
      <c r="AI231" s="47">
        <f t="shared" si="164"/>
        <v>0</v>
      </c>
      <c r="AJ231" s="47">
        <f t="shared" si="164"/>
        <v>0</v>
      </c>
      <c r="AK231" s="47">
        <f t="shared" si="164"/>
        <v>40219.919999999998</v>
      </c>
      <c r="AL231" s="47">
        <f t="shared" si="164"/>
        <v>40219.919999999998</v>
      </c>
      <c r="AM231" s="47" t="e">
        <f t="shared" si="164"/>
        <v>#DIV/0!</v>
      </c>
      <c r="AN231" s="47">
        <f t="shared" si="164"/>
        <v>0</v>
      </c>
      <c r="AO231" s="47">
        <f t="shared" si="164"/>
        <v>0</v>
      </c>
      <c r="AP231" s="397"/>
      <c r="AQ231" s="96"/>
    </row>
    <row r="232" spans="1:43" ht="26.25" hidden="1" customHeight="1">
      <c r="A232" s="997"/>
      <c r="B232" s="1284"/>
      <c r="C232" s="1285"/>
      <c r="D232" s="1285"/>
      <c r="E232" s="1285"/>
      <c r="F232" s="1285"/>
      <c r="G232" s="1285"/>
      <c r="H232" s="1286"/>
      <c r="I232" s="23" t="s">
        <v>10</v>
      </c>
      <c r="J232" s="655">
        <v>0</v>
      </c>
      <c r="K232" s="655">
        <v>0</v>
      </c>
      <c r="L232" s="47">
        <f>M232+N232+O232</f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7">
        <v>0</v>
      </c>
      <c r="Z232" s="96"/>
      <c r="AA232" s="47">
        <v>0</v>
      </c>
      <c r="AB232" s="47">
        <v>0</v>
      </c>
      <c r="AC232" s="47">
        <v>0</v>
      </c>
      <c r="AD232" s="47">
        <v>0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v>0</v>
      </c>
      <c r="AK232" s="47">
        <v>0</v>
      </c>
      <c r="AL232" s="47">
        <v>0</v>
      </c>
      <c r="AM232" s="47">
        <v>0</v>
      </c>
      <c r="AN232" s="47">
        <v>0</v>
      </c>
      <c r="AO232" s="47">
        <v>0</v>
      </c>
      <c r="AP232" s="397"/>
      <c r="AQ232" s="96"/>
    </row>
    <row r="233" spans="1:43" ht="25.5" hidden="1">
      <c r="A233" s="998"/>
      <c r="B233" s="1287"/>
      <c r="C233" s="1288"/>
      <c r="D233" s="1288"/>
      <c r="E233" s="1288"/>
      <c r="F233" s="1288"/>
      <c r="G233" s="1288"/>
      <c r="H233" s="1289"/>
      <c r="I233" s="23" t="s">
        <v>9</v>
      </c>
      <c r="J233" s="655">
        <v>0</v>
      </c>
      <c r="K233" s="655">
        <v>0</v>
      </c>
      <c r="L233" s="47">
        <f>M233+N233+O233</f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0</v>
      </c>
      <c r="V233" s="47">
        <v>0</v>
      </c>
      <c r="W233" s="47">
        <v>0</v>
      </c>
      <c r="X233" s="47">
        <v>0</v>
      </c>
      <c r="Y233" s="47">
        <v>0</v>
      </c>
      <c r="Z233" s="96"/>
      <c r="AA233" s="47">
        <v>0</v>
      </c>
      <c r="AB233" s="47">
        <v>0</v>
      </c>
      <c r="AC233" s="47">
        <v>0</v>
      </c>
      <c r="AD233" s="47">
        <v>0</v>
      </c>
      <c r="AE233" s="47">
        <v>0</v>
      </c>
      <c r="AF233" s="47">
        <v>0</v>
      </c>
      <c r="AG233" s="47">
        <v>0</v>
      </c>
      <c r="AH233" s="47">
        <v>0</v>
      </c>
      <c r="AI233" s="47">
        <v>0</v>
      </c>
      <c r="AJ233" s="47">
        <v>0</v>
      </c>
      <c r="AK233" s="47">
        <v>0</v>
      </c>
      <c r="AL233" s="47">
        <v>0</v>
      </c>
      <c r="AM233" s="47">
        <v>0</v>
      </c>
      <c r="AN233" s="47">
        <v>0</v>
      </c>
      <c r="AO233" s="47">
        <v>0</v>
      </c>
      <c r="AP233" s="397"/>
      <c r="AQ233" s="96"/>
    </row>
    <row r="234" spans="1:43" s="327" customFormat="1" ht="29.25" customHeight="1">
      <c r="A234" s="845" t="s">
        <v>179</v>
      </c>
      <c r="B234" s="797" t="s">
        <v>417</v>
      </c>
      <c r="C234" s="133"/>
      <c r="D234" s="133"/>
      <c r="E234" s="133"/>
      <c r="F234" s="133"/>
      <c r="G234" s="795"/>
      <c r="H234" s="795"/>
      <c r="I234" s="1127" t="s">
        <v>181</v>
      </c>
      <c r="J234" s="769"/>
      <c r="K234" s="3"/>
      <c r="L234" s="3">
        <f>L235</f>
        <v>1342.77</v>
      </c>
      <c r="M234" s="3">
        <f>M235</f>
        <v>1246.77</v>
      </c>
      <c r="N234" s="3">
        <f t="shared" ref="N234:AO234" si="165">N235</f>
        <v>0</v>
      </c>
      <c r="O234" s="3">
        <f t="shared" si="165"/>
        <v>0</v>
      </c>
      <c r="P234" s="3">
        <f t="shared" si="165"/>
        <v>4959</v>
      </c>
      <c r="Q234" s="3">
        <f t="shared" si="165"/>
        <v>0</v>
      </c>
      <c r="R234" s="3">
        <f t="shared" si="165"/>
        <v>0</v>
      </c>
      <c r="S234" s="3">
        <f t="shared" si="165"/>
        <v>0</v>
      </c>
      <c r="T234" s="3">
        <f t="shared" si="165"/>
        <v>0</v>
      </c>
      <c r="U234" s="3">
        <f t="shared" si="165"/>
        <v>0</v>
      </c>
      <c r="V234" s="3">
        <f t="shared" si="165"/>
        <v>0</v>
      </c>
      <c r="W234" s="3">
        <f t="shared" si="165"/>
        <v>0</v>
      </c>
      <c r="X234" s="3">
        <f t="shared" si="165"/>
        <v>0</v>
      </c>
      <c r="Y234" s="3">
        <f t="shared" si="165"/>
        <v>0</v>
      </c>
      <c r="Z234" s="95">
        <v>0</v>
      </c>
      <c r="AA234" s="3">
        <f t="shared" si="165"/>
        <v>0</v>
      </c>
      <c r="AB234" s="3">
        <f t="shared" si="165"/>
        <v>0</v>
      </c>
      <c r="AC234" s="3">
        <f t="shared" si="165"/>
        <v>0</v>
      </c>
      <c r="AD234" s="3">
        <f t="shared" si="165"/>
        <v>0</v>
      </c>
      <c r="AE234" s="3">
        <f t="shared" si="165"/>
        <v>0</v>
      </c>
      <c r="AF234" s="3">
        <f t="shared" si="165"/>
        <v>0</v>
      </c>
      <c r="AG234" s="3">
        <f t="shared" si="165"/>
        <v>0</v>
      </c>
      <c r="AH234" s="3">
        <f t="shared" si="165"/>
        <v>0</v>
      </c>
      <c r="AI234" s="3">
        <f t="shared" si="165"/>
        <v>0</v>
      </c>
      <c r="AJ234" s="3">
        <f t="shared" si="165"/>
        <v>0</v>
      </c>
      <c r="AK234" s="3">
        <f t="shared" si="165"/>
        <v>0</v>
      </c>
      <c r="AL234" s="3">
        <f t="shared" si="165"/>
        <v>0</v>
      </c>
      <c r="AM234" s="3">
        <f t="shared" si="165"/>
        <v>0</v>
      </c>
      <c r="AN234" s="3">
        <f t="shared" si="165"/>
        <v>0</v>
      </c>
      <c r="AO234" s="3">
        <f t="shared" si="165"/>
        <v>0</v>
      </c>
      <c r="AP234" s="846" t="s">
        <v>207</v>
      </c>
      <c r="AQ234" s="95">
        <v>0</v>
      </c>
    </row>
    <row r="235" spans="1:43" ht="15.75" customHeight="1">
      <c r="A235" s="763"/>
      <c r="B235" s="42" t="s">
        <v>39</v>
      </c>
      <c r="C235" s="341"/>
      <c r="D235" s="341"/>
      <c r="E235" s="341"/>
      <c r="F235" s="341"/>
      <c r="G235" s="313"/>
      <c r="H235" s="781"/>
      <c r="I235" s="1129"/>
      <c r="J235" s="783"/>
      <c r="K235" s="4"/>
      <c r="L235" s="47">
        <v>1342.77</v>
      </c>
      <c r="M235" s="47">
        <v>1246.77</v>
      </c>
      <c r="N235" s="50">
        <v>0</v>
      </c>
      <c r="O235" s="50">
        <v>0</v>
      </c>
      <c r="P235" s="47">
        <v>4959</v>
      </c>
      <c r="Q235" s="50">
        <v>0</v>
      </c>
      <c r="R235" s="50">
        <v>0</v>
      </c>
      <c r="S235" s="50">
        <v>0</v>
      </c>
      <c r="T235" s="50">
        <v>0</v>
      </c>
      <c r="U235" s="50">
        <v>0</v>
      </c>
      <c r="V235" s="50">
        <v>0</v>
      </c>
      <c r="W235" s="50">
        <v>0</v>
      </c>
      <c r="X235" s="47">
        <v>0</v>
      </c>
      <c r="Y235" s="50">
        <v>0</v>
      </c>
      <c r="Z235" s="263"/>
      <c r="AA235" s="50">
        <v>0</v>
      </c>
      <c r="AB235" s="50">
        <v>0</v>
      </c>
      <c r="AC235" s="50">
        <v>0</v>
      </c>
      <c r="AD235" s="50">
        <v>0</v>
      </c>
      <c r="AE235" s="50">
        <v>0</v>
      </c>
      <c r="AF235" s="50">
        <v>0</v>
      </c>
      <c r="AG235" s="50">
        <v>0</v>
      </c>
      <c r="AH235" s="50">
        <v>0</v>
      </c>
      <c r="AI235" s="50">
        <v>0</v>
      </c>
      <c r="AJ235" s="50">
        <v>0</v>
      </c>
      <c r="AK235" s="50">
        <v>0</v>
      </c>
      <c r="AL235" s="50">
        <v>0</v>
      </c>
      <c r="AM235" s="50">
        <v>0</v>
      </c>
      <c r="AN235" s="50">
        <v>0</v>
      </c>
      <c r="AO235" s="50">
        <v>0</v>
      </c>
      <c r="AP235" s="412"/>
      <c r="AQ235" s="263"/>
    </row>
    <row r="236" spans="1:43" ht="15.75">
      <c r="A236" s="765"/>
      <c r="B236" s="42" t="s">
        <v>16</v>
      </c>
      <c r="C236" s="779"/>
      <c r="D236" s="779"/>
      <c r="E236" s="779"/>
      <c r="F236" s="779"/>
      <c r="G236" s="779"/>
      <c r="H236" s="780"/>
      <c r="I236" s="766"/>
      <c r="J236" s="776"/>
      <c r="K236" s="776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96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"/>
      <c r="AN236" s="47"/>
      <c r="AO236" s="47"/>
      <c r="AP236" s="397"/>
      <c r="AQ236" s="96"/>
    </row>
    <row r="237" spans="1:43" s="327" customFormat="1" ht="30" customHeight="1">
      <c r="A237" s="1008" t="s">
        <v>50</v>
      </c>
      <c r="B237" s="848" t="s">
        <v>183</v>
      </c>
      <c r="C237" s="1336"/>
      <c r="D237" s="990"/>
      <c r="E237" s="990"/>
      <c r="F237" s="1322">
        <v>150000</v>
      </c>
      <c r="G237" s="990">
        <v>2019</v>
      </c>
      <c r="H237" s="990">
        <v>2019</v>
      </c>
      <c r="I237" s="990" t="s">
        <v>20</v>
      </c>
      <c r="J237" s="1331">
        <v>4914.5600000000004</v>
      </c>
      <c r="K237" s="3"/>
      <c r="L237" s="3">
        <f t="shared" ref="L237:P237" si="166">L240+L238</f>
        <v>6696.7899999999991</v>
      </c>
      <c r="M237" s="3">
        <f t="shared" si="166"/>
        <v>0</v>
      </c>
      <c r="N237" s="3">
        <f t="shared" si="166"/>
        <v>2081.9299999999998</v>
      </c>
      <c r="O237" s="3">
        <f t="shared" si="166"/>
        <v>4372.5</v>
      </c>
      <c r="P237" s="3">
        <f t="shared" si="166"/>
        <v>0</v>
      </c>
      <c r="Q237" s="3">
        <v>0</v>
      </c>
      <c r="R237" s="3">
        <f t="shared" ref="R237:AJ237" si="167">R240+R238</f>
        <v>0</v>
      </c>
      <c r="S237" s="3">
        <f t="shared" si="167"/>
        <v>0</v>
      </c>
      <c r="T237" s="3">
        <f t="shared" si="167"/>
        <v>0</v>
      </c>
      <c r="U237" s="3">
        <f t="shared" si="167"/>
        <v>0</v>
      </c>
      <c r="V237" s="3">
        <f t="shared" si="167"/>
        <v>0</v>
      </c>
      <c r="W237" s="3">
        <f t="shared" si="167"/>
        <v>0</v>
      </c>
      <c r="X237" s="3">
        <f t="shared" si="167"/>
        <v>0</v>
      </c>
      <c r="Y237" s="3">
        <f t="shared" si="167"/>
        <v>0</v>
      </c>
      <c r="Z237" s="95">
        <v>45</v>
      </c>
      <c r="AA237" s="3">
        <v>0</v>
      </c>
      <c r="AB237" s="3">
        <f t="shared" si="167"/>
        <v>0</v>
      </c>
      <c r="AC237" s="3">
        <f t="shared" si="167"/>
        <v>0</v>
      </c>
      <c r="AD237" s="3">
        <f t="shared" si="167"/>
        <v>0</v>
      </c>
      <c r="AE237" s="3">
        <f t="shared" si="167"/>
        <v>0</v>
      </c>
      <c r="AF237" s="3">
        <f t="shared" si="167"/>
        <v>0</v>
      </c>
      <c r="AG237" s="3">
        <f t="shared" si="167"/>
        <v>0</v>
      </c>
      <c r="AH237" s="3">
        <f t="shared" si="167"/>
        <v>0</v>
      </c>
      <c r="AI237" s="3">
        <f t="shared" si="167"/>
        <v>0</v>
      </c>
      <c r="AJ237" s="3">
        <f t="shared" si="167"/>
        <v>0</v>
      </c>
      <c r="AK237" s="3">
        <f>P237-Q237</f>
        <v>0</v>
      </c>
      <c r="AL237" s="3">
        <f>AK237</f>
        <v>0</v>
      </c>
      <c r="AM237" s="318" t="e">
        <f>ROUND((Q237*100%/P237*100),2)</f>
        <v>#DIV/0!</v>
      </c>
      <c r="AN237" s="3">
        <f>AN240</f>
        <v>0</v>
      </c>
      <c r="AO237" s="3">
        <f>AO240</f>
        <v>0</v>
      </c>
      <c r="AP237" s="640"/>
      <c r="AQ237" s="95">
        <v>45</v>
      </c>
    </row>
    <row r="238" spans="1:43" ht="19.5" customHeight="1">
      <c r="A238" s="1009"/>
      <c r="B238" s="1" t="s">
        <v>15</v>
      </c>
      <c r="C238" s="1337"/>
      <c r="D238" s="991"/>
      <c r="E238" s="991"/>
      <c r="F238" s="1323"/>
      <c r="G238" s="991"/>
      <c r="H238" s="991"/>
      <c r="I238" s="991"/>
      <c r="J238" s="1332"/>
      <c r="K238" s="47"/>
      <c r="L238" s="47">
        <f>SUM(M238:O238)</f>
        <v>2081.9299999999998</v>
      </c>
      <c r="M238" s="4">
        <v>0</v>
      </c>
      <c r="N238" s="4">
        <v>2081.9299999999998</v>
      </c>
      <c r="O238" s="4">
        <f t="shared" ref="O238:AO238" si="168">O239</f>
        <v>0</v>
      </c>
      <c r="P238" s="4">
        <f t="shared" si="168"/>
        <v>0</v>
      </c>
      <c r="Q238" s="4">
        <f t="shared" si="168"/>
        <v>0</v>
      </c>
      <c r="R238" s="4">
        <f t="shared" si="168"/>
        <v>0</v>
      </c>
      <c r="S238" s="4">
        <f t="shared" si="168"/>
        <v>0</v>
      </c>
      <c r="T238" s="4">
        <f t="shared" si="168"/>
        <v>0</v>
      </c>
      <c r="U238" s="4">
        <f t="shared" si="168"/>
        <v>0</v>
      </c>
      <c r="V238" s="4">
        <f t="shared" si="168"/>
        <v>0</v>
      </c>
      <c r="W238" s="4">
        <f t="shared" si="168"/>
        <v>0</v>
      </c>
      <c r="X238" s="4">
        <f t="shared" si="168"/>
        <v>0</v>
      </c>
      <c r="Y238" s="4">
        <f t="shared" si="168"/>
        <v>0</v>
      </c>
      <c r="Z238" s="268"/>
      <c r="AA238" s="4">
        <f t="shared" si="168"/>
        <v>0</v>
      </c>
      <c r="AB238" s="4">
        <f t="shared" si="168"/>
        <v>0</v>
      </c>
      <c r="AC238" s="4">
        <f t="shared" si="168"/>
        <v>0</v>
      </c>
      <c r="AD238" s="4">
        <f t="shared" si="168"/>
        <v>0</v>
      </c>
      <c r="AE238" s="4">
        <f t="shared" si="168"/>
        <v>0</v>
      </c>
      <c r="AF238" s="4">
        <f t="shared" si="168"/>
        <v>0</v>
      </c>
      <c r="AG238" s="4">
        <f t="shared" si="168"/>
        <v>0</v>
      </c>
      <c r="AH238" s="4">
        <v>0</v>
      </c>
      <c r="AI238" s="4">
        <v>0</v>
      </c>
      <c r="AJ238" s="4">
        <v>0</v>
      </c>
      <c r="AK238" s="4">
        <f t="shared" si="168"/>
        <v>0</v>
      </c>
      <c r="AL238" s="4">
        <f t="shared" si="168"/>
        <v>0</v>
      </c>
      <c r="AM238" s="4">
        <f t="shared" si="168"/>
        <v>0</v>
      </c>
      <c r="AN238" s="4">
        <f t="shared" si="168"/>
        <v>0</v>
      </c>
      <c r="AO238" s="4">
        <f t="shared" si="168"/>
        <v>0</v>
      </c>
      <c r="AP238" s="683"/>
      <c r="AQ238" s="268"/>
    </row>
    <row r="239" spans="1:43" s="266" customFormat="1" hidden="1">
      <c r="A239" s="1009"/>
      <c r="B239" s="92" t="s">
        <v>250</v>
      </c>
      <c r="C239" s="1337"/>
      <c r="D239" s="991"/>
      <c r="E239" s="991"/>
      <c r="F239" s="1323"/>
      <c r="G239" s="991"/>
      <c r="H239" s="991"/>
      <c r="I239" s="991"/>
      <c r="J239" s="1332"/>
      <c r="K239" s="96"/>
      <c r="L239" s="96">
        <f>SUM(M239:O239)</f>
        <v>0</v>
      </c>
      <c r="M239" s="268">
        <v>0</v>
      </c>
      <c r="N239" s="263"/>
      <c r="O239" s="263"/>
      <c r="P239" s="263">
        <f>R239+T239</f>
        <v>0</v>
      </c>
      <c r="Q239" s="263">
        <f>S239+U239</f>
        <v>0</v>
      </c>
      <c r="R239" s="263">
        <f>S239</f>
        <v>0</v>
      </c>
      <c r="S239" s="263">
        <v>0</v>
      </c>
      <c r="T239" s="263">
        <v>0</v>
      </c>
      <c r="U239" s="263">
        <v>0</v>
      </c>
      <c r="V239" s="263">
        <v>0</v>
      </c>
      <c r="W239" s="263">
        <v>0</v>
      </c>
      <c r="X239" s="263">
        <v>0</v>
      </c>
      <c r="Y239" s="263">
        <v>0</v>
      </c>
      <c r="Z239" s="263"/>
      <c r="AA239" s="263">
        <f>AB239</f>
        <v>0</v>
      </c>
      <c r="AB239" s="263">
        <v>0</v>
      </c>
      <c r="AC239" s="263">
        <v>0</v>
      </c>
      <c r="AD239" s="263"/>
      <c r="AE239" s="263"/>
      <c r="AF239" s="263"/>
      <c r="AG239" s="263"/>
      <c r="AH239" s="263"/>
      <c r="AI239" s="263"/>
      <c r="AJ239" s="263"/>
      <c r="AK239" s="263"/>
      <c r="AL239" s="263"/>
      <c r="AM239" s="263"/>
      <c r="AN239" s="263"/>
      <c r="AO239" s="263"/>
      <c r="AP239" s="413"/>
      <c r="AQ239" s="263"/>
    </row>
    <row r="240" spans="1:43" ht="18" customHeight="1">
      <c r="A240" s="1010"/>
      <c r="B240" s="577" t="s">
        <v>16</v>
      </c>
      <c r="C240" s="1020"/>
      <c r="D240" s="1020"/>
      <c r="E240" s="991"/>
      <c r="F240" s="1021"/>
      <c r="G240" s="991"/>
      <c r="H240" s="991"/>
      <c r="I240" s="991"/>
      <c r="J240" s="1333"/>
      <c r="K240" s="47">
        <v>0</v>
      </c>
      <c r="L240" s="47">
        <v>4614.8599999999997</v>
      </c>
      <c r="M240" s="4">
        <v>0</v>
      </c>
      <c r="N240" s="4">
        <v>0</v>
      </c>
      <c r="O240" s="4">
        <v>4372.5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268"/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683"/>
      <c r="AQ240" s="268"/>
    </row>
    <row r="241" spans="1:43" s="327" customFormat="1" ht="27.75" customHeight="1">
      <c r="A241" s="773"/>
      <c r="B241" s="848" t="s">
        <v>418</v>
      </c>
      <c r="C241" s="664"/>
      <c r="D241" s="664"/>
      <c r="E241" s="341"/>
      <c r="F241" s="849"/>
      <c r="G241" s="341"/>
      <c r="H241" s="782"/>
      <c r="I241" s="761"/>
      <c r="J241" s="778"/>
      <c r="K241" s="3"/>
      <c r="L241" s="3">
        <f t="shared" ref="L241:O241" si="169">L244+L242</f>
        <v>2081.9299999999998</v>
      </c>
      <c r="M241" s="3">
        <f t="shared" si="169"/>
        <v>0</v>
      </c>
      <c r="N241" s="3">
        <f t="shared" si="169"/>
        <v>2081.9299999999998</v>
      </c>
      <c r="O241" s="3">
        <f t="shared" si="169"/>
        <v>0</v>
      </c>
      <c r="P241" s="3">
        <f>SUM(P242:P243)</f>
        <v>2.7</v>
      </c>
      <c r="Q241" s="3">
        <f>SUM(Q242:Q243)</f>
        <v>0</v>
      </c>
      <c r="R241" s="3">
        <f t="shared" ref="R241:AA241" si="170">SUM(R242:R243)</f>
        <v>0</v>
      </c>
      <c r="S241" s="3">
        <f t="shared" si="170"/>
        <v>0</v>
      </c>
      <c r="T241" s="3">
        <f t="shared" si="170"/>
        <v>0</v>
      </c>
      <c r="U241" s="3">
        <f t="shared" si="170"/>
        <v>0</v>
      </c>
      <c r="V241" s="3">
        <f t="shared" si="170"/>
        <v>0</v>
      </c>
      <c r="W241" s="3">
        <f t="shared" si="170"/>
        <v>0</v>
      </c>
      <c r="X241" s="3">
        <f t="shared" si="170"/>
        <v>0</v>
      </c>
      <c r="Y241" s="3">
        <f t="shared" si="170"/>
        <v>0</v>
      </c>
      <c r="Z241" s="3">
        <f t="shared" si="170"/>
        <v>0</v>
      </c>
      <c r="AA241" s="3">
        <f t="shared" si="170"/>
        <v>0</v>
      </c>
      <c r="AB241" s="3">
        <f t="shared" ref="AB241:AJ241" si="171">AB244+AB242</f>
        <v>0</v>
      </c>
      <c r="AC241" s="3">
        <f t="shared" si="171"/>
        <v>0</v>
      </c>
      <c r="AD241" s="3">
        <f t="shared" si="171"/>
        <v>0</v>
      </c>
      <c r="AE241" s="3">
        <f t="shared" si="171"/>
        <v>0</v>
      </c>
      <c r="AF241" s="3">
        <f t="shared" si="171"/>
        <v>0</v>
      </c>
      <c r="AG241" s="3">
        <f t="shared" si="171"/>
        <v>0</v>
      </c>
      <c r="AH241" s="3">
        <f t="shared" si="171"/>
        <v>0</v>
      </c>
      <c r="AI241" s="3">
        <f t="shared" si="171"/>
        <v>0</v>
      </c>
      <c r="AJ241" s="3">
        <f t="shared" si="171"/>
        <v>0</v>
      </c>
      <c r="AK241" s="3">
        <f>P241-Q241</f>
        <v>2.7</v>
      </c>
      <c r="AL241" s="3">
        <f>AK241</f>
        <v>2.7</v>
      </c>
      <c r="AM241" s="318">
        <f>ROUND((Q241*100%/P241*100),2)</f>
        <v>0</v>
      </c>
      <c r="AN241" s="3">
        <f>AN244</f>
        <v>0</v>
      </c>
      <c r="AO241" s="3">
        <f>AO244</f>
        <v>0</v>
      </c>
      <c r="AP241" s="640"/>
      <c r="AQ241" s="95">
        <v>45</v>
      </c>
    </row>
    <row r="242" spans="1:43" ht="19.5" customHeight="1">
      <c r="A242" s="773"/>
      <c r="B242" s="1" t="s">
        <v>15</v>
      </c>
      <c r="C242" s="664"/>
      <c r="D242" s="664"/>
      <c r="E242" s="341"/>
      <c r="F242" s="849"/>
      <c r="G242" s="341"/>
      <c r="H242" s="782"/>
      <c r="I242" s="761"/>
      <c r="J242" s="778"/>
      <c r="K242" s="47"/>
      <c r="L242" s="47">
        <f>SUM(M242:O242)</f>
        <v>2081.9299999999998</v>
      </c>
      <c r="M242" s="4">
        <v>0</v>
      </c>
      <c r="N242" s="4">
        <v>2081.9299999999998</v>
      </c>
      <c r="O242" s="4">
        <f t="shared" ref="O242:AO242" si="172">O243</f>
        <v>0</v>
      </c>
      <c r="P242" s="4">
        <v>2.7</v>
      </c>
      <c r="Q242" s="4">
        <v>0</v>
      </c>
      <c r="R242" s="4">
        <f t="shared" si="172"/>
        <v>0</v>
      </c>
      <c r="S242" s="4">
        <f t="shared" si="172"/>
        <v>0</v>
      </c>
      <c r="T242" s="4">
        <f t="shared" si="172"/>
        <v>0</v>
      </c>
      <c r="U242" s="4">
        <f t="shared" si="172"/>
        <v>0</v>
      </c>
      <c r="V242" s="4">
        <f t="shared" si="172"/>
        <v>0</v>
      </c>
      <c r="W242" s="4">
        <f t="shared" si="172"/>
        <v>0</v>
      </c>
      <c r="X242" s="4">
        <f t="shared" si="172"/>
        <v>0</v>
      </c>
      <c r="Y242" s="4">
        <f t="shared" si="172"/>
        <v>0</v>
      </c>
      <c r="Z242" s="268"/>
      <c r="AA242" s="4">
        <v>0</v>
      </c>
      <c r="AB242" s="4">
        <f t="shared" si="172"/>
        <v>0</v>
      </c>
      <c r="AC242" s="4">
        <f t="shared" si="172"/>
        <v>0</v>
      </c>
      <c r="AD242" s="4">
        <f t="shared" si="172"/>
        <v>0</v>
      </c>
      <c r="AE242" s="4">
        <f t="shared" si="172"/>
        <v>0</v>
      </c>
      <c r="AF242" s="4">
        <f t="shared" si="172"/>
        <v>0</v>
      </c>
      <c r="AG242" s="4">
        <f t="shared" si="172"/>
        <v>0</v>
      </c>
      <c r="AH242" s="4">
        <v>0</v>
      </c>
      <c r="AI242" s="4">
        <v>0</v>
      </c>
      <c r="AJ242" s="4">
        <v>0</v>
      </c>
      <c r="AK242" s="4">
        <f t="shared" si="172"/>
        <v>0</v>
      </c>
      <c r="AL242" s="4">
        <f t="shared" si="172"/>
        <v>0</v>
      </c>
      <c r="AM242" s="4">
        <f t="shared" si="172"/>
        <v>0</v>
      </c>
      <c r="AN242" s="4">
        <f t="shared" si="172"/>
        <v>0</v>
      </c>
      <c r="AO242" s="4">
        <f t="shared" si="172"/>
        <v>0</v>
      </c>
      <c r="AP242" s="772"/>
      <c r="AQ242" s="268"/>
    </row>
    <row r="243" spans="1:43" ht="18" customHeight="1">
      <c r="A243" s="773"/>
      <c r="B243" s="577" t="s">
        <v>16</v>
      </c>
      <c r="C243" s="664"/>
      <c r="D243" s="664"/>
      <c r="E243" s="341"/>
      <c r="F243" s="849"/>
      <c r="G243" s="341"/>
      <c r="H243" s="782"/>
      <c r="I243" s="761"/>
      <c r="J243" s="778"/>
      <c r="K243" s="4"/>
      <c r="L243" s="47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268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772"/>
      <c r="AQ243" s="268"/>
    </row>
    <row r="244" spans="1:43" ht="54" hidden="1" customHeight="1">
      <c r="A244" s="996" t="s">
        <v>139</v>
      </c>
      <c r="B244" s="1281" t="s">
        <v>209</v>
      </c>
      <c r="C244" s="1282"/>
      <c r="D244" s="1282"/>
      <c r="E244" s="1282"/>
      <c r="F244" s="1282"/>
      <c r="G244" s="1282"/>
      <c r="H244" s="1283"/>
      <c r="I244" s="23" t="s">
        <v>19</v>
      </c>
      <c r="J244" s="655">
        <v>0</v>
      </c>
      <c r="K244" s="655">
        <v>0</v>
      </c>
      <c r="L244" s="47">
        <f>M244+N244+O244</f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v>0</v>
      </c>
      <c r="W244" s="47">
        <v>0</v>
      </c>
      <c r="X244" s="47">
        <v>0</v>
      </c>
      <c r="Y244" s="47">
        <v>0</v>
      </c>
      <c r="Z244" s="96"/>
      <c r="AA244" s="47">
        <v>0</v>
      </c>
      <c r="AB244" s="47">
        <v>0</v>
      </c>
      <c r="AC244" s="47">
        <v>0</v>
      </c>
      <c r="AD244" s="47">
        <v>0</v>
      </c>
      <c r="AE244" s="47">
        <v>0</v>
      </c>
      <c r="AF244" s="47">
        <v>0</v>
      </c>
      <c r="AG244" s="47">
        <v>0</v>
      </c>
      <c r="AH244" s="47">
        <v>0</v>
      </c>
      <c r="AI244" s="47">
        <v>0</v>
      </c>
      <c r="AJ244" s="47">
        <v>0</v>
      </c>
      <c r="AK244" s="47">
        <v>0</v>
      </c>
      <c r="AL244" s="47">
        <v>0</v>
      </c>
      <c r="AM244" s="47">
        <v>0</v>
      </c>
      <c r="AN244" s="47">
        <v>0</v>
      </c>
      <c r="AO244" s="47">
        <v>0</v>
      </c>
      <c r="AP244" s="397"/>
      <c r="AQ244" s="96"/>
    </row>
    <row r="245" spans="1:43" ht="39.75" hidden="1" customHeight="1">
      <c r="A245" s="997"/>
      <c r="B245" s="1284"/>
      <c r="C245" s="1285"/>
      <c r="D245" s="1285"/>
      <c r="E245" s="1285"/>
      <c r="F245" s="1285"/>
      <c r="G245" s="1285"/>
      <c r="H245" s="1286"/>
      <c r="I245" s="23" t="s">
        <v>20</v>
      </c>
      <c r="J245" s="655" t="e">
        <f>K245+L245</f>
        <v>#REF!</v>
      </c>
      <c r="K245" s="655" t="e">
        <f>#REF!+K288+K300+K301</f>
        <v>#REF!</v>
      </c>
      <c r="L245" s="47">
        <f t="shared" ref="L245:AM245" si="173">L248+L251++L256+L260+L266+L268+L272+L277+L284+L288</f>
        <v>333768.50999999995</v>
      </c>
      <c r="M245" s="47">
        <f t="shared" si="173"/>
        <v>31936.59</v>
      </c>
      <c r="N245" s="47">
        <f t="shared" si="173"/>
        <v>80827.610000000015</v>
      </c>
      <c r="O245" s="47">
        <f t="shared" si="173"/>
        <v>46251.09</v>
      </c>
      <c r="P245" s="47">
        <f t="shared" si="173"/>
        <v>53453.89</v>
      </c>
      <c r="Q245" s="47">
        <f t="shared" si="173"/>
        <v>0</v>
      </c>
      <c r="R245" s="47">
        <f t="shared" si="173"/>
        <v>784.17799999999988</v>
      </c>
      <c r="S245" s="47">
        <f t="shared" si="173"/>
        <v>784.17799999999988</v>
      </c>
      <c r="T245" s="47">
        <f t="shared" si="173"/>
        <v>3249.636</v>
      </c>
      <c r="U245" s="47">
        <f t="shared" si="173"/>
        <v>3253.0360000000001</v>
      </c>
      <c r="V245" s="47">
        <f t="shared" si="173"/>
        <v>157.59</v>
      </c>
      <c r="W245" s="47">
        <f t="shared" si="173"/>
        <v>1096.5039999999999</v>
      </c>
      <c r="X245" s="47">
        <f t="shared" si="173"/>
        <v>0</v>
      </c>
      <c r="Y245" s="47">
        <f t="shared" si="173"/>
        <v>0</v>
      </c>
      <c r="Z245" s="96"/>
      <c r="AA245" s="47">
        <f t="shared" si="173"/>
        <v>0</v>
      </c>
      <c r="AB245" s="47">
        <f t="shared" si="173"/>
        <v>0</v>
      </c>
      <c r="AC245" s="47">
        <f t="shared" si="173"/>
        <v>2488.15</v>
      </c>
      <c r="AD245" s="47">
        <f t="shared" si="173"/>
        <v>64858.980889999999</v>
      </c>
      <c r="AE245" s="47">
        <f t="shared" si="173"/>
        <v>0</v>
      </c>
      <c r="AF245" s="47">
        <f t="shared" si="173"/>
        <v>0</v>
      </c>
      <c r="AG245" s="47">
        <f t="shared" si="173"/>
        <v>0</v>
      </c>
      <c r="AH245" s="47">
        <f t="shared" si="173"/>
        <v>0</v>
      </c>
      <c r="AI245" s="47">
        <f t="shared" si="173"/>
        <v>0</v>
      </c>
      <c r="AJ245" s="47">
        <f t="shared" si="173"/>
        <v>0</v>
      </c>
      <c r="AK245" s="47">
        <f t="shared" si="173"/>
        <v>44126.939999999995</v>
      </c>
      <c r="AL245" s="47">
        <f t="shared" si="173"/>
        <v>44126.939999999995</v>
      </c>
      <c r="AM245" s="47">
        <f t="shared" si="173"/>
        <v>0</v>
      </c>
      <c r="AN245" s="47">
        <f>AN248+AN251++AN256+AN259+AN266+AN268+AN272+AN277+AN284+AN287</f>
        <v>0</v>
      </c>
      <c r="AO245" s="47">
        <f>AO248+AO251++AO256+AO259+AO266+AO268+AO272+AO277+AO284+AO287</f>
        <v>0</v>
      </c>
      <c r="AP245" s="397"/>
      <c r="AQ245" s="96"/>
    </row>
    <row r="246" spans="1:43" ht="26.25" hidden="1" customHeight="1">
      <c r="A246" s="997"/>
      <c r="B246" s="1284"/>
      <c r="C246" s="1285"/>
      <c r="D246" s="1285"/>
      <c r="E246" s="1285"/>
      <c r="F246" s="1285"/>
      <c r="G246" s="1285"/>
      <c r="H246" s="1286"/>
      <c r="I246" s="23" t="s">
        <v>10</v>
      </c>
      <c r="J246" s="655">
        <v>0</v>
      </c>
      <c r="K246" s="655">
        <v>0</v>
      </c>
      <c r="L246" s="47">
        <f t="shared" ref="L246:AM246" si="174">L263+L264+L292</f>
        <v>297742.64</v>
      </c>
      <c r="M246" s="47">
        <f t="shared" si="174"/>
        <v>295242.64</v>
      </c>
      <c r="N246" s="47">
        <f t="shared" si="174"/>
        <v>297742.64</v>
      </c>
      <c r="O246" s="47">
        <f t="shared" si="174"/>
        <v>297742.64</v>
      </c>
      <c r="P246" s="47">
        <f t="shared" si="174"/>
        <v>0</v>
      </c>
      <c r="Q246" s="47">
        <f t="shared" si="174"/>
        <v>0</v>
      </c>
      <c r="R246" s="47">
        <f t="shared" si="174"/>
        <v>0</v>
      </c>
      <c r="S246" s="47">
        <f t="shared" si="174"/>
        <v>17522.268</v>
      </c>
      <c r="T246" s="47">
        <f t="shared" si="174"/>
        <v>0</v>
      </c>
      <c r="U246" s="47">
        <f t="shared" si="174"/>
        <v>26950.873</v>
      </c>
      <c r="V246" s="47">
        <f t="shared" si="174"/>
        <v>28677.305</v>
      </c>
      <c r="W246" s="47">
        <f t="shared" si="174"/>
        <v>92429.562239999999</v>
      </c>
      <c r="X246" s="47">
        <f t="shared" si="174"/>
        <v>0</v>
      </c>
      <c r="Y246" s="47">
        <f t="shared" si="174"/>
        <v>0</v>
      </c>
      <c r="Z246" s="96"/>
      <c r="AA246" s="47">
        <f t="shared" si="174"/>
        <v>0</v>
      </c>
      <c r="AB246" s="47">
        <f t="shared" si="174"/>
        <v>17522.268</v>
      </c>
      <c r="AC246" s="47">
        <f t="shared" si="174"/>
        <v>32099.796000000002</v>
      </c>
      <c r="AD246" s="47">
        <f t="shared" si="174"/>
        <v>83597.849889999998</v>
      </c>
      <c r="AE246" s="47">
        <f t="shared" si="174"/>
        <v>0</v>
      </c>
      <c r="AF246" s="47">
        <f t="shared" si="174"/>
        <v>0</v>
      </c>
      <c r="AG246" s="47">
        <f t="shared" si="174"/>
        <v>0</v>
      </c>
      <c r="AH246" s="47">
        <f t="shared" si="174"/>
        <v>0</v>
      </c>
      <c r="AI246" s="47">
        <f t="shared" si="174"/>
        <v>0</v>
      </c>
      <c r="AJ246" s="47">
        <f t="shared" si="174"/>
        <v>0</v>
      </c>
      <c r="AK246" s="47">
        <f t="shared" si="174"/>
        <v>0</v>
      </c>
      <c r="AL246" s="47">
        <f t="shared" si="174"/>
        <v>0</v>
      </c>
      <c r="AM246" s="47">
        <f t="shared" si="174"/>
        <v>0</v>
      </c>
      <c r="AN246" s="47">
        <v>0</v>
      </c>
      <c r="AO246" s="47">
        <v>0</v>
      </c>
      <c r="AP246" s="397"/>
      <c r="AQ246" s="96"/>
    </row>
    <row r="247" spans="1:43" ht="25.5" hidden="1">
      <c r="A247" s="998"/>
      <c r="B247" s="1287"/>
      <c r="C247" s="1288"/>
      <c r="D247" s="1288"/>
      <c r="E247" s="1288"/>
      <c r="F247" s="1288"/>
      <c r="G247" s="1288"/>
      <c r="H247" s="1289"/>
      <c r="I247" s="23" t="s">
        <v>9</v>
      </c>
      <c r="J247" s="655">
        <v>0</v>
      </c>
      <c r="K247" s="655">
        <v>0</v>
      </c>
      <c r="L247" s="47">
        <f>M247+N247+O247</f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7">
        <v>0</v>
      </c>
      <c r="Z247" s="96"/>
      <c r="AA247" s="47">
        <v>0</v>
      </c>
      <c r="AB247" s="47">
        <v>0</v>
      </c>
      <c r="AC247" s="47">
        <v>0</v>
      </c>
      <c r="AD247" s="47">
        <v>0</v>
      </c>
      <c r="AE247" s="47">
        <v>0</v>
      </c>
      <c r="AF247" s="47">
        <v>0</v>
      </c>
      <c r="AG247" s="47">
        <v>0</v>
      </c>
      <c r="AH247" s="47">
        <v>0</v>
      </c>
      <c r="AI247" s="47">
        <v>0</v>
      </c>
      <c r="AJ247" s="47">
        <v>1</v>
      </c>
      <c r="AK247" s="47">
        <v>0</v>
      </c>
      <c r="AL247" s="47">
        <v>0</v>
      </c>
      <c r="AM247" s="47">
        <v>0</v>
      </c>
      <c r="AN247" s="47">
        <v>0</v>
      </c>
      <c r="AO247" s="47">
        <v>0</v>
      </c>
      <c r="AP247" s="397"/>
      <c r="AQ247" s="96"/>
    </row>
    <row r="248" spans="1:43" s="327" customFormat="1" ht="27.75" customHeight="1">
      <c r="A248" s="1114" t="s">
        <v>184</v>
      </c>
      <c r="B248" s="797" t="s">
        <v>89</v>
      </c>
      <c r="C248" s="133"/>
      <c r="D248" s="133"/>
      <c r="E248" s="133"/>
      <c r="F248" s="133"/>
      <c r="G248" s="795"/>
      <c r="H248" s="795"/>
      <c r="I248" s="1127" t="s">
        <v>20</v>
      </c>
      <c r="J248" s="769"/>
      <c r="K248" s="3"/>
      <c r="L248" s="3">
        <f>L249</f>
        <v>5195.03</v>
      </c>
      <c r="M248" s="3">
        <f>M249</f>
        <v>0</v>
      </c>
      <c r="N248" s="3">
        <f t="shared" ref="N248:AO249" si="175">N249</f>
        <v>5037.4399999999996</v>
      </c>
      <c r="O248" s="3">
        <f t="shared" si="175"/>
        <v>0</v>
      </c>
      <c r="P248" s="3">
        <v>416.03</v>
      </c>
      <c r="Q248" s="3">
        <v>0</v>
      </c>
      <c r="R248" s="3">
        <f t="shared" si="175"/>
        <v>0</v>
      </c>
      <c r="S248" s="3">
        <f t="shared" si="175"/>
        <v>0</v>
      </c>
      <c r="T248" s="3">
        <f t="shared" si="175"/>
        <v>0</v>
      </c>
      <c r="U248" s="3">
        <f t="shared" si="175"/>
        <v>0</v>
      </c>
      <c r="V248" s="3">
        <f t="shared" si="175"/>
        <v>157.59</v>
      </c>
      <c r="W248" s="3">
        <f t="shared" si="175"/>
        <v>1096.5039999999999</v>
      </c>
      <c r="X248" s="3">
        <f t="shared" si="175"/>
        <v>0</v>
      </c>
      <c r="Y248" s="3">
        <f t="shared" si="175"/>
        <v>0</v>
      </c>
      <c r="Z248" s="3">
        <v>0</v>
      </c>
      <c r="AA248" s="3">
        <v>0</v>
      </c>
      <c r="AB248" s="3">
        <f t="shared" si="175"/>
        <v>0</v>
      </c>
      <c r="AC248" s="3">
        <f t="shared" si="175"/>
        <v>0</v>
      </c>
      <c r="AD248" s="3">
        <f t="shared" si="175"/>
        <v>1096.5039999999999</v>
      </c>
      <c r="AE248" s="3">
        <f t="shared" si="175"/>
        <v>0</v>
      </c>
      <c r="AF248" s="3">
        <f t="shared" si="175"/>
        <v>0</v>
      </c>
      <c r="AG248" s="3">
        <f t="shared" si="175"/>
        <v>0</v>
      </c>
      <c r="AH248" s="3">
        <f t="shared" si="175"/>
        <v>0</v>
      </c>
      <c r="AI248" s="3">
        <f t="shared" si="175"/>
        <v>0</v>
      </c>
      <c r="AJ248" s="3">
        <f t="shared" si="175"/>
        <v>0</v>
      </c>
      <c r="AK248" s="3">
        <f t="shared" si="175"/>
        <v>0</v>
      </c>
      <c r="AL248" s="3">
        <f t="shared" si="175"/>
        <v>0</v>
      </c>
      <c r="AM248" s="3">
        <f t="shared" si="175"/>
        <v>0</v>
      </c>
      <c r="AN248" s="3">
        <f t="shared" si="175"/>
        <v>0</v>
      </c>
      <c r="AO248" s="3">
        <f t="shared" si="175"/>
        <v>0</v>
      </c>
      <c r="AP248" s="640"/>
      <c r="AQ248" s="3">
        <v>0</v>
      </c>
    </row>
    <row r="249" spans="1:43" ht="15.75" hidden="1" customHeight="1">
      <c r="A249" s="1334"/>
      <c r="B249" s="47" t="s">
        <v>15</v>
      </c>
      <c r="C249" s="341"/>
      <c r="D249" s="341"/>
      <c r="E249" s="341"/>
      <c r="F249" s="341"/>
      <c r="G249" s="313"/>
      <c r="H249" s="314"/>
      <c r="I249" s="1129"/>
      <c r="J249" s="660"/>
      <c r="K249" s="4"/>
      <c r="L249" s="47">
        <v>5195.03</v>
      </c>
      <c r="M249" s="50">
        <v>0</v>
      </c>
      <c r="N249" s="50">
        <v>5037.4399999999996</v>
      </c>
      <c r="O249" s="50">
        <v>0</v>
      </c>
      <c r="P249" s="50">
        <v>157.59</v>
      </c>
      <c r="Q249" s="448">
        <f>Q250</f>
        <v>1096.5039999999999</v>
      </c>
      <c r="R249" s="448">
        <f t="shared" si="175"/>
        <v>0</v>
      </c>
      <c r="S249" s="448">
        <f t="shared" si="175"/>
        <v>0</v>
      </c>
      <c r="T249" s="448">
        <f t="shared" si="175"/>
        <v>0</v>
      </c>
      <c r="U249" s="448">
        <f t="shared" si="175"/>
        <v>0</v>
      </c>
      <c r="V249" s="448">
        <f t="shared" si="175"/>
        <v>157.59</v>
      </c>
      <c r="W249" s="448">
        <f t="shared" si="175"/>
        <v>1096.5039999999999</v>
      </c>
      <c r="X249" s="448">
        <f t="shared" si="175"/>
        <v>0</v>
      </c>
      <c r="Y249" s="448">
        <f t="shared" si="175"/>
        <v>0</v>
      </c>
      <c r="Z249" s="586"/>
      <c r="AA249" s="448">
        <f t="shared" si="175"/>
        <v>1096.5039999999999</v>
      </c>
      <c r="AB249" s="448">
        <f t="shared" si="175"/>
        <v>0</v>
      </c>
      <c r="AC249" s="448">
        <f t="shared" si="175"/>
        <v>0</v>
      </c>
      <c r="AD249" s="448">
        <f t="shared" si="175"/>
        <v>1096.5039999999999</v>
      </c>
      <c r="AE249" s="448">
        <f t="shared" si="175"/>
        <v>0</v>
      </c>
      <c r="AF249" s="448">
        <f t="shared" si="175"/>
        <v>0</v>
      </c>
      <c r="AG249" s="448">
        <f t="shared" si="175"/>
        <v>0</v>
      </c>
      <c r="AH249" s="448">
        <f t="shared" si="175"/>
        <v>0</v>
      </c>
      <c r="AI249" s="448">
        <f t="shared" si="175"/>
        <v>0</v>
      </c>
      <c r="AJ249" s="448">
        <v>0</v>
      </c>
      <c r="AK249" s="448">
        <v>0</v>
      </c>
      <c r="AL249" s="448">
        <v>0</v>
      </c>
      <c r="AM249" s="50">
        <v>0</v>
      </c>
      <c r="AN249" s="50">
        <v>0</v>
      </c>
      <c r="AO249" s="50">
        <v>0</v>
      </c>
      <c r="AP249" s="412"/>
      <c r="AQ249" s="586"/>
    </row>
    <row r="250" spans="1:43" s="266" customFormat="1" ht="15.75" hidden="1" customHeight="1">
      <c r="A250" s="1335"/>
      <c r="B250" s="96" t="s">
        <v>325</v>
      </c>
      <c r="C250" s="455"/>
      <c r="D250" s="455"/>
      <c r="E250" s="455"/>
      <c r="F250" s="455"/>
      <c r="G250" s="363"/>
      <c r="H250" s="364"/>
      <c r="I250" s="370"/>
      <c r="J250" s="661"/>
      <c r="K250" s="268"/>
      <c r="L250" s="96"/>
      <c r="M250" s="263"/>
      <c r="N250" s="263"/>
      <c r="O250" s="263"/>
      <c r="P250" s="263"/>
      <c r="Q250" s="586">
        <f>W250</f>
        <v>1096.5039999999999</v>
      </c>
      <c r="R250" s="586"/>
      <c r="S250" s="586"/>
      <c r="T250" s="586"/>
      <c r="U250" s="586"/>
      <c r="V250" s="586">
        <v>157.59</v>
      </c>
      <c r="W250" s="586">
        <v>1096.5039999999999</v>
      </c>
      <c r="X250" s="586"/>
      <c r="Y250" s="586"/>
      <c r="Z250" s="586"/>
      <c r="AA250" s="586">
        <f>AD250</f>
        <v>1096.5039999999999</v>
      </c>
      <c r="AB250" s="586"/>
      <c r="AC250" s="586"/>
      <c r="AD250" s="586">
        <v>1096.5039999999999</v>
      </c>
      <c r="AE250" s="586"/>
      <c r="AF250" s="586"/>
      <c r="AG250" s="586"/>
      <c r="AH250" s="586"/>
      <c r="AI250" s="586"/>
      <c r="AJ250" s="586"/>
      <c r="AK250" s="586"/>
      <c r="AL250" s="586"/>
      <c r="AM250" s="263"/>
      <c r="AN250" s="263"/>
      <c r="AO250" s="263"/>
      <c r="AP250" s="413"/>
      <c r="AQ250" s="586"/>
    </row>
    <row r="251" spans="1:43" s="327" customFormat="1" ht="28.5" customHeight="1">
      <c r="A251" s="1114" t="s">
        <v>185</v>
      </c>
      <c r="B251" s="797" t="s">
        <v>187</v>
      </c>
      <c r="C251" s="133"/>
      <c r="D251" s="133"/>
      <c r="E251" s="133"/>
      <c r="F251" s="133"/>
      <c r="G251" s="795"/>
      <c r="H251" s="795"/>
      <c r="I251" s="1127" t="s">
        <v>20</v>
      </c>
      <c r="J251" s="769"/>
      <c r="K251" s="3"/>
      <c r="L251" s="3">
        <f>L252+L255</f>
        <v>134036.41</v>
      </c>
      <c r="M251" s="3">
        <f t="shared" ref="M251:AO251" si="176">M252+M255</f>
        <v>1825.11</v>
      </c>
      <c r="N251" s="3">
        <f t="shared" si="176"/>
        <v>57476.200000000004</v>
      </c>
      <c r="O251" s="3">
        <f t="shared" si="176"/>
        <v>0</v>
      </c>
      <c r="P251" s="3">
        <f t="shared" si="176"/>
        <v>8907.52</v>
      </c>
      <c r="Q251" s="3">
        <f t="shared" si="176"/>
        <v>0</v>
      </c>
      <c r="R251" s="3">
        <f t="shared" si="176"/>
        <v>0</v>
      </c>
      <c r="S251" s="3">
        <f t="shared" si="176"/>
        <v>0</v>
      </c>
      <c r="T251" s="3">
        <f t="shared" si="176"/>
        <v>0</v>
      </c>
      <c r="U251" s="3">
        <f t="shared" si="176"/>
        <v>0</v>
      </c>
      <c r="V251" s="3">
        <f t="shared" si="176"/>
        <v>0</v>
      </c>
      <c r="W251" s="3">
        <f t="shared" si="176"/>
        <v>0</v>
      </c>
      <c r="X251" s="3">
        <f t="shared" si="176"/>
        <v>0</v>
      </c>
      <c r="Y251" s="3">
        <f t="shared" si="176"/>
        <v>0</v>
      </c>
      <c r="Z251" s="95">
        <v>0</v>
      </c>
      <c r="AA251" s="3">
        <f>AA252+AA255</f>
        <v>0</v>
      </c>
      <c r="AB251" s="3">
        <f t="shared" si="176"/>
        <v>0</v>
      </c>
      <c r="AC251" s="3">
        <f t="shared" si="176"/>
        <v>0</v>
      </c>
      <c r="AD251" s="3">
        <f t="shared" si="176"/>
        <v>0</v>
      </c>
      <c r="AE251" s="3">
        <f t="shared" si="176"/>
        <v>0</v>
      </c>
      <c r="AF251" s="3">
        <f t="shared" si="176"/>
        <v>0</v>
      </c>
      <c r="AG251" s="3">
        <f t="shared" si="176"/>
        <v>0</v>
      </c>
      <c r="AH251" s="3">
        <f t="shared" si="176"/>
        <v>0</v>
      </c>
      <c r="AI251" s="3">
        <f t="shared" si="176"/>
        <v>0</v>
      </c>
      <c r="AJ251" s="3">
        <f t="shared" si="176"/>
        <v>0</v>
      </c>
      <c r="AK251" s="3">
        <f t="shared" si="176"/>
        <v>0</v>
      </c>
      <c r="AL251" s="3">
        <f t="shared" si="176"/>
        <v>0</v>
      </c>
      <c r="AM251" s="3">
        <f t="shared" si="176"/>
        <v>0</v>
      </c>
      <c r="AN251" s="3">
        <f t="shared" si="176"/>
        <v>0</v>
      </c>
      <c r="AO251" s="3">
        <f t="shared" si="176"/>
        <v>0</v>
      </c>
      <c r="AP251" s="640" t="s">
        <v>256</v>
      </c>
      <c r="AQ251" s="95">
        <v>0</v>
      </c>
    </row>
    <row r="252" spans="1:43" ht="15.75" customHeight="1">
      <c r="A252" s="1334"/>
      <c r="B252" s="47" t="s">
        <v>15</v>
      </c>
      <c r="C252" s="341"/>
      <c r="D252" s="341"/>
      <c r="E252" s="341"/>
      <c r="F252" s="341"/>
      <c r="G252" s="313"/>
      <c r="H252" s="314"/>
      <c r="I252" s="1128"/>
      <c r="J252" s="660"/>
      <c r="K252" s="4"/>
      <c r="L252" s="47">
        <v>2401.5100000000002</v>
      </c>
      <c r="M252" s="47">
        <v>1825.11</v>
      </c>
      <c r="N252" s="47">
        <v>576.4</v>
      </c>
      <c r="O252" s="47">
        <v>0</v>
      </c>
      <c r="P252" s="47">
        <v>0</v>
      </c>
      <c r="Q252" s="47">
        <f>SUM(Q253:Q254)</f>
        <v>0</v>
      </c>
      <c r="R252" s="50">
        <f>SUM(R253:R254)</f>
        <v>0</v>
      </c>
      <c r="S252" s="50">
        <f t="shared" ref="S252:Y252" si="177">SUM(S253:S254)</f>
        <v>0</v>
      </c>
      <c r="T252" s="50">
        <f t="shared" si="177"/>
        <v>0</v>
      </c>
      <c r="U252" s="50">
        <f t="shared" si="177"/>
        <v>0</v>
      </c>
      <c r="V252" s="50">
        <f t="shared" si="177"/>
        <v>0</v>
      </c>
      <c r="W252" s="50">
        <f t="shared" si="177"/>
        <v>0</v>
      </c>
      <c r="X252" s="448">
        <f t="shared" si="177"/>
        <v>0</v>
      </c>
      <c r="Y252" s="448">
        <f t="shared" si="177"/>
        <v>0</v>
      </c>
      <c r="Z252" s="586"/>
      <c r="AA252" s="448">
        <f>AA253+AA254</f>
        <v>0</v>
      </c>
      <c r="AB252" s="50">
        <f>AB253+AB254</f>
        <v>0</v>
      </c>
      <c r="AC252" s="50">
        <f>AC253+AC254</f>
        <v>0</v>
      </c>
      <c r="AD252" s="50">
        <f>AD253+AD254</f>
        <v>0</v>
      </c>
      <c r="AE252" s="50">
        <f>AE253</f>
        <v>0</v>
      </c>
      <c r="AF252" s="50">
        <v>0</v>
      </c>
      <c r="AG252" s="50">
        <v>0</v>
      </c>
      <c r="AH252" s="50">
        <v>0</v>
      </c>
      <c r="AI252" s="50">
        <v>0</v>
      </c>
      <c r="AJ252" s="50">
        <v>0</v>
      </c>
      <c r="AK252" s="50">
        <v>0</v>
      </c>
      <c r="AL252" s="50">
        <v>0</v>
      </c>
      <c r="AM252" s="50">
        <v>0</v>
      </c>
      <c r="AN252" s="50">
        <v>0</v>
      </c>
      <c r="AO252" s="50">
        <v>0</v>
      </c>
      <c r="AP252" s="412"/>
      <c r="AQ252" s="586"/>
    </row>
    <row r="253" spans="1:43" s="266" customFormat="1" ht="15.75" hidden="1" customHeight="1">
      <c r="A253" s="1334"/>
      <c r="B253" s="454" t="s">
        <v>267</v>
      </c>
      <c r="C253" s="455"/>
      <c r="D253" s="455"/>
      <c r="E253" s="455"/>
      <c r="F253" s="455"/>
      <c r="G253" s="455"/>
      <c r="H253" s="456"/>
      <c r="I253" s="1128"/>
      <c r="J253" s="661"/>
      <c r="K253" s="268"/>
      <c r="L253" s="96"/>
      <c r="M253" s="268"/>
      <c r="N253" s="268"/>
      <c r="O253" s="268"/>
      <c r="P253" s="268">
        <f>Q253</f>
        <v>0</v>
      </c>
      <c r="Q253" s="457">
        <f>S253+U253+W253</f>
        <v>0</v>
      </c>
      <c r="R253" s="457"/>
      <c r="S253" s="457"/>
      <c r="T253" s="457">
        <v>0</v>
      </c>
      <c r="U253" s="457">
        <v>0</v>
      </c>
      <c r="V253" s="457"/>
      <c r="W253" s="457"/>
      <c r="X253" s="457"/>
      <c r="Y253" s="457"/>
      <c r="Z253" s="457"/>
      <c r="AA253" s="457">
        <f>SUM(AB253:AE253)</f>
        <v>0</v>
      </c>
      <c r="AB253" s="457"/>
      <c r="AC253" s="457">
        <v>0</v>
      </c>
      <c r="AD253" s="457">
        <v>0</v>
      </c>
      <c r="AE253" s="457"/>
      <c r="AF253" s="457"/>
      <c r="AG253" s="457"/>
      <c r="AH253" s="457"/>
      <c r="AI253" s="457"/>
      <c r="AJ253" s="457"/>
      <c r="AK253" s="457"/>
      <c r="AL253" s="457"/>
      <c r="AM253" s="457"/>
      <c r="AN253" s="457"/>
      <c r="AO253" s="457"/>
      <c r="AP253" s="458"/>
      <c r="AQ253" s="457"/>
    </row>
    <row r="254" spans="1:43" s="266" customFormat="1" ht="15.75" hidden="1" customHeight="1">
      <c r="A254" s="1334"/>
      <c r="B254" s="454" t="s">
        <v>271</v>
      </c>
      <c r="C254" s="455"/>
      <c r="D254" s="455"/>
      <c r="E254" s="455"/>
      <c r="F254" s="455"/>
      <c r="G254" s="455"/>
      <c r="H254" s="456"/>
      <c r="I254" s="1128"/>
      <c r="J254" s="661"/>
      <c r="K254" s="268"/>
      <c r="L254" s="96"/>
      <c r="M254" s="268"/>
      <c r="N254" s="268"/>
      <c r="O254" s="268"/>
      <c r="P254" s="268"/>
      <c r="Q254" s="491">
        <f>S254+U254+W254+Y254</f>
        <v>0</v>
      </c>
      <c r="R254" s="491"/>
      <c r="S254" s="491"/>
      <c r="T254" s="491"/>
      <c r="U254" s="491"/>
      <c r="V254" s="491">
        <f>W254</f>
        <v>0</v>
      </c>
      <c r="W254" s="491">
        <v>0</v>
      </c>
      <c r="X254" s="491">
        <f>Y254</f>
        <v>0</v>
      </c>
      <c r="Y254" s="491">
        <v>0</v>
      </c>
      <c r="Z254" s="491"/>
      <c r="AA254" s="491">
        <f>SUM(AB254:AE254)</f>
        <v>0</v>
      </c>
      <c r="AB254" s="491"/>
      <c r="AC254" s="491"/>
      <c r="AD254" s="491">
        <v>0</v>
      </c>
      <c r="AE254" s="457"/>
      <c r="AF254" s="457"/>
      <c r="AG254" s="457"/>
      <c r="AH254" s="457"/>
      <c r="AI254" s="457"/>
      <c r="AJ254" s="457"/>
      <c r="AK254" s="457"/>
      <c r="AL254" s="457"/>
      <c r="AM254" s="457"/>
      <c r="AN254" s="457"/>
      <c r="AO254" s="457"/>
      <c r="AP254" s="458"/>
      <c r="AQ254" s="491"/>
    </row>
    <row r="255" spans="1:43" ht="15.75" customHeight="1">
      <c r="A255" s="1335"/>
      <c r="B255" s="340" t="s">
        <v>32</v>
      </c>
      <c r="C255" s="341"/>
      <c r="D255" s="341"/>
      <c r="E255" s="341"/>
      <c r="F255" s="341"/>
      <c r="G255" s="341"/>
      <c r="H255" s="342"/>
      <c r="I255" s="1340"/>
      <c r="J255" s="660"/>
      <c r="K255" s="4"/>
      <c r="L255" s="47">
        <v>131634.9</v>
      </c>
      <c r="M255" s="343">
        <v>0</v>
      </c>
      <c r="N255" s="47">
        <v>56899.8</v>
      </c>
      <c r="O255" s="343">
        <v>0</v>
      </c>
      <c r="P255" s="47">
        <v>8907.52</v>
      </c>
      <c r="Q255" s="47">
        <v>0</v>
      </c>
      <c r="R255" s="343">
        <v>0</v>
      </c>
      <c r="S255" s="343">
        <v>0</v>
      </c>
      <c r="T255" s="343">
        <v>0</v>
      </c>
      <c r="U255" s="343">
        <v>0</v>
      </c>
      <c r="V255" s="343">
        <v>0</v>
      </c>
      <c r="W255" s="343">
        <v>0</v>
      </c>
      <c r="X255" s="343">
        <v>0</v>
      </c>
      <c r="Y255" s="343">
        <v>0</v>
      </c>
      <c r="Z255" s="457"/>
      <c r="AA255" s="343">
        <v>0</v>
      </c>
      <c r="AB255" s="343">
        <v>0</v>
      </c>
      <c r="AC255" s="343">
        <v>0</v>
      </c>
      <c r="AD255" s="343">
        <v>0</v>
      </c>
      <c r="AE255" s="343">
        <v>0</v>
      </c>
      <c r="AF255" s="343">
        <v>0</v>
      </c>
      <c r="AG255" s="343">
        <v>0</v>
      </c>
      <c r="AH255" s="343">
        <v>0</v>
      </c>
      <c r="AI255" s="343">
        <v>0</v>
      </c>
      <c r="AJ255" s="343">
        <v>0</v>
      </c>
      <c r="AK255" s="343">
        <v>0</v>
      </c>
      <c r="AL255" s="343">
        <v>0</v>
      </c>
      <c r="AM255" s="343">
        <v>0</v>
      </c>
      <c r="AN255" s="343">
        <v>0</v>
      </c>
      <c r="AO255" s="343">
        <v>0</v>
      </c>
      <c r="AP255" s="415"/>
      <c r="AQ255" s="457"/>
    </row>
    <row r="256" spans="1:43" s="327" customFormat="1" ht="27.75" customHeight="1">
      <c r="A256" s="1137" t="s">
        <v>186</v>
      </c>
      <c r="B256" s="797" t="s">
        <v>210</v>
      </c>
      <c r="C256" s="771"/>
      <c r="D256" s="771"/>
      <c r="E256" s="771">
        <v>300</v>
      </c>
      <c r="F256" s="771"/>
      <c r="G256" s="771">
        <v>2019</v>
      </c>
      <c r="H256" s="771">
        <v>2019</v>
      </c>
      <c r="I256" s="1157" t="s">
        <v>20</v>
      </c>
      <c r="J256" s="52">
        <f>K256+L256</f>
        <v>27019.38</v>
      </c>
      <c r="K256" s="3">
        <v>0</v>
      </c>
      <c r="L256" s="3">
        <f>L257</f>
        <v>27019.38</v>
      </c>
      <c r="M256" s="3">
        <f>M257</f>
        <v>27019.38</v>
      </c>
      <c r="N256" s="318">
        <v>0</v>
      </c>
      <c r="O256" s="318">
        <v>0</v>
      </c>
      <c r="P256" s="318">
        <f>P257</f>
        <v>0</v>
      </c>
      <c r="Q256" s="318">
        <f>Q257</f>
        <v>0</v>
      </c>
      <c r="R256" s="318">
        <f t="shared" ref="R256:AO257" si="178">R257</f>
        <v>0</v>
      </c>
      <c r="S256" s="318">
        <f t="shared" si="178"/>
        <v>0</v>
      </c>
      <c r="T256" s="318">
        <f t="shared" si="178"/>
        <v>0</v>
      </c>
      <c r="U256" s="318">
        <f t="shared" si="178"/>
        <v>0</v>
      </c>
      <c r="V256" s="318">
        <f t="shared" si="178"/>
        <v>0</v>
      </c>
      <c r="W256" s="318">
        <f t="shared" si="178"/>
        <v>0</v>
      </c>
      <c r="X256" s="318">
        <f t="shared" si="178"/>
        <v>0</v>
      </c>
      <c r="Y256" s="318">
        <f t="shared" si="178"/>
        <v>0</v>
      </c>
      <c r="Z256" s="372">
        <v>0</v>
      </c>
      <c r="AA256" s="318">
        <f t="shared" si="178"/>
        <v>0</v>
      </c>
      <c r="AB256" s="318">
        <f t="shared" si="178"/>
        <v>0</v>
      </c>
      <c r="AC256" s="318">
        <f t="shared" si="178"/>
        <v>0</v>
      </c>
      <c r="AD256" s="318">
        <f t="shared" si="178"/>
        <v>0</v>
      </c>
      <c r="AE256" s="318">
        <f t="shared" si="178"/>
        <v>0</v>
      </c>
      <c r="AF256" s="318">
        <f t="shared" si="178"/>
        <v>0</v>
      </c>
      <c r="AG256" s="318">
        <f t="shared" si="178"/>
        <v>0</v>
      </c>
      <c r="AH256" s="318">
        <f t="shared" si="178"/>
        <v>0</v>
      </c>
      <c r="AI256" s="318">
        <f t="shared" si="178"/>
        <v>0</v>
      </c>
      <c r="AJ256" s="318">
        <f t="shared" si="178"/>
        <v>0</v>
      </c>
      <c r="AK256" s="318">
        <f t="shared" si="178"/>
        <v>0</v>
      </c>
      <c r="AL256" s="318">
        <f t="shared" si="178"/>
        <v>0</v>
      </c>
      <c r="AM256" s="318">
        <f t="shared" si="178"/>
        <v>0</v>
      </c>
      <c r="AN256" s="318">
        <f t="shared" si="178"/>
        <v>0</v>
      </c>
      <c r="AO256" s="318">
        <f t="shared" si="178"/>
        <v>0</v>
      </c>
      <c r="AP256" s="800" t="s">
        <v>273</v>
      </c>
      <c r="AQ256" s="372">
        <v>0</v>
      </c>
    </row>
    <row r="257" spans="1:43" ht="19.5" hidden="1" customHeight="1">
      <c r="A257" s="1341"/>
      <c r="B257" s="1" t="s">
        <v>211</v>
      </c>
      <c r="C257" s="599"/>
      <c r="D257" s="599"/>
      <c r="E257" s="599"/>
      <c r="F257" s="599"/>
      <c r="G257" s="599"/>
      <c r="H257" s="599"/>
      <c r="I257" s="1158"/>
      <c r="J257" s="6"/>
      <c r="K257" s="47"/>
      <c r="L257" s="47">
        <v>27019.38</v>
      </c>
      <c r="M257" s="47">
        <v>27019.38</v>
      </c>
      <c r="N257" s="47">
        <v>0</v>
      </c>
      <c r="O257" s="47">
        <v>0</v>
      </c>
      <c r="P257" s="4">
        <v>0</v>
      </c>
      <c r="Q257" s="4">
        <f>Q258</f>
        <v>0</v>
      </c>
      <c r="R257" s="4">
        <f t="shared" si="178"/>
        <v>0</v>
      </c>
      <c r="S257" s="4">
        <f t="shared" si="178"/>
        <v>0</v>
      </c>
      <c r="T257" s="4">
        <f t="shared" si="178"/>
        <v>0</v>
      </c>
      <c r="U257" s="4">
        <f t="shared" si="178"/>
        <v>0</v>
      </c>
      <c r="V257" s="4">
        <f t="shared" si="178"/>
        <v>0</v>
      </c>
      <c r="W257" s="4">
        <f t="shared" si="178"/>
        <v>0</v>
      </c>
      <c r="X257" s="4">
        <v>0</v>
      </c>
      <c r="Y257" s="4">
        <f t="shared" si="178"/>
        <v>0</v>
      </c>
      <c r="Z257" s="268"/>
      <c r="AA257" s="4">
        <f t="shared" si="178"/>
        <v>0</v>
      </c>
      <c r="AB257" s="4">
        <f t="shared" si="178"/>
        <v>0</v>
      </c>
      <c r="AC257" s="4">
        <f t="shared" si="178"/>
        <v>0</v>
      </c>
      <c r="AD257" s="4">
        <f t="shared" si="178"/>
        <v>0</v>
      </c>
      <c r="AE257" s="4">
        <f t="shared" si="178"/>
        <v>0</v>
      </c>
      <c r="AF257" s="4">
        <f>AF258</f>
        <v>0</v>
      </c>
      <c r="AG257" s="4">
        <f t="shared" si="178"/>
        <v>0</v>
      </c>
      <c r="AH257" s="4">
        <f t="shared" si="178"/>
        <v>0</v>
      </c>
      <c r="AI257" s="4">
        <f t="shared" si="178"/>
        <v>0</v>
      </c>
      <c r="AJ257" s="4">
        <f t="shared" si="178"/>
        <v>0</v>
      </c>
      <c r="AK257" s="4">
        <f t="shared" si="178"/>
        <v>0</v>
      </c>
      <c r="AL257" s="4">
        <f t="shared" si="178"/>
        <v>0</v>
      </c>
      <c r="AM257" s="4">
        <f t="shared" si="178"/>
        <v>0</v>
      </c>
      <c r="AN257" s="4">
        <f t="shared" si="178"/>
        <v>0</v>
      </c>
      <c r="AO257" s="4">
        <f t="shared" si="178"/>
        <v>0</v>
      </c>
      <c r="AP257" s="417"/>
      <c r="AQ257" s="268"/>
    </row>
    <row r="258" spans="1:43" s="266" customFormat="1" ht="15.75" hidden="1">
      <c r="A258" s="267"/>
      <c r="B258" s="102" t="s">
        <v>253</v>
      </c>
      <c r="C258" s="104"/>
      <c r="D258" s="104"/>
      <c r="E258" s="104"/>
      <c r="F258" s="104"/>
      <c r="G258" s="104"/>
      <c r="H258" s="104"/>
      <c r="I258" s="102"/>
      <c r="J258" s="106"/>
      <c r="K258" s="96"/>
      <c r="L258" s="96"/>
      <c r="M258" s="268"/>
      <c r="N258" s="268"/>
      <c r="O258" s="268"/>
      <c r="P258" s="268">
        <f>Q258</f>
        <v>0</v>
      </c>
      <c r="Q258" s="268">
        <f>S258+U258+W258</f>
        <v>0</v>
      </c>
      <c r="R258" s="268">
        <f>S258</f>
        <v>0</v>
      </c>
      <c r="S258" s="268">
        <v>0</v>
      </c>
      <c r="T258" s="268">
        <v>0</v>
      </c>
      <c r="U258" s="268">
        <v>0</v>
      </c>
      <c r="V258" s="268">
        <f>W258</f>
        <v>0</v>
      </c>
      <c r="W258" s="268">
        <v>0</v>
      </c>
      <c r="X258" s="268">
        <v>0</v>
      </c>
      <c r="Y258" s="268">
        <v>0</v>
      </c>
      <c r="Z258" s="268"/>
      <c r="AA258" s="268">
        <f>SUM(AB258:AC258)</f>
        <v>0</v>
      </c>
      <c r="AB258" s="268">
        <v>0</v>
      </c>
      <c r="AC258" s="268">
        <v>0</v>
      </c>
      <c r="AD258" s="268">
        <v>0</v>
      </c>
      <c r="AE258" s="268"/>
      <c r="AF258" s="268">
        <f>SUM(AG258:AI258)</f>
        <v>0</v>
      </c>
      <c r="AG258" s="268"/>
      <c r="AH258" s="268">
        <v>0</v>
      </c>
      <c r="AI258" s="268">
        <v>0</v>
      </c>
      <c r="AJ258" s="268"/>
      <c r="AK258" s="96"/>
      <c r="AL258" s="96"/>
      <c r="AM258" s="96"/>
      <c r="AN258" s="268"/>
      <c r="AO258" s="268"/>
      <c r="AP258" s="418"/>
      <c r="AQ258" s="268"/>
    </row>
    <row r="259" spans="1:43" s="327" customFormat="1" ht="40.5" customHeight="1">
      <c r="A259" s="850" t="s">
        <v>188</v>
      </c>
      <c r="B259" s="797" t="s">
        <v>289</v>
      </c>
      <c r="C259" s="771">
        <v>63</v>
      </c>
      <c r="D259" s="771">
        <v>250</v>
      </c>
      <c r="E259" s="771">
        <v>250</v>
      </c>
      <c r="F259" s="771"/>
      <c r="G259" s="771">
        <v>2019</v>
      </c>
      <c r="H259" s="771">
        <v>2019</v>
      </c>
      <c r="I259" s="797"/>
      <c r="J259" s="52">
        <f>K259+L259</f>
        <v>36691.870000000003</v>
      </c>
      <c r="K259" s="3">
        <v>0</v>
      </c>
      <c r="L259" s="3">
        <f>L260+L263+L264</f>
        <v>36691.870000000003</v>
      </c>
      <c r="M259" s="3">
        <f>M260+M263+M264</f>
        <v>31392.57</v>
      </c>
      <c r="N259" s="3">
        <f>N260+N263+N264</f>
        <v>33892.57</v>
      </c>
      <c r="O259" s="3">
        <f>O260+O263+O264</f>
        <v>33892.57</v>
      </c>
      <c r="P259" s="3">
        <f>P260+P263+P264</f>
        <v>0</v>
      </c>
      <c r="Q259" s="3">
        <f>Q260+Q264</f>
        <v>0</v>
      </c>
      <c r="R259" s="3">
        <f t="shared" ref="R259:AA259" si="179">R260+R264</f>
        <v>138.15199999999999</v>
      </c>
      <c r="S259" s="3">
        <f t="shared" si="179"/>
        <v>138.15199999999999</v>
      </c>
      <c r="T259" s="3">
        <f t="shared" si="179"/>
        <v>2350</v>
      </c>
      <c r="U259" s="3">
        <f t="shared" si="179"/>
        <v>2350</v>
      </c>
      <c r="V259" s="3">
        <f t="shared" si="179"/>
        <v>28677.305</v>
      </c>
      <c r="W259" s="3">
        <f t="shared" si="179"/>
        <v>28677.305</v>
      </c>
      <c r="X259" s="3">
        <f t="shared" si="179"/>
        <v>0</v>
      </c>
      <c r="Y259" s="3">
        <f t="shared" si="179"/>
        <v>0</v>
      </c>
      <c r="Z259" s="3">
        <f t="shared" si="179"/>
        <v>0</v>
      </c>
      <c r="AA259" s="3">
        <f t="shared" si="179"/>
        <v>0</v>
      </c>
      <c r="AB259" s="3">
        <f t="shared" ref="AB259:AI259" si="180">AB260+AB264</f>
        <v>0</v>
      </c>
      <c r="AC259" s="3">
        <f t="shared" si="180"/>
        <v>17468.748</v>
      </c>
      <c r="AD259" s="3">
        <f t="shared" si="180"/>
        <v>19862.373</v>
      </c>
      <c r="AE259" s="3">
        <f t="shared" si="180"/>
        <v>0</v>
      </c>
      <c r="AF259" s="3">
        <f t="shared" si="180"/>
        <v>0</v>
      </c>
      <c r="AG259" s="3">
        <f t="shared" si="180"/>
        <v>0</v>
      </c>
      <c r="AH259" s="3">
        <f t="shared" si="180"/>
        <v>0</v>
      </c>
      <c r="AI259" s="3">
        <f t="shared" si="180"/>
        <v>0</v>
      </c>
      <c r="AJ259" s="3">
        <v>0</v>
      </c>
      <c r="AK259" s="3">
        <f>P259-Q259</f>
        <v>0</v>
      </c>
      <c r="AL259" s="3">
        <f>AK259</f>
        <v>0</v>
      </c>
      <c r="AM259" s="318" t="e">
        <f>ROUND((Q259*100%/P259*100),2)</f>
        <v>#DIV/0!</v>
      </c>
      <c r="AN259" s="3">
        <v>0</v>
      </c>
      <c r="AO259" s="3">
        <v>0</v>
      </c>
      <c r="AP259" s="640"/>
      <c r="AQ259" s="95">
        <f>76.182+4641.965+15.332</f>
        <v>4733.4790000000003</v>
      </c>
    </row>
    <row r="260" spans="1:43" ht="33.75">
      <c r="A260" s="601"/>
      <c r="B260" s="47" t="s">
        <v>15</v>
      </c>
      <c r="C260" s="599"/>
      <c r="D260" s="599"/>
      <c r="E260" s="599"/>
      <c r="F260" s="599"/>
      <c r="G260" s="599"/>
      <c r="H260" s="599"/>
      <c r="I260" s="483" t="s">
        <v>20</v>
      </c>
      <c r="J260" s="464"/>
      <c r="K260" s="47"/>
      <c r="L260" s="47">
        <v>2799.3</v>
      </c>
      <c r="M260" s="4"/>
      <c r="N260" s="4">
        <v>0</v>
      </c>
      <c r="O260" s="4"/>
      <c r="P260" s="4">
        <v>0</v>
      </c>
      <c r="Q260" s="4">
        <v>0</v>
      </c>
      <c r="R260" s="4">
        <f t="shared" ref="R260:AE260" si="181">SUM(R261:R262)</f>
        <v>138.15199999999999</v>
      </c>
      <c r="S260" s="4">
        <f t="shared" si="181"/>
        <v>138.15199999999999</v>
      </c>
      <c r="T260" s="4">
        <f t="shared" si="181"/>
        <v>2350</v>
      </c>
      <c r="U260" s="4">
        <f t="shared" si="181"/>
        <v>2350</v>
      </c>
      <c r="V260" s="4">
        <f t="shared" si="181"/>
        <v>0</v>
      </c>
      <c r="W260" s="4">
        <f t="shared" si="181"/>
        <v>0</v>
      </c>
      <c r="X260" s="4">
        <f t="shared" si="181"/>
        <v>0</v>
      </c>
      <c r="Y260" s="4">
        <f t="shared" si="181"/>
        <v>0</v>
      </c>
      <c r="Z260" s="268"/>
      <c r="AA260" s="4">
        <v>0</v>
      </c>
      <c r="AB260" s="4">
        <f t="shared" si="181"/>
        <v>0</v>
      </c>
      <c r="AC260" s="4">
        <f t="shared" si="181"/>
        <v>2488.15</v>
      </c>
      <c r="AD260" s="4">
        <f t="shared" si="181"/>
        <v>0</v>
      </c>
      <c r="AE260" s="4">
        <f t="shared" si="181"/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7">
        <v>0</v>
      </c>
      <c r="AL260" s="47">
        <v>0</v>
      </c>
      <c r="AM260" s="47">
        <v>0</v>
      </c>
      <c r="AN260" s="4">
        <v>0</v>
      </c>
      <c r="AO260" s="4">
        <v>0</v>
      </c>
      <c r="AP260" s="683"/>
      <c r="AQ260" s="268"/>
    </row>
    <row r="261" spans="1:43" s="266" customFormat="1" ht="15.75" hidden="1">
      <c r="A261" s="267"/>
      <c r="B261" s="102" t="s">
        <v>304</v>
      </c>
      <c r="C261" s="104"/>
      <c r="D261" s="104"/>
      <c r="E261" s="104"/>
      <c r="F261" s="104"/>
      <c r="G261" s="104"/>
      <c r="H261" s="104"/>
      <c r="I261" s="102"/>
      <c r="J261" s="106"/>
      <c r="K261" s="96"/>
      <c r="L261" s="96"/>
      <c r="M261" s="268"/>
      <c r="N261" s="268"/>
      <c r="O261" s="268"/>
      <c r="P261" s="268">
        <f>R261+T261</f>
        <v>138.15199999999999</v>
      </c>
      <c r="Q261" s="268">
        <f>S261</f>
        <v>138.15199999999999</v>
      </c>
      <c r="R261" s="268">
        <f>S261</f>
        <v>138.15199999999999</v>
      </c>
      <c r="S261" s="268">
        <v>138.15199999999999</v>
      </c>
      <c r="T261" s="268">
        <f>U261</f>
        <v>0</v>
      </c>
      <c r="U261" s="268">
        <v>0</v>
      </c>
      <c r="V261" s="268"/>
      <c r="W261" s="268"/>
      <c r="X261" s="268"/>
      <c r="Y261" s="268">
        <v>0</v>
      </c>
      <c r="Z261" s="268"/>
      <c r="AA261" s="268">
        <f>AC261</f>
        <v>138.15</v>
      </c>
      <c r="AB261" s="268">
        <v>0</v>
      </c>
      <c r="AC261" s="268">
        <v>138.15</v>
      </c>
      <c r="AD261" s="268"/>
      <c r="AE261" s="268">
        <v>0</v>
      </c>
      <c r="AF261" s="268"/>
      <c r="AG261" s="268"/>
      <c r="AH261" s="268"/>
      <c r="AI261" s="268"/>
      <c r="AJ261" s="268"/>
      <c r="AK261" s="47">
        <v>0</v>
      </c>
      <c r="AL261" s="47">
        <v>0</v>
      </c>
      <c r="AM261" s="47">
        <v>0</v>
      </c>
      <c r="AN261" s="4">
        <v>0</v>
      </c>
      <c r="AO261" s="4">
        <v>0</v>
      </c>
      <c r="AP261" s="418"/>
      <c r="AQ261" s="268"/>
    </row>
    <row r="262" spans="1:43" s="266" customFormat="1" ht="15.75" hidden="1">
      <c r="A262" s="492"/>
      <c r="B262" s="102" t="s">
        <v>313</v>
      </c>
      <c r="C262" s="104"/>
      <c r="D262" s="104"/>
      <c r="E262" s="104"/>
      <c r="F262" s="104"/>
      <c r="G262" s="104"/>
      <c r="H262" s="104"/>
      <c r="I262" s="92"/>
      <c r="J262" s="443"/>
      <c r="K262" s="96"/>
      <c r="L262" s="96"/>
      <c r="M262" s="268"/>
      <c r="N262" s="268"/>
      <c r="O262" s="268"/>
      <c r="P262" s="268"/>
      <c r="Q262" s="268">
        <f>Y262+U262</f>
        <v>2350</v>
      </c>
      <c r="R262" s="268"/>
      <c r="S262" s="268"/>
      <c r="T262" s="268">
        <f>U262</f>
        <v>2350</v>
      </c>
      <c r="U262" s="268">
        <v>2350</v>
      </c>
      <c r="V262" s="268"/>
      <c r="W262" s="268"/>
      <c r="X262" s="268"/>
      <c r="Y262" s="268">
        <v>0</v>
      </c>
      <c r="Z262" s="268"/>
      <c r="AA262" s="268">
        <f>AI262+AE262</f>
        <v>0</v>
      </c>
      <c r="AB262" s="268"/>
      <c r="AC262" s="268">
        <v>2350</v>
      </c>
      <c r="AD262" s="268"/>
      <c r="AE262" s="268">
        <v>0</v>
      </c>
      <c r="AF262" s="268"/>
      <c r="AG262" s="268"/>
      <c r="AH262" s="268"/>
      <c r="AI262" s="268"/>
      <c r="AJ262" s="268"/>
      <c r="AK262" s="47">
        <v>0</v>
      </c>
      <c r="AL262" s="47">
        <v>0</v>
      </c>
      <c r="AM262" s="47">
        <v>0</v>
      </c>
      <c r="AN262" s="4">
        <v>0</v>
      </c>
      <c r="AO262" s="4">
        <v>0</v>
      </c>
      <c r="AP262" s="418"/>
      <c r="AQ262" s="268"/>
    </row>
    <row r="263" spans="1:43" ht="15.75">
      <c r="A263" s="601"/>
      <c r="B263" s="47" t="s">
        <v>15</v>
      </c>
      <c r="C263" s="599"/>
      <c r="D263" s="599"/>
      <c r="E263" s="599"/>
      <c r="F263" s="599"/>
      <c r="G263" s="599"/>
      <c r="H263" s="599"/>
      <c r="I263" s="1157" t="s">
        <v>10</v>
      </c>
      <c r="J263" s="464"/>
      <c r="K263" s="47"/>
      <c r="L263" s="47">
        <v>2500</v>
      </c>
      <c r="M263" s="4"/>
      <c r="N263" s="4">
        <v>2500</v>
      </c>
      <c r="O263" s="4">
        <v>2500</v>
      </c>
      <c r="P263" s="4">
        <v>0</v>
      </c>
      <c r="Q263" s="4">
        <v>0</v>
      </c>
      <c r="R263" s="4">
        <v>0</v>
      </c>
      <c r="S263" s="4">
        <v>0</v>
      </c>
      <c r="T263" s="4"/>
      <c r="U263" s="4"/>
      <c r="V263" s="4"/>
      <c r="W263" s="4"/>
      <c r="X263" s="4"/>
      <c r="Y263" s="4"/>
      <c r="Z263" s="268"/>
      <c r="AA263" s="4">
        <v>0</v>
      </c>
      <c r="AB263" s="4">
        <v>0</v>
      </c>
      <c r="AC263" s="4"/>
      <c r="AD263" s="4"/>
      <c r="AE263" s="4"/>
      <c r="AF263" s="4">
        <v>0</v>
      </c>
      <c r="AG263" s="4">
        <v>0</v>
      </c>
      <c r="AH263" s="4"/>
      <c r="AI263" s="4"/>
      <c r="AJ263" s="4"/>
      <c r="AK263" s="47">
        <v>0</v>
      </c>
      <c r="AL263" s="47">
        <v>0</v>
      </c>
      <c r="AM263" s="47">
        <v>0</v>
      </c>
      <c r="AN263" s="4">
        <v>0</v>
      </c>
      <c r="AO263" s="4">
        <v>0</v>
      </c>
      <c r="AP263" s="417"/>
      <c r="AQ263" s="268"/>
    </row>
    <row r="264" spans="1:43" ht="15.75">
      <c r="A264" s="601"/>
      <c r="B264" s="1" t="s">
        <v>16</v>
      </c>
      <c r="C264" s="599"/>
      <c r="D264" s="599"/>
      <c r="E264" s="599"/>
      <c r="F264" s="599"/>
      <c r="G264" s="599"/>
      <c r="H264" s="599"/>
      <c r="I264" s="1158"/>
      <c r="J264" s="464"/>
      <c r="K264" s="47"/>
      <c r="L264" s="47">
        <v>31392.57</v>
      </c>
      <c r="M264" s="47">
        <v>31392.57</v>
      </c>
      <c r="N264" s="47">
        <v>31392.57</v>
      </c>
      <c r="O264" s="47">
        <v>31392.57</v>
      </c>
      <c r="P264" s="47">
        <v>0</v>
      </c>
      <c r="Q264" s="4">
        <v>0</v>
      </c>
      <c r="R264" s="4">
        <f t="shared" ref="R264:AI264" si="182">R265</f>
        <v>0</v>
      </c>
      <c r="S264" s="4">
        <f t="shared" si="182"/>
        <v>0</v>
      </c>
      <c r="T264" s="4">
        <f t="shared" si="182"/>
        <v>0</v>
      </c>
      <c r="U264" s="4">
        <f t="shared" si="182"/>
        <v>0</v>
      </c>
      <c r="V264" s="4">
        <f t="shared" si="182"/>
        <v>28677.305</v>
      </c>
      <c r="W264" s="4">
        <f t="shared" si="182"/>
        <v>28677.305</v>
      </c>
      <c r="X264" s="4">
        <f t="shared" si="182"/>
        <v>0</v>
      </c>
      <c r="Y264" s="4">
        <f t="shared" si="182"/>
        <v>0</v>
      </c>
      <c r="Z264" s="268"/>
      <c r="AA264" s="4">
        <v>0</v>
      </c>
      <c r="AB264" s="4">
        <f t="shared" si="182"/>
        <v>0</v>
      </c>
      <c r="AC264" s="4">
        <f t="shared" si="182"/>
        <v>14980.598</v>
      </c>
      <c r="AD264" s="4">
        <f t="shared" si="182"/>
        <v>19862.373</v>
      </c>
      <c r="AE264" s="4">
        <f t="shared" si="182"/>
        <v>0</v>
      </c>
      <c r="AF264" s="4">
        <f t="shared" si="182"/>
        <v>0</v>
      </c>
      <c r="AG264" s="4">
        <f t="shared" si="182"/>
        <v>0</v>
      </c>
      <c r="AH264" s="4">
        <f t="shared" si="182"/>
        <v>0</v>
      </c>
      <c r="AI264" s="4">
        <f t="shared" si="182"/>
        <v>0</v>
      </c>
      <c r="AJ264" s="4"/>
      <c r="AK264" s="47">
        <v>0</v>
      </c>
      <c r="AL264" s="47">
        <v>0</v>
      </c>
      <c r="AM264" s="47">
        <v>0</v>
      </c>
      <c r="AN264" s="4">
        <v>0</v>
      </c>
      <c r="AO264" s="4">
        <v>0</v>
      </c>
      <c r="AP264" s="417"/>
      <c r="AQ264" s="268"/>
    </row>
    <row r="265" spans="1:43" s="266" customFormat="1" ht="15.75" hidden="1">
      <c r="A265" s="492"/>
      <c r="B265" s="102" t="s">
        <v>318</v>
      </c>
      <c r="C265" s="104"/>
      <c r="D265" s="104"/>
      <c r="E265" s="104"/>
      <c r="F265" s="104"/>
      <c r="G265" s="104"/>
      <c r="H265" s="104"/>
      <c r="I265" s="577"/>
      <c r="J265" s="443"/>
      <c r="K265" s="96"/>
      <c r="L265" s="96"/>
      <c r="M265" s="268"/>
      <c r="N265" s="268"/>
      <c r="O265" s="268"/>
      <c r="P265" s="268"/>
      <c r="Q265" s="268">
        <f>W265</f>
        <v>28677.305</v>
      </c>
      <c r="R265" s="268"/>
      <c r="S265" s="268"/>
      <c r="T265" s="268"/>
      <c r="U265" s="268"/>
      <c r="V265" s="268">
        <f>W265</f>
        <v>28677.305</v>
      </c>
      <c r="W265" s="268">
        <v>28677.305</v>
      </c>
      <c r="X265" s="268"/>
      <c r="Y265" s="268"/>
      <c r="Z265" s="268"/>
      <c r="AA265" s="268">
        <f>AC265+AD265</f>
        <v>34842.970999999998</v>
      </c>
      <c r="AB265" s="268"/>
      <c r="AC265" s="268">
        <v>14980.598</v>
      </c>
      <c r="AD265" s="268">
        <v>19862.373</v>
      </c>
      <c r="AE265" s="268"/>
      <c r="AF265" s="268"/>
      <c r="AG265" s="268"/>
      <c r="AH265" s="268"/>
      <c r="AI265" s="268"/>
      <c r="AJ265" s="268"/>
      <c r="AK265" s="96"/>
      <c r="AL265" s="96"/>
      <c r="AM265" s="96"/>
      <c r="AN265" s="268"/>
      <c r="AO265" s="268"/>
      <c r="AP265" s="418"/>
      <c r="AQ265" s="268"/>
    </row>
    <row r="266" spans="1:43" s="327" customFormat="1" ht="22.5" customHeight="1">
      <c r="A266" s="1022" t="s">
        <v>189</v>
      </c>
      <c r="B266" s="611" t="s">
        <v>35</v>
      </c>
      <c r="C266" s="1339">
        <v>500</v>
      </c>
      <c r="D266" s="1339" t="s">
        <v>43</v>
      </c>
      <c r="E266" s="1339">
        <v>850</v>
      </c>
      <c r="F266" s="1338">
        <v>20400</v>
      </c>
      <c r="G266" s="824"/>
      <c r="H266" s="824"/>
      <c r="I266" s="990" t="s">
        <v>20</v>
      </c>
      <c r="J266" s="1291">
        <v>6942.46</v>
      </c>
      <c r="K266" s="3">
        <v>0</v>
      </c>
      <c r="L266" s="3">
        <f>L267</f>
        <v>6462.97</v>
      </c>
      <c r="M266" s="318">
        <f>M267</f>
        <v>0</v>
      </c>
      <c r="N266" s="318">
        <f>N267</f>
        <v>0</v>
      </c>
      <c r="O266" s="318">
        <f>O267</f>
        <v>6942.46</v>
      </c>
      <c r="P266" s="318">
        <v>0</v>
      </c>
      <c r="Q266" s="318">
        <v>0</v>
      </c>
      <c r="R266" s="318">
        <v>0</v>
      </c>
      <c r="S266" s="318">
        <v>0</v>
      </c>
      <c r="T266" s="318">
        <v>0</v>
      </c>
      <c r="U266" s="318">
        <v>0</v>
      </c>
      <c r="V266" s="318">
        <v>0</v>
      </c>
      <c r="W266" s="318">
        <v>0</v>
      </c>
      <c r="X266" s="318">
        <v>0</v>
      </c>
      <c r="Y266" s="318">
        <v>0</v>
      </c>
      <c r="Z266" s="372">
        <v>0</v>
      </c>
      <c r="AA266" s="318">
        <v>0</v>
      </c>
      <c r="AB266" s="318">
        <v>0</v>
      </c>
      <c r="AC266" s="318">
        <v>0</v>
      </c>
      <c r="AD266" s="318">
        <v>0</v>
      </c>
      <c r="AE266" s="318">
        <v>0</v>
      </c>
      <c r="AF266" s="318">
        <v>0</v>
      </c>
      <c r="AG266" s="318">
        <v>0</v>
      </c>
      <c r="AH266" s="318">
        <v>0</v>
      </c>
      <c r="AI266" s="318">
        <v>0</v>
      </c>
      <c r="AJ266" s="318">
        <v>0</v>
      </c>
      <c r="AK266" s="3">
        <f>P266-Q266</f>
        <v>0</v>
      </c>
      <c r="AL266" s="3">
        <f>AK266</f>
        <v>0</v>
      </c>
      <c r="AM266" s="3">
        <v>0</v>
      </c>
      <c r="AN266" s="318">
        <v>0</v>
      </c>
      <c r="AO266" s="318">
        <v>0</v>
      </c>
      <c r="AP266" s="851"/>
      <c r="AQ266" s="372">
        <v>0</v>
      </c>
    </row>
    <row r="267" spans="1:43" ht="15" hidden="1" customHeight="1">
      <c r="A267" s="1025"/>
      <c r="B267" s="1" t="s">
        <v>15</v>
      </c>
      <c r="C267" s="1339"/>
      <c r="D267" s="1339"/>
      <c r="E267" s="1339"/>
      <c r="F267" s="1339"/>
      <c r="G267" s="599">
        <v>2021</v>
      </c>
      <c r="H267" s="599">
        <v>2021</v>
      </c>
      <c r="I267" s="992"/>
      <c r="J267" s="1293"/>
      <c r="K267" s="47"/>
      <c r="L267" s="47">
        <v>6462.97</v>
      </c>
      <c r="M267" s="47">
        <v>0</v>
      </c>
      <c r="N267" s="47">
        <v>0</v>
      </c>
      <c r="O267" s="47">
        <v>6942.46</v>
      </c>
      <c r="P267" s="47">
        <v>6462.97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7">
        <v>0</v>
      </c>
      <c r="Z267" s="96"/>
      <c r="AA267" s="47">
        <v>0</v>
      </c>
      <c r="AB267" s="47">
        <v>0</v>
      </c>
      <c r="AC267" s="47">
        <v>0</v>
      </c>
      <c r="AD267" s="47">
        <v>0</v>
      </c>
      <c r="AE267" s="47">
        <v>0</v>
      </c>
      <c r="AF267" s="47">
        <v>0</v>
      </c>
      <c r="AG267" s="47">
        <v>0</v>
      </c>
      <c r="AH267" s="47">
        <v>0</v>
      </c>
      <c r="AI267" s="47">
        <v>0</v>
      </c>
      <c r="AJ267" s="47">
        <v>0</v>
      </c>
      <c r="AK267" s="47">
        <v>0</v>
      </c>
      <c r="AL267" s="47">
        <v>0</v>
      </c>
      <c r="AM267" s="47">
        <v>0</v>
      </c>
      <c r="AN267" s="47">
        <v>0</v>
      </c>
      <c r="AO267" s="47">
        <v>0</v>
      </c>
      <c r="AP267" s="419"/>
      <c r="AQ267" s="96"/>
    </row>
    <row r="268" spans="1:43" s="327" customFormat="1" ht="28.5" customHeight="1">
      <c r="A268" s="1022" t="s">
        <v>190</v>
      </c>
      <c r="B268" s="797" t="s">
        <v>191</v>
      </c>
      <c r="C268" s="1338"/>
      <c r="D268" s="1338"/>
      <c r="E268" s="1338"/>
      <c r="F268" s="1338">
        <v>80</v>
      </c>
      <c r="G268" s="824"/>
      <c r="H268" s="824"/>
      <c r="I268" s="990" t="s">
        <v>20</v>
      </c>
      <c r="J268" s="52">
        <f>L268</f>
        <v>45265.81</v>
      </c>
      <c r="K268" s="52"/>
      <c r="L268" s="3">
        <f t="shared" ref="L268:Q268" si="183">L269+L271</f>
        <v>45265.81</v>
      </c>
      <c r="M268" s="3">
        <f t="shared" si="183"/>
        <v>33.479999999999997</v>
      </c>
      <c r="N268" s="3">
        <f t="shared" si="183"/>
        <v>7044.44</v>
      </c>
      <c r="O268" s="3">
        <f t="shared" si="183"/>
        <v>11467.37</v>
      </c>
      <c r="P268" s="3">
        <f t="shared" si="183"/>
        <v>40219.919999999998</v>
      </c>
      <c r="Q268" s="3">
        <f t="shared" si="183"/>
        <v>0</v>
      </c>
      <c r="R268" s="3">
        <f t="shared" ref="R268:AO268" si="184">R269+R271</f>
        <v>0</v>
      </c>
      <c r="S268" s="3">
        <f t="shared" si="184"/>
        <v>0</v>
      </c>
      <c r="T268" s="3">
        <f t="shared" si="184"/>
        <v>27</v>
      </c>
      <c r="U268" s="3">
        <f t="shared" si="184"/>
        <v>27</v>
      </c>
      <c r="V268" s="3">
        <f t="shared" si="184"/>
        <v>0</v>
      </c>
      <c r="W268" s="3">
        <f t="shared" si="184"/>
        <v>0</v>
      </c>
      <c r="X268" s="3">
        <f t="shared" si="184"/>
        <v>0</v>
      </c>
      <c r="Y268" s="3">
        <f t="shared" si="184"/>
        <v>0</v>
      </c>
      <c r="Z268" s="95">
        <v>0</v>
      </c>
      <c r="AA268" s="3">
        <f t="shared" si="184"/>
        <v>0</v>
      </c>
      <c r="AB268" s="3">
        <f>AB269+AB271</f>
        <v>0</v>
      </c>
      <c r="AC268" s="3">
        <f>AC269+AC271</f>
        <v>0</v>
      </c>
      <c r="AD268" s="3">
        <f>AD269+AD271</f>
        <v>27</v>
      </c>
      <c r="AE268" s="3">
        <f>AE269+AE271</f>
        <v>0</v>
      </c>
      <c r="AF268" s="3">
        <f t="shared" si="184"/>
        <v>0</v>
      </c>
      <c r="AG268" s="3">
        <f t="shared" si="184"/>
        <v>0</v>
      </c>
      <c r="AH268" s="3">
        <f t="shared" si="184"/>
        <v>0</v>
      </c>
      <c r="AI268" s="3">
        <f t="shared" si="184"/>
        <v>0</v>
      </c>
      <c r="AJ268" s="3">
        <f t="shared" si="184"/>
        <v>0</v>
      </c>
      <c r="AK268" s="3">
        <f>P268-Q268</f>
        <v>40219.919999999998</v>
      </c>
      <c r="AL268" s="3">
        <f>AK268</f>
        <v>40219.919999999998</v>
      </c>
      <c r="AM268" s="318">
        <v>0</v>
      </c>
      <c r="AN268" s="3">
        <f t="shared" si="184"/>
        <v>0</v>
      </c>
      <c r="AO268" s="3">
        <f t="shared" si="184"/>
        <v>0</v>
      </c>
      <c r="AP268" s="852"/>
      <c r="AQ268" s="95">
        <v>0</v>
      </c>
    </row>
    <row r="269" spans="1:43" ht="17.25" customHeight="1">
      <c r="A269" s="1023"/>
      <c r="B269" s="1" t="s">
        <v>15</v>
      </c>
      <c r="C269" s="1339"/>
      <c r="D269" s="1339"/>
      <c r="E269" s="1339"/>
      <c r="F269" s="1339"/>
      <c r="G269" s="599">
        <v>2019</v>
      </c>
      <c r="H269" s="599">
        <v>2019</v>
      </c>
      <c r="I269" s="991"/>
      <c r="J269" s="6">
        <f>L269</f>
        <v>7077.92</v>
      </c>
      <c r="K269" s="6"/>
      <c r="L269" s="47">
        <v>7077.92</v>
      </c>
      <c r="M269" s="47">
        <v>33.479999999999997</v>
      </c>
      <c r="N269" s="47">
        <v>7044.44</v>
      </c>
      <c r="O269" s="47">
        <v>0</v>
      </c>
      <c r="P269" s="47">
        <v>0</v>
      </c>
      <c r="Q269" s="47">
        <v>0</v>
      </c>
      <c r="R269" s="47">
        <f t="shared" ref="R269:AD269" si="185">SUM(R270)</f>
        <v>0</v>
      </c>
      <c r="S269" s="47">
        <f t="shared" si="185"/>
        <v>0</v>
      </c>
      <c r="T269" s="47">
        <f t="shared" si="185"/>
        <v>27</v>
      </c>
      <c r="U269" s="47">
        <f t="shared" si="185"/>
        <v>27</v>
      </c>
      <c r="V269" s="47">
        <f t="shared" si="185"/>
        <v>0</v>
      </c>
      <c r="W269" s="47">
        <f t="shared" si="185"/>
        <v>0</v>
      </c>
      <c r="X269" s="47">
        <f t="shared" si="185"/>
        <v>0</v>
      </c>
      <c r="Y269" s="47">
        <f t="shared" si="185"/>
        <v>0</v>
      </c>
      <c r="Z269" s="96"/>
      <c r="AA269" s="47">
        <v>0</v>
      </c>
      <c r="AB269" s="47">
        <f t="shared" si="185"/>
        <v>0</v>
      </c>
      <c r="AC269" s="47">
        <f t="shared" si="185"/>
        <v>0</v>
      </c>
      <c r="AD269" s="47">
        <f t="shared" si="185"/>
        <v>27</v>
      </c>
      <c r="AE269" s="47">
        <v>0</v>
      </c>
      <c r="AF269" s="47">
        <f>AF270</f>
        <v>0</v>
      </c>
      <c r="AG269" s="47">
        <f>AG270</f>
        <v>0</v>
      </c>
      <c r="AH269" s="47">
        <f>AH270</f>
        <v>0</v>
      </c>
      <c r="AI269" s="47">
        <f>AI270</f>
        <v>0</v>
      </c>
      <c r="AJ269" s="47">
        <f>AJ270</f>
        <v>0</v>
      </c>
      <c r="AK269" s="47">
        <v>0</v>
      </c>
      <c r="AL269" s="47">
        <v>0</v>
      </c>
      <c r="AM269" s="47">
        <v>0</v>
      </c>
      <c r="AN269" s="47">
        <v>0</v>
      </c>
      <c r="AO269" s="47">
        <v>0</v>
      </c>
      <c r="AP269" s="419"/>
      <c r="AQ269" s="96"/>
    </row>
    <row r="270" spans="1:43" s="266" customFormat="1" ht="25.5" hidden="1" customHeight="1">
      <c r="A270" s="1023"/>
      <c r="B270" s="102" t="s">
        <v>267</v>
      </c>
      <c r="C270" s="578"/>
      <c r="D270" s="578"/>
      <c r="E270" s="578"/>
      <c r="F270" s="578"/>
      <c r="G270" s="104"/>
      <c r="H270" s="104"/>
      <c r="I270" s="991"/>
      <c r="J270" s="106"/>
      <c r="K270" s="106"/>
      <c r="L270" s="96"/>
      <c r="M270" s="96"/>
      <c r="N270" s="96"/>
      <c r="O270" s="96"/>
      <c r="P270" s="96">
        <f>R270</f>
        <v>0</v>
      </c>
      <c r="Q270" s="96">
        <f>S270+U270</f>
        <v>27</v>
      </c>
      <c r="R270" s="96">
        <v>0</v>
      </c>
      <c r="S270" s="96">
        <v>0</v>
      </c>
      <c r="T270" s="96">
        <f>U270</f>
        <v>27</v>
      </c>
      <c r="U270" s="96">
        <f>ROUND((32.4/1.2),2)</f>
        <v>27</v>
      </c>
      <c r="V270" s="96"/>
      <c r="W270" s="96"/>
      <c r="X270" s="96"/>
      <c r="Y270" s="96"/>
      <c r="Z270" s="96"/>
      <c r="AA270" s="96">
        <f>AD270</f>
        <v>27</v>
      </c>
      <c r="AB270" s="96">
        <v>0</v>
      </c>
      <c r="AC270" s="96"/>
      <c r="AD270" s="96">
        <v>27</v>
      </c>
      <c r="AE270" s="96"/>
      <c r="AF270" s="96">
        <f>SUM(AG270:AG270)</f>
        <v>0</v>
      </c>
      <c r="AG270" s="96"/>
      <c r="AH270" s="96"/>
      <c r="AI270" s="96"/>
      <c r="AJ270" s="96"/>
      <c r="AK270" s="96"/>
      <c r="AL270" s="96"/>
      <c r="AM270" s="96"/>
      <c r="AN270" s="96"/>
      <c r="AO270" s="96"/>
      <c r="AP270" s="421"/>
      <c r="AQ270" s="96"/>
    </row>
    <row r="271" spans="1:43" ht="17.25" customHeight="1">
      <c r="A271" s="1025"/>
      <c r="B271" s="1" t="s">
        <v>16</v>
      </c>
      <c r="C271" s="662"/>
      <c r="D271" s="662"/>
      <c r="E271" s="662"/>
      <c r="F271" s="662"/>
      <c r="G271" s="599">
        <v>2020</v>
      </c>
      <c r="H271" s="599">
        <v>2021</v>
      </c>
      <c r="I271" s="992"/>
      <c r="J271" s="6">
        <f>L271</f>
        <v>38187.89</v>
      </c>
      <c r="K271" s="6"/>
      <c r="L271" s="47">
        <v>38187.89</v>
      </c>
      <c r="M271" s="47">
        <v>0</v>
      </c>
      <c r="N271" s="47">
        <v>0</v>
      </c>
      <c r="O271" s="47">
        <v>11467.37</v>
      </c>
      <c r="P271" s="47">
        <v>40219.919999999998</v>
      </c>
      <c r="Q271" s="47">
        <v>0</v>
      </c>
      <c r="R271" s="47">
        <v>0</v>
      </c>
      <c r="S271" s="47">
        <v>0</v>
      </c>
      <c r="T271" s="47">
        <v>0</v>
      </c>
      <c r="U271" s="47">
        <v>0</v>
      </c>
      <c r="V271" s="47">
        <v>0</v>
      </c>
      <c r="W271" s="47">
        <v>0</v>
      </c>
      <c r="X271" s="47">
        <v>0</v>
      </c>
      <c r="Y271" s="47">
        <v>0</v>
      </c>
      <c r="Z271" s="96"/>
      <c r="AA271" s="47">
        <v>0</v>
      </c>
      <c r="AB271" s="47">
        <v>0</v>
      </c>
      <c r="AC271" s="47">
        <v>0</v>
      </c>
      <c r="AD271" s="47">
        <v>0</v>
      </c>
      <c r="AE271" s="47">
        <v>0</v>
      </c>
      <c r="AF271" s="47">
        <v>0</v>
      </c>
      <c r="AG271" s="47">
        <v>0</v>
      </c>
      <c r="AH271" s="47">
        <v>0</v>
      </c>
      <c r="AI271" s="47">
        <v>0</v>
      </c>
      <c r="AJ271" s="47">
        <v>0</v>
      </c>
      <c r="AK271" s="47">
        <v>0</v>
      </c>
      <c r="AL271" s="47">
        <v>0</v>
      </c>
      <c r="AM271" s="47">
        <v>0</v>
      </c>
      <c r="AN271" s="47">
        <v>0</v>
      </c>
      <c r="AO271" s="47">
        <v>0</v>
      </c>
      <c r="AP271" s="419"/>
      <c r="AQ271" s="96"/>
    </row>
    <row r="272" spans="1:43" s="327" customFormat="1" ht="39.75" customHeight="1">
      <c r="A272" s="1022" t="s">
        <v>192</v>
      </c>
      <c r="B272" s="789" t="s">
        <v>166</v>
      </c>
      <c r="C272" s="1338"/>
      <c r="D272" s="1338"/>
      <c r="E272" s="1338"/>
      <c r="F272" s="1338">
        <v>80</v>
      </c>
      <c r="G272" s="824"/>
      <c r="H272" s="824"/>
      <c r="I272" s="990" t="s">
        <v>20</v>
      </c>
      <c r="J272" s="52">
        <f>L272</f>
        <v>94875.549999999988</v>
      </c>
      <c r="K272" s="52"/>
      <c r="L272" s="3">
        <f t="shared" ref="L272:O272" si="186">L273+L276</f>
        <v>94875.549999999988</v>
      </c>
      <c r="M272" s="3">
        <f t="shared" si="186"/>
        <v>2761.44</v>
      </c>
      <c r="N272" s="3">
        <f t="shared" si="186"/>
        <v>9629.68</v>
      </c>
      <c r="O272" s="3">
        <f t="shared" si="186"/>
        <v>22469.279999999999</v>
      </c>
      <c r="P272" s="3">
        <v>3907.02</v>
      </c>
      <c r="Q272" s="3">
        <v>0</v>
      </c>
      <c r="R272" s="3">
        <f t="shared" ref="R272:Y272" si="187">R273+R276</f>
        <v>646.02599999999995</v>
      </c>
      <c r="S272" s="3">
        <f t="shared" si="187"/>
        <v>646.02599999999995</v>
      </c>
      <c r="T272" s="3">
        <f t="shared" si="187"/>
        <v>872.63599999999997</v>
      </c>
      <c r="U272" s="3">
        <f t="shared" si="187"/>
        <v>872.63599999999997</v>
      </c>
      <c r="V272" s="3">
        <f t="shared" si="187"/>
        <v>0</v>
      </c>
      <c r="W272" s="3">
        <f t="shared" si="187"/>
        <v>0</v>
      </c>
      <c r="X272" s="3">
        <f t="shared" si="187"/>
        <v>0</v>
      </c>
      <c r="Y272" s="3">
        <f t="shared" si="187"/>
        <v>0</v>
      </c>
      <c r="Z272" s="3">
        <v>0</v>
      </c>
      <c r="AA272" s="3">
        <f>AA273+AA276</f>
        <v>0</v>
      </c>
      <c r="AB272" s="3">
        <f>AB273+AB276</f>
        <v>0</v>
      </c>
      <c r="AC272" s="3">
        <f t="shared" ref="AC272:AJ272" si="188">AC273+AC276</f>
        <v>0</v>
      </c>
      <c r="AD272" s="3">
        <f t="shared" si="188"/>
        <v>0</v>
      </c>
      <c r="AE272" s="3">
        <f t="shared" si="188"/>
        <v>0</v>
      </c>
      <c r="AF272" s="3">
        <f t="shared" si="188"/>
        <v>0</v>
      </c>
      <c r="AG272" s="3">
        <f t="shared" si="188"/>
        <v>0</v>
      </c>
      <c r="AH272" s="3">
        <f t="shared" si="188"/>
        <v>0</v>
      </c>
      <c r="AI272" s="3">
        <f t="shared" si="188"/>
        <v>0</v>
      </c>
      <c r="AJ272" s="3">
        <f t="shared" si="188"/>
        <v>0</v>
      </c>
      <c r="AK272" s="3">
        <f>P272-Q272</f>
        <v>3907.02</v>
      </c>
      <c r="AL272" s="3">
        <f>AK272</f>
        <v>3907.02</v>
      </c>
      <c r="AM272" s="3">
        <f>ROUND((Q272*100%/P272*100),2)</f>
        <v>0</v>
      </c>
      <c r="AN272" s="3">
        <f>AN273+AN276</f>
        <v>0</v>
      </c>
      <c r="AO272" s="3">
        <f>AO273+AO276</f>
        <v>0</v>
      </c>
      <c r="AP272" s="640" t="s">
        <v>256</v>
      </c>
      <c r="AQ272" s="3">
        <v>0</v>
      </c>
    </row>
    <row r="273" spans="1:79" ht="16.5" hidden="1" customHeight="1">
      <c r="A273" s="1023"/>
      <c r="B273" s="42" t="s">
        <v>15</v>
      </c>
      <c r="C273" s="1339"/>
      <c r="D273" s="1339"/>
      <c r="E273" s="1339"/>
      <c r="F273" s="1339"/>
      <c r="G273" s="313"/>
      <c r="H273" s="314"/>
      <c r="I273" s="991"/>
      <c r="J273" s="72"/>
      <c r="K273" s="47"/>
      <c r="L273" s="47">
        <v>5734.87</v>
      </c>
      <c r="M273" s="47">
        <v>2761.44</v>
      </c>
      <c r="N273" s="47">
        <v>105.99</v>
      </c>
      <c r="O273" s="47">
        <v>0</v>
      </c>
      <c r="P273" s="47">
        <v>0</v>
      </c>
      <c r="Q273" s="47">
        <f>SUM(Q274:Q276)</f>
        <v>1518.6619999999998</v>
      </c>
      <c r="R273" s="47">
        <f>S273</f>
        <v>646.02599999999995</v>
      </c>
      <c r="S273" s="47">
        <f>SUM(S274:S276)</f>
        <v>646.02599999999995</v>
      </c>
      <c r="T273" s="47">
        <f>SUM(T274:T276)</f>
        <v>872.63599999999997</v>
      </c>
      <c r="U273" s="47">
        <f>SUM(U274:U276)</f>
        <v>872.63599999999997</v>
      </c>
      <c r="V273" s="47">
        <f>SUM(V274:V276)</f>
        <v>0</v>
      </c>
      <c r="W273" s="47">
        <f>SUM(W274:W276)</f>
        <v>0</v>
      </c>
      <c r="X273" s="47">
        <v>0</v>
      </c>
      <c r="Y273" s="47">
        <f t="shared" ref="Y273:AE273" si="189">SUM(Y274:Y276)</f>
        <v>0</v>
      </c>
      <c r="Z273" s="96"/>
      <c r="AA273" s="47">
        <f t="shared" si="189"/>
        <v>0</v>
      </c>
      <c r="AB273" s="47">
        <f t="shared" si="189"/>
        <v>0</v>
      </c>
      <c r="AC273" s="47">
        <f t="shared" si="189"/>
        <v>0</v>
      </c>
      <c r="AD273" s="47">
        <f t="shared" si="189"/>
        <v>0</v>
      </c>
      <c r="AE273" s="47">
        <f t="shared" si="189"/>
        <v>0</v>
      </c>
      <c r="AF273" s="47">
        <f>SUM(AF274)</f>
        <v>0</v>
      </c>
      <c r="AG273" s="47">
        <f>SUM(AG274)</f>
        <v>0</v>
      </c>
      <c r="AH273" s="47">
        <f>SUM(AH274)</f>
        <v>0</v>
      </c>
      <c r="AI273" s="47">
        <f>SUM(AI274)</f>
        <v>0</v>
      </c>
      <c r="AJ273" s="47">
        <f>SUM(AJ274)</f>
        <v>0</v>
      </c>
      <c r="AK273" s="47">
        <v>0</v>
      </c>
      <c r="AL273" s="47">
        <v>0</v>
      </c>
      <c r="AM273" s="47">
        <v>0</v>
      </c>
      <c r="AN273" s="47">
        <v>0</v>
      </c>
      <c r="AO273" s="47">
        <v>0</v>
      </c>
      <c r="AP273" s="397"/>
      <c r="AQ273" s="96"/>
    </row>
    <row r="274" spans="1:79" s="266" customFormat="1" ht="16.5" hidden="1" customHeight="1">
      <c r="A274" s="1023"/>
      <c r="B274" s="252" t="s">
        <v>228</v>
      </c>
      <c r="C274" s="363"/>
      <c r="D274" s="363"/>
      <c r="E274" s="363"/>
      <c r="F274" s="363"/>
      <c r="G274" s="363"/>
      <c r="H274" s="364"/>
      <c r="I274" s="991"/>
      <c r="J274" s="258"/>
      <c r="K274" s="96"/>
      <c r="L274" s="96"/>
      <c r="M274" s="96"/>
      <c r="N274" s="96"/>
      <c r="O274" s="96"/>
      <c r="P274" s="47"/>
      <c r="Q274" s="96">
        <f>S274+U274</f>
        <v>1518.6619999999998</v>
      </c>
      <c r="R274" s="96">
        <v>0</v>
      </c>
      <c r="S274" s="96">
        <v>646.02599999999995</v>
      </c>
      <c r="T274" s="96">
        <f>U274</f>
        <v>872.63599999999997</v>
      </c>
      <c r="U274" s="96">
        <v>872.63599999999997</v>
      </c>
      <c r="V274" s="96"/>
      <c r="W274" s="96"/>
      <c r="X274" s="96">
        <v>0</v>
      </c>
      <c r="Y274" s="96">
        <v>0</v>
      </c>
      <c r="Z274" s="96"/>
      <c r="AA274" s="96">
        <v>0</v>
      </c>
      <c r="AB274" s="96">
        <v>0</v>
      </c>
      <c r="AC274" s="96"/>
      <c r="AD274" s="96"/>
      <c r="AE274" s="96">
        <v>0</v>
      </c>
      <c r="AF274" s="96">
        <f>SUM(AG274:AG274)</f>
        <v>0</v>
      </c>
      <c r="AG274" s="96"/>
      <c r="AH274" s="96"/>
      <c r="AI274" s="96"/>
      <c r="AJ274" s="96"/>
      <c r="AK274" s="96">
        <v>0</v>
      </c>
      <c r="AL274" s="96">
        <v>0</v>
      </c>
      <c r="AM274" s="96">
        <v>0</v>
      </c>
      <c r="AN274" s="96">
        <v>0</v>
      </c>
      <c r="AO274" s="96">
        <v>0</v>
      </c>
      <c r="AP274" s="405"/>
      <c r="AQ274" s="96"/>
    </row>
    <row r="275" spans="1:79" s="266" customFormat="1" ht="16.5" hidden="1" customHeight="1">
      <c r="A275" s="1023"/>
      <c r="B275" s="252" t="s">
        <v>267</v>
      </c>
      <c r="C275" s="363"/>
      <c r="D275" s="363"/>
      <c r="E275" s="363"/>
      <c r="F275" s="363"/>
      <c r="G275" s="363"/>
      <c r="H275" s="364"/>
      <c r="I275" s="991"/>
      <c r="J275" s="258"/>
      <c r="K275" s="96"/>
      <c r="L275" s="96"/>
      <c r="M275" s="96"/>
      <c r="N275" s="96"/>
      <c r="O275" s="96"/>
      <c r="P275" s="96">
        <f>R275+T275</f>
        <v>0</v>
      </c>
      <c r="Q275" s="96">
        <f>S275+U275</f>
        <v>0</v>
      </c>
      <c r="R275" s="96">
        <v>0</v>
      </c>
      <c r="S275" s="96">
        <v>0</v>
      </c>
      <c r="T275" s="96">
        <f>U275</f>
        <v>0</v>
      </c>
      <c r="U275" s="96">
        <v>0</v>
      </c>
      <c r="V275" s="96"/>
      <c r="W275" s="96"/>
      <c r="X275" s="96"/>
      <c r="Y275" s="96"/>
      <c r="Z275" s="96"/>
      <c r="AA275" s="96">
        <f>SUM(AB275:AD275)</f>
        <v>0</v>
      </c>
      <c r="AB275" s="96"/>
      <c r="AC275" s="96">
        <v>0</v>
      </c>
      <c r="AD275" s="96">
        <v>0</v>
      </c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  <c r="AO275" s="96"/>
      <c r="AP275" s="405"/>
      <c r="AQ275" s="96"/>
    </row>
    <row r="276" spans="1:79" ht="0.75" hidden="1" customHeight="1">
      <c r="A276" s="1025"/>
      <c r="B276" s="1" t="s">
        <v>16</v>
      </c>
      <c r="C276" s="662"/>
      <c r="D276" s="662"/>
      <c r="E276" s="662"/>
      <c r="F276" s="662"/>
      <c r="G276" s="599">
        <v>2020</v>
      </c>
      <c r="H276" s="599">
        <v>2021</v>
      </c>
      <c r="I276" s="992"/>
      <c r="J276" s="6">
        <f>L276</f>
        <v>89140.68</v>
      </c>
      <c r="K276" s="6"/>
      <c r="L276" s="47">
        <v>89140.68</v>
      </c>
      <c r="M276" s="47">
        <v>0</v>
      </c>
      <c r="N276" s="47">
        <v>9523.69</v>
      </c>
      <c r="O276" s="47">
        <v>22469.279999999999</v>
      </c>
      <c r="P276" s="47">
        <v>2605.9899999999998</v>
      </c>
      <c r="Q276" s="47">
        <v>0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7">
        <v>0</v>
      </c>
      <c r="Z276" s="96"/>
      <c r="AA276" s="47">
        <v>0</v>
      </c>
      <c r="AB276" s="47">
        <v>0</v>
      </c>
      <c r="AC276" s="47">
        <v>0</v>
      </c>
      <c r="AD276" s="47">
        <v>0</v>
      </c>
      <c r="AE276" s="47">
        <v>0</v>
      </c>
      <c r="AF276" s="47">
        <v>0</v>
      </c>
      <c r="AG276" s="47">
        <v>0</v>
      </c>
      <c r="AH276" s="47">
        <v>0</v>
      </c>
      <c r="AI276" s="47">
        <v>0</v>
      </c>
      <c r="AJ276" s="47">
        <v>0</v>
      </c>
      <c r="AK276" s="47">
        <v>0</v>
      </c>
      <c r="AL276" s="47">
        <v>0</v>
      </c>
      <c r="AM276" s="47">
        <v>0</v>
      </c>
      <c r="AN276" s="47">
        <v>0</v>
      </c>
      <c r="AO276" s="47">
        <v>0</v>
      </c>
      <c r="AP276" s="419"/>
      <c r="AQ276" s="96"/>
    </row>
    <row r="277" spans="1:79" s="327" customFormat="1" ht="41.25" customHeight="1">
      <c r="A277" s="1022" t="s">
        <v>193</v>
      </c>
      <c r="B277" s="789" t="s">
        <v>163</v>
      </c>
      <c r="C277" s="1338"/>
      <c r="D277" s="1338"/>
      <c r="E277" s="1338"/>
      <c r="F277" s="1338">
        <v>81</v>
      </c>
      <c r="G277" s="824"/>
      <c r="H277" s="824"/>
      <c r="I277" s="990" t="s">
        <v>20</v>
      </c>
      <c r="J277" s="52">
        <f>L277</f>
        <v>5513.9</v>
      </c>
      <c r="K277" s="52"/>
      <c r="L277" s="3">
        <f t="shared" ref="L277:Q277" si="190">L278+L283</f>
        <v>5513.9</v>
      </c>
      <c r="M277" s="3">
        <f t="shared" si="190"/>
        <v>297.18</v>
      </c>
      <c r="N277" s="3">
        <f t="shared" si="190"/>
        <v>1639.85</v>
      </c>
      <c r="O277" s="3">
        <f t="shared" si="190"/>
        <v>0</v>
      </c>
      <c r="P277" s="3">
        <f t="shared" si="190"/>
        <v>0</v>
      </c>
      <c r="Q277" s="3">
        <f t="shared" si="190"/>
        <v>0</v>
      </c>
      <c r="R277" s="3">
        <f t="shared" ref="R277:AA277" si="191">R278+R283</f>
        <v>0</v>
      </c>
      <c r="S277" s="3">
        <f t="shared" si="191"/>
        <v>0</v>
      </c>
      <c r="T277" s="3">
        <f t="shared" si="191"/>
        <v>0</v>
      </c>
      <c r="U277" s="3">
        <f t="shared" si="191"/>
        <v>0</v>
      </c>
      <c r="V277" s="3">
        <f t="shared" si="191"/>
        <v>0</v>
      </c>
      <c r="W277" s="3">
        <f t="shared" si="191"/>
        <v>0</v>
      </c>
      <c r="X277" s="3">
        <f t="shared" si="191"/>
        <v>0</v>
      </c>
      <c r="Y277" s="3">
        <f t="shared" si="191"/>
        <v>0</v>
      </c>
      <c r="Z277" s="95">
        <v>0</v>
      </c>
      <c r="AA277" s="3">
        <f t="shared" si="191"/>
        <v>0</v>
      </c>
      <c r="AB277" s="3">
        <f>AB278+AB283</f>
        <v>0</v>
      </c>
      <c r="AC277" s="3">
        <f t="shared" ref="AC277:AJ277" si="192">AC278+AC283</f>
        <v>0</v>
      </c>
      <c r="AD277" s="3">
        <f t="shared" si="192"/>
        <v>0</v>
      </c>
      <c r="AE277" s="3">
        <f t="shared" si="192"/>
        <v>0</v>
      </c>
      <c r="AF277" s="3">
        <f t="shared" si="192"/>
        <v>0</v>
      </c>
      <c r="AG277" s="3">
        <f t="shared" si="192"/>
        <v>0</v>
      </c>
      <c r="AH277" s="3">
        <f t="shared" si="192"/>
        <v>0</v>
      </c>
      <c r="AI277" s="3">
        <f t="shared" si="192"/>
        <v>0</v>
      </c>
      <c r="AJ277" s="3">
        <f t="shared" si="192"/>
        <v>0</v>
      </c>
      <c r="AK277" s="3">
        <f>P277-Q277</f>
        <v>0</v>
      </c>
      <c r="AL277" s="3">
        <f>AK277</f>
        <v>0</v>
      </c>
      <c r="AM277" s="3">
        <v>0</v>
      </c>
      <c r="AN277" s="3">
        <f>AN278+AN283</f>
        <v>0</v>
      </c>
      <c r="AO277" s="3">
        <f>AO278+AO283</f>
        <v>0</v>
      </c>
      <c r="AP277" s="640" t="s">
        <v>256</v>
      </c>
      <c r="AQ277" s="95">
        <v>0</v>
      </c>
    </row>
    <row r="278" spans="1:79" ht="17.25" hidden="1" customHeight="1">
      <c r="A278" s="1023"/>
      <c r="B278" s="1" t="s">
        <v>15</v>
      </c>
      <c r="C278" s="1339"/>
      <c r="D278" s="1339"/>
      <c r="E278" s="1339"/>
      <c r="F278" s="1339"/>
      <c r="G278" s="599">
        <v>2021</v>
      </c>
      <c r="H278" s="599">
        <v>2023</v>
      </c>
      <c r="I278" s="991"/>
      <c r="J278" s="6">
        <f>L278</f>
        <v>594.36</v>
      </c>
      <c r="K278" s="6"/>
      <c r="L278" s="47">
        <v>594.36</v>
      </c>
      <c r="M278" s="47">
        <v>297.18</v>
      </c>
      <c r="N278" s="47">
        <v>0</v>
      </c>
      <c r="O278" s="47">
        <v>0</v>
      </c>
      <c r="P278" s="47">
        <v>0</v>
      </c>
      <c r="Q278" s="47">
        <f>SUM(Q280:Q282)</f>
        <v>0</v>
      </c>
      <c r="R278" s="47">
        <f t="shared" ref="R278:AE278" si="193">SUM(R280:R282)</f>
        <v>0</v>
      </c>
      <c r="S278" s="47">
        <f t="shared" si="193"/>
        <v>0</v>
      </c>
      <c r="T278" s="47">
        <f t="shared" si="193"/>
        <v>0</v>
      </c>
      <c r="U278" s="47">
        <f t="shared" si="193"/>
        <v>0</v>
      </c>
      <c r="V278" s="47">
        <f t="shared" si="193"/>
        <v>0</v>
      </c>
      <c r="W278" s="47">
        <f t="shared" si="193"/>
        <v>0</v>
      </c>
      <c r="X278" s="47">
        <v>0</v>
      </c>
      <c r="Y278" s="47">
        <f t="shared" si="193"/>
        <v>0</v>
      </c>
      <c r="Z278" s="96"/>
      <c r="AA278" s="47">
        <f t="shared" si="193"/>
        <v>0</v>
      </c>
      <c r="AB278" s="47">
        <f t="shared" si="193"/>
        <v>0</v>
      </c>
      <c r="AC278" s="47">
        <f t="shared" si="193"/>
        <v>0</v>
      </c>
      <c r="AD278" s="47">
        <f t="shared" si="193"/>
        <v>0</v>
      </c>
      <c r="AE278" s="47">
        <f t="shared" si="193"/>
        <v>0</v>
      </c>
      <c r="AF278" s="47">
        <f>AF282</f>
        <v>0</v>
      </c>
      <c r="AG278" s="47">
        <f>AG282</f>
        <v>0</v>
      </c>
      <c r="AH278" s="47">
        <f>AH282</f>
        <v>0</v>
      </c>
      <c r="AI278" s="47">
        <f>AI282</f>
        <v>0</v>
      </c>
      <c r="AJ278" s="47">
        <f>AJ282</f>
        <v>0</v>
      </c>
      <c r="AK278" s="47">
        <v>0</v>
      </c>
      <c r="AL278" s="47">
        <v>0</v>
      </c>
      <c r="AM278" s="47">
        <v>0</v>
      </c>
      <c r="AN278" s="47">
        <v>0</v>
      </c>
      <c r="AO278" s="47">
        <v>0</v>
      </c>
      <c r="AP278" s="419"/>
      <c r="AQ278" s="96"/>
    </row>
    <row r="279" spans="1:79" s="266" customFormat="1" ht="17.25" hidden="1" customHeight="1">
      <c r="A279" s="1023"/>
      <c r="B279" s="102" t="s">
        <v>93</v>
      </c>
      <c r="C279" s="578"/>
      <c r="D279" s="578"/>
      <c r="E279" s="578"/>
      <c r="F279" s="578"/>
      <c r="G279" s="104"/>
      <c r="H279" s="104"/>
      <c r="I279" s="991"/>
      <c r="J279" s="106"/>
      <c r="K279" s="106"/>
      <c r="L279" s="96"/>
      <c r="M279" s="96"/>
      <c r="N279" s="96"/>
      <c r="O279" s="96"/>
      <c r="P279" s="96">
        <f>R279</f>
        <v>0</v>
      </c>
      <c r="Q279" s="96">
        <f>S279</f>
        <v>0</v>
      </c>
      <c r="R279" s="96">
        <f>S279</f>
        <v>0</v>
      </c>
      <c r="S279" s="96">
        <v>0</v>
      </c>
      <c r="T279" s="96"/>
      <c r="U279" s="96"/>
      <c r="V279" s="96"/>
      <c r="W279" s="96"/>
      <c r="X279" s="96">
        <v>0</v>
      </c>
      <c r="Y279" s="96">
        <v>0</v>
      </c>
      <c r="Z279" s="96"/>
      <c r="AA279" s="96">
        <v>0</v>
      </c>
      <c r="AB279" s="96">
        <v>0</v>
      </c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  <c r="AO279" s="96"/>
      <c r="AP279" s="421"/>
      <c r="AQ279" s="96"/>
    </row>
    <row r="280" spans="1:79" s="266" customFormat="1" ht="17.25" hidden="1" customHeight="1">
      <c r="A280" s="1023"/>
      <c r="B280" s="252" t="s">
        <v>225</v>
      </c>
      <c r="C280" s="363"/>
      <c r="D280" s="363"/>
      <c r="E280" s="363"/>
      <c r="F280" s="363"/>
      <c r="G280" s="363"/>
      <c r="H280" s="364"/>
      <c r="I280" s="991"/>
      <c r="J280" s="258"/>
      <c r="K280" s="96"/>
      <c r="L280" s="96"/>
      <c r="M280" s="96"/>
      <c r="N280" s="96"/>
      <c r="O280" s="96"/>
      <c r="P280" s="47"/>
      <c r="Q280" s="96">
        <f>Y280</f>
        <v>0</v>
      </c>
      <c r="R280" s="96"/>
      <c r="S280" s="96"/>
      <c r="T280" s="96"/>
      <c r="U280" s="96"/>
      <c r="V280" s="96"/>
      <c r="W280" s="96"/>
      <c r="X280" s="96">
        <v>0</v>
      </c>
      <c r="Y280" s="96">
        <v>0</v>
      </c>
      <c r="Z280" s="96"/>
      <c r="AA280" s="96">
        <v>0</v>
      </c>
      <c r="AB280" s="96">
        <v>0</v>
      </c>
      <c r="AC280" s="96"/>
      <c r="AD280" s="96"/>
      <c r="AE280" s="96"/>
      <c r="AF280" s="96"/>
      <c r="AG280" s="96"/>
      <c r="AH280" s="96"/>
      <c r="AI280" s="96"/>
      <c r="AJ280" s="96"/>
      <c r="AK280" s="96"/>
      <c r="AL280" s="96"/>
      <c r="AM280" s="96"/>
      <c r="AN280" s="96"/>
      <c r="AO280" s="96"/>
      <c r="AP280" s="405"/>
      <c r="AQ280" s="96"/>
    </row>
    <row r="281" spans="1:79" s="266" customFormat="1" ht="17.25" hidden="1" customHeight="1">
      <c r="A281" s="1023"/>
      <c r="B281" s="252" t="s">
        <v>226</v>
      </c>
      <c r="C281" s="363"/>
      <c r="D281" s="363"/>
      <c r="E281" s="363"/>
      <c r="F281" s="363"/>
      <c r="G281" s="363"/>
      <c r="H281" s="364"/>
      <c r="I281" s="991"/>
      <c r="J281" s="258"/>
      <c r="K281" s="96"/>
      <c r="L281" s="96"/>
      <c r="M281" s="96"/>
      <c r="N281" s="96"/>
      <c r="O281" s="96"/>
      <c r="P281" s="47"/>
      <c r="Q281" s="96">
        <f>S281</f>
        <v>0</v>
      </c>
      <c r="R281" s="96">
        <f>S281</f>
        <v>0</v>
      </c>
      <c r="S281" s="96">
        <v>0</v>
      </c>
      <c r="T281" s="96"/>
      <c r="U281" s="96"/>
      <c r="V281" s="96"/>
      <c r="W281" s="96"/>
      <c r="X281" s="96">
        <v>0</v>
      </c>
      <c r="Y281" s="96">
        <v>0</v>
      </c>
      <c r="Z281" s="96"/>
      <c r="AA281" s="96">
        <f>AB281</f>
        <v>0</v>
      </c>
      <c r="AB281" s="96">
        <v>0</v>
      </c>
      <c r="AC281" s="96"/>
      <c r="AD281" s="96"/>
      <c r="AE281" s="96"/>
      <c r="AF281" s="96"/>
      <c r="AG281" s="96"/>
      <c r="AH281" s="96"/>
      <c r="AI281" s="96"/>
      <c r="AJ281" s="96"/>
      <c r="AK281" s="96"/>
      <c r="AL281" s="96"/>
      <c r="AM281" s="96"/>
      <c r="AN281" s="96"/>
      <c r="AO281" s="96"/>
      <c r="AP281" s="405"/>
      <c r="AQ281" s="96"/>
    </row>
    <row r="282" spans="1:79" s="266" customFormat="1" ht="17.25" hidden="1" customHeight="1">
      <c r="A282" s="1023"/>
      <c r="B282" s="252" t="s">
        <v>227</v>
      </c>
      <c r="C282" s="363"/>
      <c r="D282" s="363"/>
      <c r="E282" s="363"/>
      <c r="F282" s="363"/>
      <c r="G282" s="363"/>
      <c r="H282" s="364"/>
      <c r="I282" s="991"/>
      <c r="J282" s="258"/>
      <c r="K282" s="96"/>
      <c r="L282" s="96"/>
      <c r="M282" s="96"/>
      <c r="N282" s="96"/>
      <c r="O282" s="96"/>
      <c r="P282" s="47"/>
      <c r="Q282" s="96">
        <f>Y282</f>
        <v>0</v>
      </c>
      <c r="R282" s="96"/>
      <c r="S282" s="96"/>
      <c r="T282" s="96"/>
      <c r="U282" s="96"/>
      <c r="V282" s="96"/>
      <c r="W282" s="96"/>
      <c r="X282" s="96">
        <v>0</v>
      </c>
      <c r="Y282" s="96">
        <v>0</v>
      </c>
      <c r="Z282" s="96"/>
      <c r="AA282" s="96">
        <v>0</v>
      </c>
      <c r="AB282" s="96">
        <v>0</v>
      </c>
      <c r="AC282" s="96"/>
      <c r="AD282" s="96"/>
      <c r="AE282" s="96"/>
      <c r="AF282" s="96"/>
      <c r="AG282" s="96"/>
      <c r="AH282" s="96"/>
      <c r="AI282" s="96"/>
      <c r="AJ282" s="96"/>
      <c r="AK282" s="96"/>
      <c r="AL282" s="96"/>
      <c r="AM282" s="96"/>
      <c r="AN282" s="96"/>
      <c r="AO282" s="96"/>
      <c r="AP282" s="405"/>
      <c r="AQ282" s="96"/>
    </row>
    <row r="283" spans="1:79" ht="15.75" hidden="1" customHeight="1">
      <c r="A283" s="1025"/>
      <c r="B283" s="1" t="s">
        <v>32</v>
      </c>
      <c r="C283" s="662"/>
      <c r="D283" s="662"/>
      <c r="E283" s="662"/>
      <c r="F283" s="662"/>
      <c r="G283" s="599">
        <v>2022</v>
      </c>
      <c r="H283" s="599">
        <v>2025</v>
      </c>
      <c r="I283" s="992"/>
      <c r="J283" s="6">
        <f>L283</f>
        <v>4919.54</v>
      </c>
      <c r="K283" s="6"/>
      <c r="L283" s="47">
        <v>4919.54</v>
      </c>
      <c r="M283" s="47">
        <v>0</v>
      </c>
      <c r="N283" s="47">
        <v>1639.85</v>
      </c>
      <c r="O283" s="47">
        <v>0</v>
      </c>
      <c r="P283" s="47">
        <v>0</v>
      </c>
      <c r="Q283" s="47">
        <v>0</v>
      </c>
      <c r="R283" s="47">
        <v>0</v>
      </c>
      <c r="S283" s="47">
        <v>0</v>
      </c>
      <c r="T283" s="47">
        <v>0</v>
      </c>
      <c r="U283" s="47">
        <v>0</v>
      </c>
      <c r="V283" s="47">
        <v>0</v>
      </c>
      <c r="W283" s="47">
        <v>0</v>
      </c>
      <c r="X283" s="47">
        <v>0</v>
      </c>
      <c r="Y283" s="47">
        <v>0</v>
      </c>
      <c r="Z283" s="96"/>
      <c r="AA283" s="47">
        <v>0</v>
      </c>
      <c r="AB283" s="47">
        <v>0</v>
      </c>
      <c r="AC283" s="47">
        <v>0</v>
      </c>
      <c r="AD283" s="47">
        <v>0</v>
      </c>
      <c r="AE283" s="47">
        <v>0</v>
      </c>
      <c r="AF283" s="47">
        <v>0</v>
      </c>
      <c r="AG283" s="47">
        <v>0</v>
      </c>
      <c r="AH283" s="47">
        <v>0</v>
      </c>
      <c r="AI283" s="47">
        <v>0</v>
      </c>
      <c r="AJ283" s="47">
        <v>0</v>
      </c>
      <c r="AK283" s="47">
        <v>0</v>
      </c>
      <c r="AL283" s="47">
        <v>0</v>
      </c>
      <c r="AM283" s="47">
        <v>0</v>
      </c>
      <c r="AN283" s="47">
        <v>0</v>
      </c>
      <c r="AO283" s="47">
        <v>0</v>
      </c>
      <c r="AP283" s="419"/>
      <c r="AQ283" s="96"/>
    </row>
    <row r="284" spans="1:79" s="327" customFormat="1" ht="22.5" customHeight="1">
      <c r="A284" s="1022" t="s">
        <v>194</v>
      </c>
      <c r="B284" s="797" t="s">
        <v>196</v>
      </c>
      <c r="C284" s="762"/>
      <c r="D284" s="762"/>
      <c r="E284" s="762"/>
      <c r="F284" s="762">
        <v>82</v>
      </c>
      <c r="G284" s="824"/>
      <c r="H284" s="824"/>
      <c r="I284" s="990" t="s">
        <v>20</v>
      </c>
      <c r="J284" s="52">
        <f>L284</f>
        <v>12299.37</v>
      </c>
      <c r="K284" s="52"/>
      <c r="L284" s="3">
        <f>L286</f>
        <v>12299.37</v>
      </c>
      <c r="M284" s="3">
        <f t="shared" ref="M284:AO284" si="194">M286</f>
        <v>0</v>
      </c>
      <c r="N284" s="3">
        <f t="shared" si="194"/>
        <v>0</v>
      </c>
      <c r="O284" s="3">
        <f t="shared" si="194"/>
        <v>5371.98</v>
      </c>
      <c r="P284" s="3">
        <f t="shared" si="194"/>
        <v>0</v>
      </c>
      <c r="Q284" s="3">
        <f t="shared" si="194"/>
        <v>0</v>
      </c>
      <c r="R284" s="3">
        <f t="shared" si="194"/>
        <v>0</v>
      </c>
      <c r="S284" s="3">
        <f t="shared" si="194"/>
        <v>0</v>
      </c>
      <c r="T284" s="3">
        <f t="shared" si="194"/>
        <v>0</v>
      </c>
      <c r="U284" s="3">
        <f t="shared" si="194"/>
        <v>0</v>
      </c>
      <c r="V284" s="3">
        <f t="shared" si="194"/>
        <v>0</v>
      </c>
      <c r="W284" s="3">
        <f t="shared" si="194"/>
        <v>0</v>
      </c>
      <c r="X284" s="3">
        <f t="shared" si="194"/>
        <v>0</v>
      </c>
      <c r="Y284" s="3">
        <f t="shared" si="194"/>
        <v>0</v>
      </c>
      <c r="Z284" s="95">
        <v>0</v>
      </c>
      <c r="AA284" s="3">
        <f t="shared" si="194"/>
        <v>0</v>
      </c>
      <c r="AB284" s="3">
        <f t="shared" si="194"/>
        <v>0</v>
      </c>
      <c r="AC284" s="3">
        <f t="shared" si="194"/>
        <v>0</v>
      </c>
      <c r="AD284" s="3">
        <f t="shared" si="194"/>
        <v>0</v>
      </c>
      <c r="AE284" s="3">
        <f t="shared" si="194"/>
        <v>0</v>
      </c>
      <c r="AF284" s="3">
        <f t="shared" si="194"/>
        <v>0</v>
      </c>
      <c r="AG284" s="3">
        <f t="shared" si="194"/>
        <v>0</v>
      </c>
      <c r="AH284" s="3">
        <f t="shared" si="194"/>
        <v>0</v>
      </c>
      <c r="AI284" s="3">
        <f t="shared" si="194"/>
        <v>0</v>
      </c>
      <c r="AJ284" s="3">
        <f t="shared" si="194"/>
        <v>0</v>
      </c>
      <c r="AK284" s="3">
        <f t="shared" si="194"/>
        <v>0</v>
      </c>
      <c r="AL284" s="3">
        <f t="shared" si="194"/>
        <v>0</v>
      </c>
      <c r="AM284" s="3">
        <f t="shared" si="194"/>
        <v>0</v>
      </c>
      <c r="AN284" s="3">
        <f t="shared" si="194"/>
        <v>0</v>
      </c>
      <c r="AO284" s="3">
        <f t="shared" si="194"/>
        <v>0</v>
      </c>
      <c r="AP284" s="852"/>
      <c r="AQ284" s="95">
        <v>0</v>
      </c>
    </row>
    <row r="285" spans="1:79" ht="15.75" customHeight="1">
      <c r="A285" s="1023"/>
      <c r="B285" s="1" t="s">
        <v>39</v>
      </c>
      <c r="C285" s="775"/>
      <c r="D285" s="775"/>
      <c r="E285" s="775"/>
      <c r="F285" s="775"/>
      <c r="G285" s="768"/>
      <c r="H285" s="768"/>
      <c r="I285" s="991"/>
      <c r="J285" s="6"/>
      <c r="K285" s="6"/>
      <c r="L285" s="47"/>
      <c r="M285" s="47"/>
      <c r="N285" s="47"/>
      <c r="O285" s="47"/>
      <c r="P285" s="47">
        <f>R285</f>
        <v>0</v>
      </c>
      <c r="Q285" s="47">
        <f>S285</f>
        <v>0</v>
      </c>
      <c r="R285" s="47">
        <f>S285</f>
        <v>0</v>
      </c>
      <c r="S285" s="47">
        <v>0</v>
      </c>
      <c r="T285" s="47"/>
      <c r="U285" s="47"/>
      <c r="V285" s="47"/>
      <c r="W285" s="47"/>
      <c r="X285" s="47"/>
      <c r="Y285" s="47"/>
      <c r="Z285" s="47"/>
      <c r="AA285" s="47">
        <v>0</v>
      </c>
      <c r="AB285" s="47">
        <v>0</v>
      </c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19"/>
      <c r="AQ285" s="47"/>
    </row>
    <row r="286" spans="1:79" ht="19.5" customHeight="1">
      <c r="A286" s="1025"/>
      <c r="B286" s="1" t="s">
        <v>213</v>
      </c>
      <c r="C286" s="662"/>
      <c r="D286" s="662"/>
      <c r="E286" s="662"/>
      <c r="F286" s="662"/>
      <c r="G286" s="599">
        <v>2024</v>
      </c>
      <c r="H286" s="599">
        <v>2029</v>
      </c>
      <c r="I286" s="992"/>
      <c r="J286" s="6">
        <f>L286</f>
        <v>12299.37</v>
      </c>
      <c r="K286" s="6"/>
      <c r="L286" s="47">
        <v>12299.37</v>
      </c>
      <c r="M286" s="47">
        <v>0</v>
      </c>
      <c r="N286" s="47">
        <v>0</v>
      </c>
      <c r="O286" s="47">
        <v>5371.98</v>
      </c>
      <c r="P286" s="47">
        <v>0</v>
      </c>
      <c r="Q286" s="47">
        <v>0</v>
      </c>
      <c r="R286" s="47">
        <v>0</v>
      </c>
      <c r="S286" s="47">
        <v>0</v>
      </c>
      <c r="T286" s="47">
        <v>0</v>
      </c>
      <c r="U286" s="47">
        <v>0</v>
      </c>
      <c r="V286" s="47">
        <v>0</v>
      </c>
      <c r="W286" s="47">
        <v>0</v>
      </c>
      <c r="X286" s="47">
        <v>0</v>
      </c>
      <c r="Y286" s="47">
        <v>0</v>
      </c>
      <c r="Z286" s="96"/>
      <c r="AA286" s="47">
        <v>0</v>
      </c>
      <c r="AB286" s="47">
        <v>0</v>
      </c>
      <c r="AC286" s="47">
        <v>0</v>
      </c>
      <c r="AD286" s="47">
        <v>0</v>
      </c>
      <c r="AE286" s="47">
        <v>0</v>
      </c>
      <c r="AF286" s="47">
        <v>0</v>
      </c>
      <c r="AG286" s="47">
        <v>0</v>
      </c>
      <c r="AH286" s="47">
        <v>0</v>
      </c>
      <c r="AI286" s="47">
        <v>0</v>
      </c>
      <c r="AJ286" s="47">
        <v>0</v>
      </c>
      <c r="AK286" s="47">
        <v>0</v>
      </c>
      <c r="AL286" s="47">
        <v>0</v>
      </c>
      <c r="AM286" s="47">
        <v>0</v>
      </c>
      <c r="AN286" s="47">
        <v>0</v>
      </c>
      <c r="AO286" s="47">
        <v>0</v>
      </c>
      <c r="AP286" s="419"/>
      <c r="AQ286" s="96"/>
    </row>
    <row r="287" spans="1:79" s="327" customFormat="1" ht="24" customHeight="1">
      <c r="A287" s="1022" t="s">
        <v>195</v>
      </c>
      <c r="B287" s="797" t="s">
        <v>197</v>
      </c>
      <c r="C287" s="762"/>
      <c r="D287" s="762"/>
      <c r="E287" s="762"/>
      <c r="F287" s="762">
        <v>83</v>
      </c>
      <c r="G287" s="824"/>
      <c r="H287" s="824"/>
      <c r="I287" s="758"/>
      <c r="J287" s="52">
        <f>L287</f>
        <v>264150.86</v>
      </c>
      <c r="K287" s="52"/>
      <c r="L287" s="3">
        <f>L288+L292</f>
        <v>264150.86</v>
      </c>
      <c r="M287" s="3">
        <f>M288+M292</f>
        <v>263850.07</v>
      </c>
      <c r="N287" s="3">
        <f>N288+N292</f>
        <v>263850.07</v>
      </c>
      <c r="O287" s="3">
        <f>O288+O292</f>
        <v>263850.07</v>
      </c>
      <c r="P287" s="3">
        <f>P288+P292</f>
        <v>3.4</v>
      </c>
      <c r="Q287" s="3">
        <f t="shared" ref="Q287:Z287" si="195">Q288+Q292</f>
        <v>0</v>
      </c>
      <c r="R287" s="3">
        <f t="shared" si="195"/>
        <v>0</v>
      </c>
      <c r="S287" s="3">
        <f t="shared" si="195"/>
        <v>17522.268</v>
      </c>
      <c r="T287" s="3">
        <f t="shared" si="195"/>
        <v>0</v>
      </c>
      <c r="U287" s="3">
        <f t="shared" si="195"/>
        <v>26954.273000000001</v>
      </c>
      <c r="V287" s="3">
        <f t="shared" si="195"/>
        <v>0</v>
      </c>
      <c r="W287" s="3">
        <f t="shared" si="195"/>
        <v>63752.257239999999</v>
      </c>
      <c r="X287" s="3">
        <f t="shared" si="195"/>
        <v>0</v>
      </c>
      <c r="Y287" s="3">
        <f t="shared" si="195"/>
        <v>0</v>
      </c>
      <c r="Z287" s="3">
        <f t="shared" si="195"/>
        <v>0</v>
      </c>
      <c r="AA287" s="3">
        <f>AA288+AA292</f>
        <v>0</v>
      </c>
      <c r="AB287" s="3">
        <f>AB288+AB292</f>
        <v>17522.268</v>
      </c>
      <c r="AC287" s="3">
        <f>AC288+AC292</f>
        <v>17119.198000000004</v>
      </c>
      <c r="AD287" s="3">
        <f t="shared" ref="AD287:AO287" si="196">AD288</f>
        <v>63735.476889999998</v>
      </c>
      <c r="AE287" s="3">
        <f t="shared" si="196"/>
        <v>0</v>
      </c>
      <c r="AF287" s="3">
        <f t="shared" si="196"/>
        <v>0</v>
      </c>
      <c r="AG287" s="3">
        <f t="shared" si="196"/>
        <v>0</v>
      </c>
      <c r="AH287" s="3">
        <f t="shared" si="196"/>
        <v>0</v>
      </c>
      <c r="AI287" s="3">
        <f t="shared" si="196"/>
        <v>0</v>
      </c>
      <c r="AJ287" s="3">
        <f t="shared" si="196"/>
        <v>0</v>
      </c>
      <c r="AK287" s="3">
        <f t="shared" si="196"/>
        <v>0</v>
      </c>
      <c r="AL287" s="3">
        <f t="shared" si="196"/>
        <v>0</v>
      </c>
      <c r="AM287" s="3">
        <v>7.79</v>
      </c>
      <c r="AN287" s="3">
        <f t="shared" si="196"/>
        <v>0</v>
      </c>
      <c r="AO287" s="3">
        <f t="shared" si="196"/>
        <v>0</v>
      </c>
      <c r="AP287" s="852"/>
      <c r="AQ287" s="95">
        <f>116.245</f>
        <v>116.245</v>
      </c>
      <c r="AR287" s="853"/>
    </row>
    <row r="288" spans="1:79" ht="14.25" customHeight="1">
      <c r="A288" s="1023"/>
      <c r="B288" s="1" t="s">
        <v>213</v>
      </c>
      <c r="C288" s="662"/>
      <c r="D288" s="662"/>
      <c r="E288" s="662"/>
      <c r="F288" s="662"/>
      <c r="G288" s="599">
        <v>2026</v>
      </c>
      <c r="H288" s="599">
        <v>2033</v>
      </c>
      <c r="I288" s="599" t="s">
        <v>20</v>
      </c>
      <c r="J288" s="6">
        <f>L288</f>
        <v>300.79000000000002</v>
      </c>
      <c r="K288" s="6"/>
      <c r="L288" s="47">
        <v>300.79000000000002</v>
      </c>
      <c r="M288" s="47">
        <v>0</v>
      </c>
      <c r="N288" s="47">
        <v>0</v>
      </c>
      <c r="O288" s="47">
        <v>0</v>
      </c>
      <c r="P288" s="47">
        <v>3.4</v>
      </c>
      <c r="Q288" s="47">
        <v>0</v>
      </c>
      <c r="R288" s="47">
        <f t="shared" ref="R288:Z288" si="197">SUM(R289:R291)</f>
        <v>0</v>
      </c>
      <c r="S288" s="47">
        <f t="shared" si="197"/>
        <v>0</v>
      </c>
      <c r="T288" s="47">
        <f t="shared" si="197"/>
        <v>0</v>
      </c>
      <c r="U288" s="47">
        <f t="shared" si="197"/>
        <v>3.4</v>
      </c>
      <c r="V288" s="47">
        <f t="shared" si="197"/>
        <v>0</v>
      </c>
      <c r="W288" s="47">
        <f t="shared" si="197"/>
        <v>0</v>
      </c>
      <c r="X288" s="47">
        <f t="shared" si="197"/>
        <v>0</v>
      </c>
      <c r="Y288" s="47">
        <f t="shared" si="197"/>
        <v>0</v>
      </c>
      <c r="Z288" s="47">
        <f t="shared" si="197"/>
        <v>0</v>
      </c>
      <c r="AA288" s="47">
        <v>0</v>
      </c>
      <c r="AB288" s="47">
        <v>0</v>
      </c>
      <c r="AC288" s="47">
        <v>0</v>
      </c>
      <c r="AD288" s="47">
        <f>SUM(AD289:AD292)</f>
        <v>63735.476889999998</v>
      </c>
      <c r="AE288" s="47">
        <f>SUM(AE289:AE292)</f>
        <v>0</v>
      </c>
      <c r="AF288" s="47">
        <v>0</v>
      </c>
      <c r="AG288" s="47">
        <v>0</v>
      </c>
      <c r="AH288" s="47">
        <v>0</v>
      </c>
      <c r="AI288" s="47">
        <v>0</v>
      </c>
      <c r="AJ288" s="47">
        <v>0</v>
      </c>
      <c r="AK288" s="47">
        <v>0</v>
      </c>
      <c r="AL288" s="47">
        <v>0</v>
      </c>
      <c r="AM288" s="47">
        <v>0</v>
      </c>
      <c r="AN288" s="47">
        <v>0</v>
      </c>
      <c r="AO288" s="47">
        <v>0</v>
      </c>
      <c r="AP288" s="419"/>
      <c r="AQ288" s="96"/>
      <c r="AR288" s="602"/>
      <c r="AS288" s="602"/>
      <c r="AT288" s="602"/>
      <c r="AU288" s="602"/>
      <c r="AV288" s="602"/>
      <c r="AW288" s="602"/>
      <c r="AX288" s="602"/>
      <c r="AY288" s="602"/>
      <c r="AZ288" s="602"/>
      <c r="BA288" s="602"/>
      <c r="BB288" s="602"/>
      <c r="BC288" s="602"/>
      <c r="BD288" s="602"/>
      <c r="BE288" s="602"/>
      <c r="BF288" s="602"/>
      <c r="BG288" s="602"/>
      <c r="BH288" s="602"/>
      <c r="BI288" s="602"/>
      <c r="BJ288" s="602"/>
      <c r="BK288" s="602"/>
      <c r="BL288" s="602"/>
      <c r="BM288" s="602"/>
      <c r="BN288" s="602"/>
      <c r="BO288" s="602"/>
      <c r="BP288" s="602"/>
      <c r="BQ288" s="602"/>
      <c r="BR288" s="602"/>
      <c r="BS288" s="602"/>
      <c r="BT288" s="602"/>
      <c r="BU288" s="602"/>
      <c r="BV288" s="602"/>
      <c r="BW288" s="602"/>
      <c r="BX288" s="602"/>
      <c r="BY288" s="602"/>
      <c r="BZ288" s="602"/>
      <c r="CA288" s="602"/>
    </row>
    <row r="289" spans="1:79" s="266" customFormat="1" ht="15" hidden="1" customHeight="1">
      <c r="A289" s="1342"/>
      <c r="B289" s="92" t="s">
        <v>264</v>
      </c>
      <c r="C289" s="663"/>
      <c r="D289" s="663"/>
      <c r="E289" s="663"/>
      <c r="F289" s="663"/>
      <c r="G289" s="262"/>
      <c r="H289" s="262"/>
      <c r="I289" s="368"/>
      <c r="J289" s="443"/>
      <c r="K289" s="443"/>
      <c r="L289" s="268"/>
      <c r="M289" s="268"/>
      <c r="N289" s="268"/>
      <c r="O289" s="268"/>
      <c r="P289" s="268">
        <f>R289</f>
        <v>0</v>
      </c>
      <c r="Q289" s="268">
        <v>116.25</v>
      </c>
      <c r="R289" s="268">
        <f>S289</f>
        <v>0</v>
      </c>
      <c r="S289" s="268">
        <v>0</v>
      </c>
      <c r="T289" s="268"/>
      <c r="U289" s="268"/>
      <c r="V289" s="268"/>
      <c r="W289" s="268"/>
      <c r="X289" s="268"/>
      <c r="Y289" s="268"/>
      <c r="Z289" s="268"/>
      <c r="AA289" s="96">
        <v>116.25</v>
      </c>
      <c r="AB289" s="268">
        <v>0</v>
      </c>
      <c r="AC289" s="268"/>
      <c r="AD289" s="268"/>
      <c r="AE289" s="268"/>
      <c r="AF289" s="268"/>
      <c r="AG289" s="268"/>
      <c r="AH289" s="268"/>
      <c r="AI289" s="268"/>
      <c r="AJ289" s="268"/>
      <c r="AK289" s="268"/>
      <c r="AL289" s="268"/>
      <c r="AM289" s="268"/>
      <c r="AN289" s="268"/>
      <c r="AO289" s="268"/>
      <c r="AP289" s="418"/>
      <c r="AQ289" s="268"/>
      <c r="AR289" s="604"/>
      <c r="AS289" s="604"/>
      <c r="AT289" s="604"/>
      <c r="AU289" s="604"/>
      <c r="AV289" s="604"/>
      <c r="AW289" s="604"/>
      <c r="AX289" s="604"/>
      <c r="AY289" s="604"/>
      <c r="AZ289" s="604"/>
      <c r="BA289" s="604"/>
      <c r="BB289" s="604"/>
      <c r="BC289" s="604"/>
      <c r="BD289" s="604"/>
      <c r="BE289" s="604"/>
      <c r="BF289" s="604"/>
      <c r="BG289" s="604"/>
      <c r="BH289" s="604"/>
      <c r="BI289" s="604"/>
      <c r="BJ289" s="604"/>
      <c r="BK289" s="604"/>
      <c r="BL289" s="604"/>
      <c r="BM289" s="604"/>
      <c r="BN289" s="604"/>
      <c r="BO289" s="604"/>
      <c r="BP289" s="604"/>
      <c r="BQ289" s="604"/>
      <c r="BR289" s="604"/>
      <c r="BS289" s="604"/>
      <c r="BT289" s="604"/>
      <c r="BU289" s="604"/>
      <c r="BV289" s="604"/>
      <c r="BW289" s="604"/>
      <c r="BX289" s="604"/>
      <c r="BY289" s="604"/>
      <c r="BZ289" s="604"/>
      <c r="CA289" s="604"/>
    </row>
    <row r="290" spans="1:79" s="546" customFormat="1" hidden="1">
      <c r="A290" s="1342"/>
      <c r="B290" s="102" t="s">
        <v>314</v>
      </c>
      <c r="C290" s="578"/>
      <c r="D290" s="578"/>
      <c r="E290" s="578"/>
      <c r="F290" s="578"/>
      <c r="G290" s="104"/>
      <c r="H290" s="104"/>
      <c r="I290" s="444"/>
      <c r="J290" s="106"/>
      <c r="K290" s="106"/>
      <c r="L290" s="96"/>
      <c r="M290" s="96"/>
      <c r="N290" s="96"/>
      <c r="O290" s="96"/>
      <c r="P290" s="96"/>
      <c r="Q290" s="96">
        <f>S290+U290</f>
        <v>3.4</v>
      </c>
      <c r="R290" s="96"/>
      <c r="S290" s="96">
        <v>0</v>
      </c>
      <c r="T290" s="96"/>
      <c r="U290" s="96">
        <v>3.4</v>
      </c>
      <c r="V290" s="96"/>
      <c r="W290" s="96"/>
      <c r="X290" s="96"/>
      <c r="Y290" s="96"/>
      <c r="Z290" s="96"/>
      <c r="AA290" s="96">
        <f>AB290+AC290</f>
        <v>3.4</v>
      </c>
      <c r="AB290" s="96">
        <v>0</v>
      </c>
      <c r="AC290" s="96">
        <v>3.4</v>
      </c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  <c r="AO290" s="96"/>
      <c r="AP290" s="421"/>
      <c r="AQ290" s="96"/>
      <c r="AR290" s="604"/>
      <c r="AS290" s="604"/>
      <c r="AT290" s="604"/>
      <c r="AU290" s="604"/>
      <c r="AV290" s="604"/>
      <c r="AW290" s="604"/>
      <c r="AX290" s="604"/>
      <c r="AY290" s="604"/>
      <c r="AZ290" s="604"/>
      <c r="BA290" s="604"/>
      <c r="BB290" s="604"/>
      <c r="BC290" s="604"/>
      <c r="BD290" s="604"/>
      <c r="BE290" s="604"/>
      <c r="BF290" s="604"/>
      <c r="BG290" s="604"/>
      <c r="BH290" s="604"/>
      <c r="BI290" s="604"/>
      <c r="BJ290" s="604"/>
      <c r="BK290" s="604"/>
      <c r="BL290" s="604"/>
      <c r="BM290" s="604"/>
      <c r="BN290" s="604"/>
      <c r="BO290" s="604"/>
      <c r="BP290" s="604"/>
      <c r="BQ290" s="604"/>
      <c r="BR290" s="604"/>
      <c r="BS290" s="604"/>
      <c r="BT290" s="604"/>
      <c r="BU290" s="604"/>
      <c r="BV290" s="604"/>
      <c r="BW290" s="604"/>
      <c r="BX290" s="604"/>
      <c r="BY290" s="604"/>
      <c r="BZ290" s="604"/>
      <c r="CA290" s="628"/>
    </row>
    <row r="291" spans="1:79" s="48" customFormat="1" ht="25.5" hidden="1" customHeight="1">
      <c r="A291" s="1342"/>
      <c r="B291" s="102" t="s">
        <v>265</v>
      </c>
      <c r="C291" s="578"/>
      <c r="D291" s="578"/>
      <c r="E291" s="578"/>
      <c r="F291" s="578"/>
      <c r="G291" s="104"/>
      <c r="H291" s="104"/>
      <c r="I291" s="625"/>
      <c r="J291" s="106"/>
      <c r="K291" s="106"/>
      <c r="L291" s="96"/>
      <c r="M291" s="96"/>
      <c r="N291" s="96"/>
      <c r="O291" s="96"/>
      <c r="P291" s="96">
        <f>R291+T291</f>
        <v>0</v>
      </c>
      <c r="Q291" s="96">
        <f>S291+U291+W291+Y291</f>
        <v>0</v>
      </c>
      <c r="R291" s="96"/>
      <c r="S291" s="96"/>
      <c r="T291" s="96">
        <v>0</v>
      </c>
      <c r="U291" s="96">
        <v>0</v>
      </c>
      <c r="V291" s="96">
        <f>W291</f>
        <v>0</v>
      </c>
      <c r="W291" s="96">
        <v>0</v>
      </c>
      <c r="X291" s="96"/>
      <c r="Y291" s="96">
        <v>0</v>
      </c>
      <c r="Z291" s="96"/>
      <c r="AA291" s="96">
        <f>SUM(AB291:AE291)</f>
        <v>0</v>
      </c>
      <c r="AB291" s="96"/>
      <c r="AC291" s="96">
        <v>0</v>
      </c>
      <c r="AD291" s="96">
        <v>0</v>
      </c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  <c r="AO291" s="96"/>
      <c r="AP291" s="421"/>
      <c r="AQ291" s="96"/>
      <c r="AR291" s="602"/>
      <c r="AS291" s="602"/>
      <c r="AT291" s="602"/>
      <c r="AU291" s="602"/>
      <c r="AV291" s="602"/>
      <c r="AW291" s="602"/>
      <c r="AX291" s="602"/>
      <c r="AY291" s="602"/>
      <c r="AZ291" s="602"/>
      <c r="BA291" s="602"/>
      <c r="BB291" s="602"/>
      <c r="BC291" s="602"/>
      <c r="BD291" s="602"/>
      <c r="BE291" s="602"/>
      <c r="BF291" s="602"/>
      <c r="BG291" s="602"/>
      <c r="BH291" s="602"/>
      <c r="BI291" s="602"/>
      <c r="BJ291" s="602"/>
      <c r="BK291" s="602"/>
      <c r="BL291" s="602"/>
      <c r="BM291" s="602"/>
      <c r="BN291" s="602"/>
      <c r="BO291" s="602"/>
      <c r="BP291" s="602"/>
      <c r="BQ291" s="602"/>
      <c r="BR291" s="602"/>
      <c r="BS291" s="602"/>
      <c r="BT291" s="602"/>
      <c r="BU291" s="602"/>
      <c r="BV291" s="602"/>
      <c r="BW291" s="602"/>
      <c r="BX291" s="602"/>
      <c r="BY291" s="602"/>
      <c r="BZ291" s="602"/>
      <c r="CA291" s="627"/>
    </row>
    <row r="292" spans="1:79" s="48" customFormat="1" ht="15.75" customHeight="1">
      <c r="A292" s="1342"/>
      <c r="B292" s="1" t="s">
        <v>419</v>
      </c>
      <c r="C292" s="36"/>
      <c r="D292" s="36"/>
      <c r="E292" s="36"/>
      <c r="F292" s="36"/>
      <c r="G292" s="599"/>
      <c r="H292" s="599"/>
      <c r="I292" s="23" t="s">
        <v>10</v>
      </c>
      <c r="J292" s="6"/>
      <c r="K292" s="6"/>
      <c r="L292" s="47">
        <v>263850.07</v>
      </c>
      <c r="M292" s="47">
        <v>263850.07</v>
      </c>
      <c r="N292" s="47">
        <v>263850.07</v>
      </c>
      <c r="O292" s="47">
        <v>263850.07</v>
      </c>
      <c r="P292" s="47">
        <v>0</v>
      </c>
      <c r="Q292" s="47">
        <v>0</v>
      </c>
      <c r="R292" s="47">
        <f t="shared" ref="R292:AJ292" si="198">SUM(R293:R296)</f>
        <v>0</v>
      </c>
      <c r="S292" s="47">
        <f t="shared" si="198"/>
        <v>17522.268</v>
      </c>
      <c r="T292" s="47">
        <f t="shared" si="198"/>
        <v>0</v>
      </c>
      <c r="U292" s="47">
        <f>SUM(U293:U296)</f>
        <v>26950.873</v>
      </c>
      <c r="V292" s="47">
        <f t="shared" si="198"/>
        <v>0</v>
      </c>
      <c r="W292" s="47">
        <f t="shared" si="198"/>
        <v>63752.257239999999</v>
      </c>
      <c r="X292" s="47">
        <f t="shared" si="198"/>
        <v>0</v>
      </c>
      <c r="Y292" s="47">
        <f t="shared" si="198"/>
        <v>0</v>
      </c>
      <c r="Z292" s="96"/>
      <c r="AA292" s="47">
        <v>0</v>
      </c>
      <c r="AB292" s="47">
        <f t="shared" si="198"/>
        <v>17522.268</v>
      </c>
      <c r="AC292" s="47">
        <f t="shared" si="198"/>
        <v>17119.198000000004</v>
      </c>
      <c r="AD292" s="47">
        <f t="shared" si="198"/>
        <v>63735.476889999998</v>
      </c>
      <c r="AE292" s="47">
        <f t="shared" si="198"/>
        <v>0</v>
      </c>
      <c r="AF292" s="47">
        <f t="shared" si="198"/>
        <v>0</v>
      </c>
      <c r="AG292" s="47">
        <f t="shared" si="198"/>
        <v>0</v>
      </c>
      <c r="AH292" s="47">
        <f t="shared" si="198"/>
        <v>0</v>
      </c>
      <c r="AI292" s="47">
        <f t="shared" si="198"/>
        <v>0</v>
      </c>
      <c r="AJ292" s="47">
        <f t="shared" si="198"/>
        <v>0</v>
      </c>
      <c r="AK292" s="47">
        <f>AK293</f>
        <v>0</v>
      </c>
      <c r="AL292" s="47">
        <v>0</v>
      </c>
      <c r="AM292" s="47">
        <v>0</v>
      </c>
      <c r="AN292" s="47">
        <v>0</v>
      </c>
      <c r="AO292" s="47">
        <v>0</v>
      </c>
      <c r="AP292" s="419"/>
      <c r="AQ292" s="96"/>
      <c r="AR292" s="602"/>
      <c r="AS292" s="602"/>
      <c r="AT292" s="602"/>
      <c r="AU292" s="602"/>
      <c r="AV292" s="602"/>
      <c r="AW292" s="602"/>
      <c r="AX292" s="602"/>
      <c r="AY292" s="602"/>
      <c r="AZ292" s="602"/>
      <c r="BA292" s="602"/>
      <c r="BB292" s="602"/>
      <c r="BC292" s="602"/>
      <c r="BD292" s="602"/>
      <c r="BE292" s="602"/>
      <c r="BF292" s="602"/>
      <c r="BG292" s="602"/>
      <c r="BH292" s="602"/>
      <c r="BI292" s="602"/>
      <c r="BJ292" s="602"/>
      <c r="BK292" s="602"/>
      <c r="BL292" s="602"/>
      <c r="BM292" s="602"/>
      <c r="BN292" s="602"/>
      <c r="BO292" s="602"/>
      <c r="BP292" s="602"/>
      <c r="BQ292" s="602"/>
      <c r="BR292" s="602"/>
      <c r="BS292" s="602"/>
      <c r="BT292" s="602"/>
      <c r="BU292" s="602"/>
      <c r="BV292" s="602"/>
      <c r="BW292" s="602"/>
      <c r="BX292" s="602"/>
      <c r="BY292" s="602"/>
      <c r="BZ292" s="602"/>
      <c r="CA292" s="627"/>
    </row>
    <row r="293" spans="1:79" s="546" customFormat="1" hidden="1">
      <c r="A293" s="1342"/>
      <c r="B293" s="102" t="s">
        <v>305</v>
      </c>
      <c r="C293" s="578"/>
      <c r="D293" s="578"/>
      <c r="E293" s="578"/>
      <c r="F293" s="578"/>
      <c r="G293" s="104"/>
      <c r="H293" s="104"/>
      <c r="I293" s="444"/>
      <c r="J293" s="106"/>
      <c r="K293" s="106"/>
      <c r="L293" s="96"/>
      <c r="M293" s="96"/>
      <c r="N293" s="96"/>
      <c r="O293" s="96"/>
      <c r="P293" s="96"/>
      <c r="Q293" s="96">
        <f>S293+U293+W293+9060.07</f>
        <v>107237.25789000001</v>
      </c>
      <c r="R293" s="96"/>
      <c r="S293" s="96">
        <v>17505.331999999999</v>
      </c>
      <c r="T293" s="96"/>
      <c r="U293" s="96">
        <v>17063.596000000001</v>
      </c>
      <c r="V293" s="96"/>
      <c r="W293" s="96">
        <v>63608.259890000001</v>
      </c>
      <c r="X293" s="96"/>
      <c r="Y293" s="96"/>
      <c r="Z293" s="96"/>
      <c r="AA293" s="96">
        <f>AB293+AC293+AD293+9060.07</f>
        <v>107237.25789000001</v>
      </c>
      <c r="AB293" s="96">
        <v>17505.331999999999</v>
      </c>
      <c r="AC293" s="96">
        <v>17063.596000000001</v>
      </c>
      <c r="AD293" s="96">
        <v>63608.259890000001</v>
      </c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421"/>
      <c r="AQ293" s="96"/>
      <c r="AR293" s="604"/>
      <c r="AS293" s="604"/>
      <c r="AT293" s="604"/>
      <c r="AU293" s="604"/>
      <c r="AV293" s="604"/>
      <c r="AW293" s="604"/>
      <c r="AX293" s="604"/>
      <c r="AY293" s="604"/>
      <c r="AZ293" s="604"/>
      <c r="BA293" s="604"/>
      <c r="BB293" s="604"/>
      <c r="BC293" s="604"/>
      <c r="BD293" s="604"/>
      <c r="BE293" s="604"/>
      <c r="BF293" s="604"/>
      <c r="BG293" s="604"/>
      <c r="BH293" s="604"/>
      <c r="BI293" s="604"/>
      <c r="BJ293" s="604"/>
      <c r="BK293" s="604"/>
      <c r="BL293" s="604"/>
      <c r="BM293" s="604"/>
      <c r="BN293" s="604"/>
      <c r="BO293" s="604"/>
      <c r="BP293" s="604"/>
      <c r="BQ293" s="604"/>
      <c r="BR293" s="604"/>
      <c r="BS293" s="604"/>
      <c r="BT293" s="604"/>
      <c r="BU293" s="604"/>
      <c r="BV293" s="604"/>
      <c r="BW293" s="604"/>
      <c r="BX293" s="604"/>
      <c r="BY293" s="604"/>
      <c r="BZ293" s="604"/>
      <c r="CA293" s="628"/>
    </row>
    <row r="294" spans="1:79" s="546" customFormat="1" hidden="1">
      <c r="A294" s="1342"/>
      <c r="B294" s="102" t="s">
        <v>306</v>
      </c>
      <c r="C294" s="578"/>
      <c r="D294" s="578"/>
      <c r="E294" s="578"/>
      <c r="F294" s="578"/>
      <c r="G294" s="104"/>
      <c r="H294" s="104"/>
      <c r="I294" s="444"/>
      <c r="J294" s="106"/>
      <c r="K294" s="106"/>
      <c r="L294" s="96"/>
      <c r="M294" s="96"/>
      <c r="N294" s="96"/>
      <c r="O294" s="96"/>
      <c r="P294" s="96"/>
      <c r="Q294" s="96">
        <f>S294+U294+W294+18.12</f>
        <v>214.47535000000002</v>
      </c>
      <c r="R294" s="96"/>
      <c r="S294" s="96">
        <v>16.936</v>
      </c>
      <c r="T294" s="96"/>
      <c r="U294" s="96">
        <v>35.421999999999997</v>
      </c>
      <c r="V294" s="96"/>
      <c r="W294" s="96">
        <f>127.21652+16.78083</f>
        <v>143.99735000000001</v>
      </c>
      <c r="X294" s="96"/>
      <c r="Y294" s="96"/>
      <c r="Z294" s="96"/>
      <c r="AA294" s="96">
        <f>AB294+AC294+AD294+18.12</f>
        <v>214.47500000000002</v>
      </c>
      <c r="AB294" s="96">
        <v>16.936</v>
      </c>
      <c r="AC294" s="96">
        <v>52.201999999999998</v>
      </c>
      <c r="AD294" s="96">
        <v>127.217</v>
      </c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421"/>
      <c r="AQ294" s="96"/>
      <c r="AR294" s="604"/>
      <c r="AS294" s="604"/>
      <c r="AT294" s="604"/>
      <c r="AU294" s="604"/>
      <c r="AV294" s="604"/>
      <c r="AW294" s="604"/>
      <c r="AX294" s="604"/>
      <c r="AY294" s="604"/>
      <c r="AZ294" s="604"/>
      <c r="BA294" s="604"/>
      <c r="BB294" s="604"/>
      <c r="BC294" s="604"/>
      <c r="BD294" s="604"/>
      <c r="BE294" s="604"/>
      <c r="BF294" s="604"/>
      <c r="BG294" s="604"/>
      <c r="BH294" s="604"/>
      <c r="BI294" s="604"/>
      <c r="BJ294" s="604"/>
      <c r="BK294" s="604"/>
      <c r="BL294" s="604"/>
      <c r="BM294" s="604"/>
      <c r="BN294" s="604"/>
      <c r="BO294" s="604"/>
      <c r="BP294" s="604"/>
      <c r="BQ294" s="604"/>
      <c r="BR294" s="604"/>
      <c r="BS294" s="604"/>
      <c r="BT294" s="604"/>
      <c r="BU294" s="604"/>
      <c r="BV294" s="604"/>
      <c r="BW294" s="604"/>
      <c r="BX294" s="604"/>
      <c r="BY294" s="604"/>
      <c r="BZ294" s="604"/>
      <c r="CA294" s="628"/>
    </row>
    <row r="295" spans="1:79" s="546" customFormat="1" hidden="1">
      <c r="A295" s="1342"/>
      <c r="B295" s="102" t="s">
        <v>319</v>
      </c>
      <c r="C295" s="578"/>
      <c r="D295" s="578"/>
      <c r="E295" s="578"/>
      <c r="F295" s="578"/>
      <c r="G295" s="104"/>
      <c r="H295" s="104"/>
      <c r="I295" s="444"/>
      <c r="J295" s="106"/>
      <c r="K295" s="106"/>
      <c r="L295" s="96"/>
      <c r="M295" s="96"/>
      <c r="N295" s="96"/>
      <c r="O295" s="96"/>
      <c r="P295" s="96"/>
      <c r="Q295" s="96">
        <f>S295+U295+4924.23</f>
        <v>14772.684999999999</v>
      </c>
      <c r="R295" s="96"/>
      <c r="S295" s="96"/>
      <c r="T295" s="96"/>
      <c r="U295" s="96">
        <v>9848.4549999999999</v>
      </c>
      <c r="V295" s="96"/>
      <c r="W295" s="96"/>
      <c r="X295" s="96"/>
      <c r="Y295" s="96"/>
      <c r="Z295" s="96"/>
      <c r="AA295" s="96">
        <v>0</v>
      </c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  <c r="AO295" s="96"/>
      <c r="AP295" s="421"/>
      <c r="AQ295" s="96"/>
      <c r="AR295" s="604"/>
      <c r="AS295" s="604"/>
      <c r="AT295" s="604"/>
      <c r="AU295" s="604"/>
      <c r="AV295" s="604"/>
      <c r="AW295" s="604"/>
      <c r="AX295" s="604"/>
      <c r="AY295" s="604"/>
      <c r="AZ295" s="604"/>
      <c r="BA295" s="604"/>
      <c r="BB295" s="604"/>
      <c r="BC295" s="604"/>
      <c r="BD295" s="604"/>
      <c r="BE295" s="604"/>
      <c r="BF295" s="604"/>
      <c r="BG295" s="604"/>
      <c r="BH295" s="604"/>
      <c r="BI295" s="604"/>
      <c r="BJ295" s="604"/>
      <c r="BK295" s="604"/>
      <c r="BL295" s="604"/>
      <c r="BM295" s="604"/>
      <c r="BN295" s="604"/>
      <c r="BO295" s="604"/>
      <c r="BP295" s="604"/>
      <c r="BQ295" s="604"/>
      <c r="BR295" s="604"/>
      <c r="BS295" s="604"/>
      <c r="BT295" s="604"/>
      <c r="BU295" s="604"/>
      <c r="BV295" s="604"/>
      <c r="BW295" s="604"/>
      <c r="BX295" s="604"/>
      <c r="BY295" s="604"/>
      <c r="BZ295" s="604"/>
      <c r="CA295" s="628"/>
    </row>
    <row r="296" spans="1:79" s="546" customFormat="1" hidden="1">
      <c r="A296" s="1343"/>
      <c r="B296" s="102"/>
      <c r="C296" s="578"/>
      <c r="D296" s="578"/>
      <c r="E296" s="578"/>
      <c r="F296" s="578"/>
      <c r="G296" s="104"/>
      <c r="H296" s="104"/>
      <c r="I296" s="444"/>
      <c r="J296" s="106"/>
      <c r="K296" s="106"/>
      <c r="L296" s="96"/>
      <c r="M296" s="96"/>
      <c r="N296" s="96"/>
      <c r="O296" s="96"/>
      <c r="P296" s="96"/>
      <c r="Q296" s="96">
        <v>0</v>
      </c>
      <c r="R296" s="96"/>
      <c r="S296" s="96">
        <v>0</v>
      </c>
      <c r="T296" s="96"/>
      <c r="U296" s="96">
        <v>3.4</v>
      </c>
      <c r="V296" s="96"/>
      <c r="W296" s="96"/>
      <c r="X296" s="96"/>
      <c r="Y296" s="96"/>
      <c r="Z296" s="96"/>
      <c r="AA296" s="96">
        <v>0</v>
      </c>
      <c r="AB296" s="96">
        <v>0</v>
      </c>
      <c r="AC296" s="96">
        <v>3.4</v>
      </c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421"/>
      <c r="AQ296" s="96"/>
      <c r="AR296" s="604"/>
      <c r="AS296" s="604"/>
      <c r="AT296" s="604"/>
      <c r="AU296" s="604"/>
      <c r="AV296" s="604"/>
      <c r="AW296" s="604"/>
      <c r="AX296" s="604"/>
      <c r="AY296" s="604"/>
      <c r="AZ296" s="604"/>
      <c r="BA296" s="604"/>
      <c r="BB296" s="604"/>
      <c r="BC296" s="604"/>
      <c r="BD296" s="604"/>
      <c r="BE296" s="604"/>
      <c r="BF296" s="604"/>
      <c r="BG296" s="604"/>
      <c r="BH296" s="604"/>
      <c r="BI296" s="604"/>
      <c r="BJ296" s="604"/>
      <c r="BK296" s="604"/>
      <c r="BL296" s="604"/>
      <c r="BM296" s="604"/>
      <c r="BN296" s="604"/>
      <c r="BO296" s="604"/>
      <c r="BP296" s="604"/>
      <c r="BQ296" s="604"/>
      <c r="BR296" s="604"/>
      <c r="BS296" s="604"/>
      <c r="BT296" s="604"/>
      <c r="BU296" s="604"/>
      <c r="BV296" s="604"/>
      <c r="BW296" s="604"/>
      <c r="BX296" s="604"/>
      <c r="BY296" s="604"/>
      <c r="BZ296" s="604"/>
      <c r="CA296" s="628"/>
    </row>
    <row r="297" spans="1:79" s="327" customFormat="1" ht="33" customHeight="1">
      <c r="A297" s="1022" t="s">
        <v>194</v>
      </c>
      <c r="B297" s="797" t="s">
        <v>396</v>
      </c>
      <c r="C297" s="762"/>
      <c r="D297" s="762"/>
      <c r="E297" s="762"/>
      <c r="F297" s="762">
        <v>82</v>
      </c>
      <c r="G297" s="824"/>
      <c r="H297" s="824"/>
      <c r="I297" s="990" t="s">
        <v>20</v>
      </c>
      <c r="J297" s="52">
        <f>L297</f>
        <v>12299.37</v>
      </c>
      <c r="K297" s="52"/>
      <c r="L297" s="3">
        <f>L299</f>
        <v>12299.37</v>
      </c>
      <c r="M297" s="3">
        <f t="shared" ref="M297:O297" si="199">M299</f>
        <v>0</v>
      </c>
      <c r="N297" s="3">
        <f t="shared" si="199"/>
        <v>0</v>
      </c>
      <c r="O297" s="3">
        <f t="shared" si="199"/>
        <v>5371.98</v>
      </c>
      <c r="P297" s="3">
        <f>SUM(P298:P299)</f>
        <v>2400.44</v>
      </c>
      <c r="Q297" s="3">
        <f t="shared" ref="Q297:AA297" si="200">SUM(Q298:Q299)</f>
        <v>0</v>
      </c>
      <c r="R297" s="3">
        <f t="shared" si="200"/>
        <v>0</v>
      </c>
      <c r="S297" s="3">
        <f t="shared" si="200"/>
        <v>0</v>
      </c>
      <c r="T297" s="3">
        <f t="shared" si="200"/>
        <v>0</v>
      </c>
      <c r="U297" s="3">
        <f t="shared" si="200"/>
        <v>0</v>
      </c>
      <c r="V297" s="3">
        <f t="shared" si="200"/>
        <v>0</v>
      </c>
      <c r="W297" s="3">
        <f t="shared" si="200"/>
        <v>0</v>
      </c>
      <c r="X297" s="3">
        <f t="shared" si="200"/>
        <v>0</v>
      </c>
      <c r="Y297" s="3">
        <f t="shared" si="200"/>
        <v>0</v>
      </c>
      <c r="Z297" s="3">
        <f t="shared" si="200"/>
        <v>0</v>
      </c>
      <c r="AA297" s="3">
        <f t="shared" si="200"/>
        <v>0</v>
      </c>
      <c r="AB297" s="3">
        <f t="shared" ref="AB297:AO297" si="201">AB299</f>
        <v>0</v>
      </c>
      <c r="AC297" s="3">
        <f t="shared" si="201"/>
        <v>0</v>
      </c>
      <c r="AD297" s="3">
        <f t="shared" si="201"/>
        <v>0</v>
      </c>
      <c r="AE297" s="3">
        <f t="shared" si="201"/>
        <v>0</v>
      </c>
      <c r="AF297" s="3">
        <f t="shared" si="201"/>
        <v>0</v>
      </c>
      <c r="AG297" s="3">
        <f t="shared" si="201"/>
        <v>0</v>
      </c>
      <c r="AH297" s="3">
        <f t="shared" si="201"/>
        <v>0</v>
      </c>
      <c r="AI297" s="3">
        <f t="shared" si="201"/>
        <v>0</v>
      </c>
      <c r="AJ297" s="3">
        <f t="shared" si="201"/>
        <v>0</v>
      </c>
      <c r="AK297" s="3">
        <f t="shared" si="201"/>
        <v>0</v>
      </c>
      <c r="AL297" s="3">
        <f t="shared" si="201"/>
        <v>0</v>
      </c>
      <c r="AM297" s="3">
        <f t="shared" si="201"/>
        <v>0</v>
      </c>
      <c r="AN297" s="3">
        <f t="shared" si="201"/>
        <v>0</v>
      </c>
      <c r="AO297" s="3">
        <f t="shared" si="201"/>
        <v>0</v>
      </c>
      <c r="AP297" s="852"/>
      <c r="AQ297" s="95">
        <v>0</v>
      </c>
    </row>
    <row r="298" spans="1:79" ht="15.75" customHeight="1">
      <c r="A298" s="1023"/>
      <c r="B298" s="1" t="s">
        <v>39</v>
      </c>
      <c r="C298" s="775"/>
      <c r="D298" s="775"/>
      <c r="E298" s="775"/>
      <c r="F298" s="775"/>
      <c r="G298" s="768"/>
      <c r="H298" s="768"/>
      <c r="I298" s="991"/>
      <c r="J298" s="6"/>
      <c r="K298" s="6"/>
      <c r="L298" s="47"/>
      <c r="M298" s="47"/>
      <c r="N298" s="47"/>
      <c r="O298" s="47"/>
      <c r="P298" s="47">
        <v>2400.44</v>
      </c>
      <c r="Q298" s="47">
        <f>S298</f>
        <v>0</v>
      </c>
      <c r="R298" s="47">
        <f>S298</f>
        <v>0</v>
      </c>
      <c r="S298" s="47">
        <v>0</v>
      </c>
      <c r="T298" s="47"/>
      <c r="U298" s="47"/>
      <c r="V298" s="47"/>
      <c r="W298" s="47"/>
      <c r="X298" s="47"/>
      <c r="Y298" s="47"/>
      <c r="Z298" s="47"/>
      <c r="AA298" s="47">
        <v>0</v>
      </c>
      <c r="AB298" s="47">
        <v>0</v>
      </c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19"/>
      <c r="AQ298" s="47"/>
    </row>
    <row r="299" spans="1:79" ht="19.5" customHeight="1">
      <c r="A299" s="1025"/>
      <c r="B299" s="1" t="s">
        <v>213</v>
      </c>
      <c r="C299" s="774"/>
      <c r="D299" s="774"/>
      <c r="E299" s="774"/>
      <c r="F299" s="774"/>
      <c r="G299" s="768">
        <v>2024</v>
      </c>
      <c r="H299" s="768">
        <v>2029</v>
      </c>
      <c r="I299" s="992"/>
      <c r="J299" s="6">
        <f>L299</f>
        <v>12299.37</v>
      </c>
      <c r="K299" s="6"/>
      <c r="L299" s="47">
        <v>12299.37</v>
      </c>
      <c r="M299" s="47">
        <v>0</v>
      </c>
      <c r="N299" s="47">
        <v>0</v>
      </c>
      <c r="O299" s="47">
        <v>5371.98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7">
        <v>0</v>
      </c>
      <c r="Z299" s="96"/>
      <c r="AA299" s="47">
        <v>0</v>
      </c>
      <c r="AB299" s="47">
        <v>0</v>
      </c>
      <c r="AC299" s="47">
        <v>0</v>
      </c>
      <c r="AD299" s="47">
        <v>0</v>
      </c>
      <c r="AE299" s="47">
        <v>0</v>
      </c>
      <c r="AF299" s="47">
        <v>0</v>
      </c>
      <c r="AG299" s="47">
        <v>0</v>
      </c>
      <c r="AH299" s="47">
        <v>0</v>
      </c>
      <c r="AI299" s="47"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47">
        <v>0</v>
      </c>
      <c r="AP299" s="419"/>
      <c r="AQ299" s="96"/>
    </row>
    <row r="300" spans="1:79" ht="15.75" hidden="1">
      <c r="B300" s="629" t="s">
        <v>96</v>
      </c>
      <c r="C300" s="629"/>
      <c r="D300" s="629"/>
      <c r="E300" s="629"/>
      <c r="F300" s="629"/>
      <c r="G300" s="629"/>
      <c r="H300" s="629"/>
      <c r="I300" s="629"/>
      <c r="J300" s="629"/>
      <c r="K300" s="629"/>
      <c r="L300" s="629"/>
      <c r="M300" s="629"/>
      <c r="N300" s="629"/>
      <c r="O300" s="629"/>
      <c r="P300" s="630"/>
      <c r="Q300" s="629"/>
      <c r="S300" s="629"/>
      <c r="T300" s="629" t="s">
        <v>97</v>
      </c>
      <c r="U300" s="629"/>
      <c r="V300" s="629"/>
      <c r="W300" s="629"/>
      <c r="AB300" s="629" t="s">
        <v>97</v>
      </c>
      <c r="AO300" s="629"/>
      <c r="AP300" s="629"/>
    </row>
    <row r="301" spans="1:79" ht="15.75" hidden="1">
      <c r="B301" s="629"/>
      <c r="C301" s="629"/>
      <c r="D301" s="629"/>
      <c r="E301" s="629"/>
      <c r="F301" s="629"/>
      <c r="G301" s="629"/>
      <c r="H301" s="629"/>
      <c r="I301" s="629"/>
      <c r="J301" s="629"/>
      <c r="K301" s="629"/>
      <c r="L301" s="629"/>
      <c r="M301" s="629"/>
      <c r="N301" s="629"/>
      <c r="O301" s="629"/>
      <c r="P301" s="630"/>
      <c r="Q301" s="629"/>
      <c r="S301" s="629"/>
      <c r="T301" s="629"/>
      <c r="U301" s="629"/>
      <c r="AB301" s="629"/>
      <c r="AC301" s="632" t="s">
        <v>98</v>
      </c>
      <c r="AD301" s="629"/>
      <c r="AE301" s="629"/>
      <c r="AF301" s="629"/>
      <c r="AG301" s="629"/>
      <c r="AH301" s="629"/>
      <c r="AI301" s="629"/>
      <c r="AJ301" s="629"/>
      <c r="AK301" s="629"/>
      <c r="AL301" s="629"/>
      <c r="AM301" s="629" t="s">
        <v>99</v>
      </c>
      <c r="AN301" s="629"/>
      <c r="AO301" s="629"/>
      <c r="AP301" s="629"/>
    </row>
    <row r="302" spans="1:79" ht="15.75" hidden="1">
      <c r="B302" s="629"/>
      <c r="C302" s="629"/>
      <c r="D302" s="629"/>
      <c r="E302" s="629"/>
      <c r="F302" s="629"/>
      <c r="G302" s="629"/>
      <c r="H302" s="629"/>
      <c r="I302" s="629"/>
      <c r="J302" s="629"/>
      <c r="K302" s="629"/>
      <c r="L302" s="629"/>
      <c r="M302" s="629"/>
      <c r="N302" s="629"/>
      <c r="O302" s="629"/>
      <c r="P302" s="630"/>
      <c r="Q302" s="629"/>
      <c r="S302" s="629"/>
      <c r="T302" s="629"/>
      <c r="W302" s="629" t="s">
        <v>98</v>
      </c>
      <c r="AB302" s="629"/>
      <c r="AD302" s="629"/>
      <c r="AE302" s="629"/>
      <c r="AF302" s="629"/>
      <c r="AG302" s="629"/>
      <c r="AH302" s="629"/>
      <c r="AI302" s="629"/>
      <c r="AJ302" s="629"/>
      <c r="AK302" s="629"/>
      <c r="AL302" s="629"/>
      <c r="AM302" s="629"/>
      <c r="AN302" s="629"/>
      <c r="AO302" s="629"/>
      <c r="AP302" s="629"/>
    </row>
    <row r="303" spans="1:79" ht="15.75" hidden="1">
      <c r="B303" s="629" t="s">
        <v>94</v>
      </c>
      <c r="C303" s="629"/>
      <c r="D303" s="629"/>
      <c r="E303" s="629"/>
      <c r="F303" s="629"/>
      <c r="G303" s="629"/>
      <c r="H303" s="629"/>
      <c r="I303" s="629"/>
      <c r="J303" s="629"/>
      <c r="K303" s="629"/>
      <c r="L303" s="629"/>
      <c r="M303" s="629"/>
      <c r="N303" s="629"/>
      <c r="O303" s="629"/>
      <c r="P303" s="630"/>
      <c r="Q303" s="629"/>
      <c r="S303" s="629"/>
      <c r="T303" s="629" t="s">
        <v>95</v>
      </c>
      <c r="W303" s="629"/>
      <c r="AB303" s="629" t="s">
        <v>95</v>
      </c>
      <c r="AC303" s="632" t="s">
        <v>100</v>
      </c>
      <c r="AD303" s="629"/>
      <c r="AE303" s="629"/>
      <c r="AF303" s="629"/>
      <c r="AG303" s="629"/>
      <c r="AH303" s="629"/>
      <c r="AI303" s="629"/>
      <c r="AJ303" s="629"/>
      <c r="AK303" s="629"/>
      <c r="AL303" s="629"/>
      <c r="AM303" s="629" t="s">
        <v>101</v>
      </c>
      <c r="AN303" s="629"/>
    </row>
    <row r="304" spans="1:79" ht="15.75" hidden="1">
      <c r="W304" s="629"/>
      <c r="AJ304" s="629"/>
    </row>
    <row r="305" spans="1:43" ht="15.75" hidden="1">
      <c r="W305" s="629" t="s">
        <v>100</v>
      </c>
      <c r="AJ305" s="629" t="s">
        <v>101</v>
      </c>
    </row>
    <row r="306" spans="1:43" s="630" customFormat="1" ht="15.75" hidden="1">
      <c r="B306" s="630" t="s">
        <v>242</v>
      </c>
      <c r="T306" s="630" t="s">
        <v>151</v>
      </c>
      <c r="X306" s="633"/>
      <c r="Y306" s="633"/>
      <c r="Z306" s="633"/>
      <c r="AB306" s="630" t="s">
        <v>151</v>
      </c>
      <c r="AP306" s="634"/>
      <c r="AQ306" s="633"/>
    </row>
    <row r="307" spans="1:43" s="327" customFormat="1" ht="29.25" customHeight="1">
      <c r="A307" s="1022" t="s">
        <v>194</v>
      </c>
      <c r="B307" s="797" t="s">
        <v>420</v>
      </c>
      <c r="C307" s="762"/>
      <c r="D307" s="762"/>
      <c r="E307" s="762"/>
      <c r="F307" s="762">
        <v>82</v>
      </c>
      <c r="G307" s="824"/>
      <c r="H307" s="824"/>
      <c r="I307" s="990" t="s">
        <v>20</v>
      </c>
      <c r="J307" s="52">
        <f>L307</f>
        <v>12299.37</v>
      </c>
      <c r="K307" s="52"/>
      <c r="L307" s="3">
        <f>L309</f>
        <v>12299.37</v>
      </c>
      <c r="M307" s="3">
        <f t="shared" ref="M307:Y307" si="202">M309</f>
        <v>0</v>
      </c>
      <c r="N307" s="3">
        <f t="shared" si="202"/>
        <v>0</v>
      </c>
      <c r="O307" s="3">
        <f t="shared" si="202"/>
        <v>5371.98</v>
      </c>
      <c r="P307" s="3">
        <f>SUM(P308:P309)</f>
        <v>2804.27</v>
      </c>
      <c r="Q307" s="3">
        <f t="shared" si="202"/>
        <v>0</v>
      </c>
      <c r="R307" s="3">
        <f t="shared" si="202"/>
        <v>0</v>
      </c>
      <c r="S307" s="3">
        <f t="shared" si="202"/>
        <v>0</v>
      </c>
      <c r="T307" s="3">
        <f t="shared" si="202"/>
        <v>0</v>
      </c>
      <c r="U307" s="3">
        <f t="shared" si="202"/>
        <v>0</v>
      </c>
      <c r="V307" s="3">
        <f t="shared" si="202"/>
        <v>0</v>
      </c>
      <c r="W307" s="3">
        <f t="shared" si="202"/>
        <v>0</v>
      </c>
      <c r="X307" s="3">
        <f t="shared" si="202"/>
        <v>0</v>
      </c>
      <c r="Y307" s="3">
        <f t="shared" si="202"/>
        <v>0</v>
      </c>
      <c r="Z307" s="95">
        <v>0</v>
      </c>
      <c r="AA307" s="3">
        <f t="shared" ref="AA307:AO307" si="203">AA309</f>
        <v>0</v>
      </c>
      <c r="AB307" s="3">
        <f t="shared" si="203"/>
        <v>0</v>
      </c>
      <c r="AC307" s="3">
        <f t="shared" si="203"/>
        <v>0</v>
      </c>
      <c r="AD307" s="3">
        <f t="shared" si="203"/>
        <v>0</v>
      </c>
      <c r="AE307" s="3">
        <f t="shared" si="203"/>
        <v>0</v>
      </c>
      <c r="AF307" s="3">
        <f t="shared" si="203"/>
        <v>0</v>
      </c>
      <c r="AG307" s="3">
        <f t="shared" si="203"/>
        <v>0</v>
      </c>
      <c r="AH307" s="3">
        <f t="shared" si="203"/>
        <v>0</v>
      </c>
      <c r="AI307" s="3">
        <f t="shared" si="203"/>
        <v>0</v>
      </c>
      <c r="AJ307" s="3">
        <f t="shared" si="203"/>
        <v>0</v>
      </c>
      <c r="AK307" s="3">
        <f t="shared" si="203"/>
        <v>0</v>
      </c>
      <c r="AL307" s="3">
        <f t="shared" si="203"/>
        <v>0</v>
      </c>
      <c r="AM307" s="3">
        <f t="shared" si="203"/>
        <v>0</v>
      </c>
      <c r="AN307" s="3">
        <f t="shared" si="203"/>
        <v>0</v>
      </c>
      <c r="AO307" s="3">
        <f t="shared" si="203"/>
        <v>0</v>
      </c>
      <c r="AP307" s="852"/>
      <c r="AQ307" s="95">
        <v>0</v>
      </c>
    </row>
    <row r="308" spans="1:43" ht="15.75" customHeight="1">
      <c r="A308" s="1023"/>
      <c r="B308" s="1" t="s">
        <v>39</v>
      </c>
      <c r="C308" s="775"/>
      <c r="D308" s="775"/>
      <c r="E308" s="775"/>
      <c r="F308" s="775"/>
      <c r="G308" s="768"/>
      <c r="H308" s="768"/>
      <c r="I308" s="991"/>
      <c r="J308" s="6"/>
      <c r="K308" s="6"/>
      <c r="L308" s="47"/>
      <c r="M308" s="47"/>
      <c r="N308" s="47"/>
      <c r="O308" s="47"/>
      <c r="P308" s="47">
        <v>2804.27</v>
      </c>
      <c r="Q308" s="47">
        <f>S308</f>
        <v>0</v>
      </c>
      <c r="R308" s="47">
        <f>S308</f>
        <v>0</v>
      </c>
      <c r="S308" s="47">
        <v>0</v>
      </c>
      <c r="T308" s="47"/>
      <c r="U308" s="47"/>
      <c r="V308" s="47"/>
      <c r="W308" s="47"/>
      <c r="X308" s="47"/>
      <c r="Y308" s="47"/>
      <c r="Z308" s="47"/>
      <c r="AA308" s="47">
        <v>0</v>
      </c>
      <c r="AB308" s="47">
        <v>0</v>
      </c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19"/>
      <c r="AQ308" s="47"/>
    </row>
    <row r="309" spans="1:43" ht="19.5" customHeight="1">
      <c r="A309" s="1025"/>
      <c r="B309" s="1" t="s">
        <v>213</v>
      </c>
      <c r="C309" s="774"/>
      <c r="D309" s="774"/>
      <c r="E309" s="774"/>
      <c r="F309" s="774"/>
      <c r="G309" s="768">
        <v>2024</v>
      </c>
      <c r="H309" s="768">
        <v>2029</v>
      </c>
      <c r="I309" s="992"/>
      <c r="J309" s="6">
        <f>L309</f>
        <v>12299.37</v>
      </c>
      <c r="K309" s="6"/>
      <c r="L309" s="47">
        <v>12299.37</v>
      </c>
      <c r="M309" s="47">
        <v>0</v>
      </c>
      <c r="N309" s="47">
        <v>0</v>
      </c>
      <c r="O309" s="47">
        <v>5371.98</v>
      </c>
      <c r="P309" s="47">
        <v>0</v>
      </c>
      <c r="Q309" s="47">
        <v>0</v>
      </c>
      <c r="R309" s="47">
        <v>0</v>
      </c>
      <c r="S309" s="47">
        <v>0</v>
      </c>
      <c r="T309" s="47">
        <v>0</v>
      </c>
      <c r="U309" s="47">
        <v>0</v>
      </c>
      <c r="V309" s="47">
        <v>0</v>
      </c>
      <c r="W309" s="47">
        <v>0</v>
      </c>
      <c r="X309" s="47">
        <v>0</v>
      </c>
      <c r="Y309" s="47">
        <v>0</v>
      </c>
      <c r="Z309" s="96"/>
      <c r="AA309" s="47">
        <v>0</v>
      </c>
      <c r="AB309" s="47">
        <v>0</v>
      </c>
      <c r="AC309" s="47">
        <v>0</v>
      </c>
      <c r="AD309" s="47">
        <v>0</v>
      </c>
      <c r="AE309" s="47">
        <v>0</v>
      </c>
      <c r="AF309" s="47">
        <v>0</v>
      </c>
      <c r="AG309" s="47">
        <v>0</v>
      </c>
      <c r="AH309" s="47">
        <v>0</v>
      </c>
      <c r="AI309" s="47">
        <v>0</v>
      </c>
      <c r="AJ309" s="47">
        <v>0</v>
      </c>
      <c r="AK309" s="47">
        <v>0</v>
      </c>
      <c r="AL309" s="47">
        <v>0</v>
      </c>
      <c r="AM309" s="47">
        <v>0</v>
      </c>
      <c r="AN309" s="47">
        <v>0</v>
      </c>
      <c r="AO309" s="47">
        <v>0</v>
      </c>
      <c r="AP309" s="419"/>
      <c r="AQ309" s="96"/>
    </row>
    <row r="310" spans="1:43" s="327" customFormat="1" ht="29.25" customHeight="1">
      <c r="A310" s="1022" t="s">
        <v>194</v>
      </c>
      <c r="B310" s="797" t="s">
        <v>421</v>
      </c>
      <c r="C310" s="762"/>
      <c r="D310" s="762"/>
      <c r="E310" s="762"/>
      <c r="F310" s="762">
        <v>82</v>
      </c>
      <c r="G310" s="824"/>
      <c r="H310" s="824"/>
      <c r="I310" s="990" t="s">
        <v>20</v>
      </c>
      <c r="J310" s="52">
        <f>L310</f>
        <v>12299.37</v>
      </c>
      <c r="K310" s="52"/>
      <c r="L310" s="3">
        <f>L312</f>
        <v>12299.37</v>
      </c>
      <c r="M310" s="3">
        <f t="shared" ref="M310:Y310" si="204">M312</f>
        <v>0</v>
      </c>
      <c r="N310" s="3">
        <f t="shared" si="204"/>
        <v>0</v>
      </c>
      <c r="O310" s="3">
        <f t="shared" si="204"/>
        <v>5371.98</v>
      </c>
      <c r="P310" s="3">
        <f>SUM(P311:P312)</f>
        <v>377.92</v>
      </c>
      <c r="Q310" s="3">
        <f t="shared" si="204"/>
        <v>0</v>
      </c>
      <c r="R310" s="3">
        <f t="shared" si="204"/>
        <v>0</v>
      </c>
      <c r="S310" s="3">
        <f t="shared" si="204"/>
        <v>0</v>
      </c>
      <c r="T310" s="3">
        <f t="shared" si="204"/>
        <v>0</v>
      </c>
      <c r="U310" s="3">
        <f t="shared" si="204"/>
        <v>0</v>
      </c>
      <c r="V310" s="3">
        <f t="shared" si="204"/>
        <v>0</v>
      </c>
      <c r="W310" s="3">
        <f t="shared" si="204"/>
        <v>0</v>
      </c>
      <c r="X310" s="3">
        <f t="shared" si="204"/>
        <v>0</v>
      </c>
      <c r="Y310" s="3">
        <f t="shared" si="204"/>
        <v>0</v>
      </c>
      <c r="Z310" s="95">
        <v>0</v>
      </c>
      <c r="AA310" s="3">
        <f t="shared" ref="AA310:AO310" si="205">AA312</f>
        <v>0</v>
      </c>
      <c r="AB310" s="3">
        <f t="shared" si="205"/>
        <v>0</v>
      </c>
      <c r="AC310" s="3">
        <f t="shared" si="205"/>
        <v>0</v>
      </c>
      <c r="AD310" s="3">
        <f t="shared" si="205"/>
        <v>0</v>
      </c>
      <c r="AE310" s="3">
        <f t="shared" si="205"/>
        <v>0</v>
      </c>
      <c r="AF310" s="3">
        <f t="shared" si="205"/>
        <v>0</v>
      </c>
      <c r="AG310" s="3">
        <f t="shared" si="205"/>
        <v>0</v>
      </c>
      <c r="AH310" s="3">
        <f t="shared" si="205"/>
        <v>0</v>
      </c>
      <c r="AI310" s="3">
        <f t="shared" si="205"/>
        <v>0</v>
      </c>
      <c r="AJ310" s="3">
        <f t="shared" si="205"/>
        <v>0</v>
      </c>
      <c r="AK310" s="3">
        <f t="shared" si="205"/>
        <v>0</v>
      </c>
      <c r="AL310" s="3">
        <f t="shared" si="205"/>
        <v>0</v>
      </c>
      <c r="AM310" s="3">
        <f t="shared" si="205"/>
        <v>0</v>
      </c>
      <c r="AN310" s="3">
        <f t="shared" si="205"/>
        <v>0</v>
      </c>
      <c r="AO310" s="3">
        <f t="shared" si="205"/>
        <v>0</v>
      </c>
      <c r="AP310" s="852"/>
      <c r="AQ310" s="95">
        <v>0</v>
      </c>
    </row>
    <row r="311" spans="1:43" ht="15.75" customHeight="1">
      <c r="A311" s="1023"/>
      <c r="B311" s="1" t="s">
        <v>39</v>
      </c>
      <c r="C311" s="775"/>
      <c r="D311" s="775"/>
      <c r="E311" s="775"/>
      <c r="F311" s="775"/>
      <c r="G311" s="768"/>
      <c r="H311" s="768"/>
      <c r="I311" s="991"/>
      <c r="J311" s="6"/>
      <c r="K311" s="6"/>
      <c r="L311" s="47"/>
      <c r="M311" s="47"/>
      <c r="N311" s="47"/>
      <c r="O311" s="47"/>
      <c r="P311" s="47">
        <v>377.92</v>
      </c>
      <c r="Q311" s="47">
        <f>S311</f>
        <v>0</v>
      </c>
      <c r="R311" s="47">
        <f>S311</f>
        <v>0</v>
      </c>
      <c r="S311" s="47">
        <v>0</v>
      </c>
      <c r="T311" s="47"/>
      <c r="U311" s="47"/>
      <c r="V311" s="47"/>
      <c r="W311" s="47"/>
      <c r="X311" s="47"/>
      <c r="Y311" s="47"/>
      <c r="Z311" s="47"/>
      <c r="AA311" s="47">
        <v>0</v>
      </c>
      <c r="AB311" s="47">
        <v>0</v>
      </c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19"/>
      <c r="AQ311" s="47"/>
    </row>
    <row r="312" spans="1:43" ht="19.5" customHeight="1">
      <c r="A312" s="1025"/>
      <c r="B312" s="1" t="s">
        <v>213</v>
      </c>
      <c r="C312" s="774"/>
      <c r="D312" s="774"/>
      <c r="E312" s="774"/>
      <c r="F312" s="774"/>
      <c r="G312" s="768">
        <v>2024</v>
      </c>
      <c r="H312" s="768">
        <v>2029</v>
      </c>
      <c r="I312" s="992"/>
      <c r="J312" s="6">
        <f>L312</f>
        <v>12299.37</v>
      </c>
      <c r="K312" s="6"/>
      <c r="L312" s="47">
        <v>12299.37</v>
      </c>
      <c r="M312" s="47">
        <v>0</v>
      </c>
      <c r="N312" s="47">
        <v>0</v>
      </c>
      <c r="O312" s="47">
        <v>5371.98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7">
        <v>0</v>
      </c>
      <c r="Z312" s="96"/>
      <c r="AA312" s="47">
        <v>0</v>
      </c>
      <c r="AB312" s="47">
        <v>0</v>
      </c>
      <c r="AC312" s="47">
        <v>0</v>
      </c>
      <c r="AD312" s="47">
        <v>0</v>
      </c>
      <c r="AE312" s="47">
        <v>0</v>
      </c>
      <c r="AF312" s="47">
        <v>0</v>
      </c>
      <c r="AG312" s="47">
        <v>0</v>
      </c>
      <c r="AH312" s="47">
        <v>0</v>
      </c>
      <c r="AI312" s="47">
        <v>0</v>
      </c>
      <c r="AJ312" s="47">
        <v>0</v>
      </c>
      <c r="AK312" s="47">
        <v>0</v>
      </c>
      <c r="AL312" s="47">
        <v>0</v>
      </c>
      <c r="AM312" s="47">
        <v>0</v>
      </c>
      <c r="AN312" s="47">
        <v>0</v>
      </c>
      <c r="AO312" s="47">
        <v>0</v>
      </c>
      <c r="AP312" s="419"/>
      <c r="AQ312" s="96"/>
    </row>
  </sheetData>
  <mergeCells count="200">
    <mergeCell ref="I228:I229"/>
    <mergeCell ref="I234:I235"/>
    <mergeCell ref="A297:A299"/>
    <mergeCell ref="I297:I299"/>
    <mergeCell ref="A307:A309"/>
    <mergeCell ref="I307:I309"/>
    <mergeCell ref="A310:A312"/>
    <mergeCell ref="I310:I312"/>
    <mergeCell ref="A284:A286"/>
    <mergeCell ref="I284:I286"/>
    <mergeCell ref="A287:A296"/>
    <mergeCell ref="A277:A283"/>
    <mergeCell ref="C277:C278"/>
    <mergeCell ref="D277:D278"/>
    <mergeCell ref="E277:E278"/>
    <mergeCell ref="F277:F278"/>
    <mergeCell ref="I277:I283"/>
    <mergeCell ref="A272:A276"/>
    <mergeCell ref="C272:C273"/>
    <mergeCell ref="D272:D273"/>
    <mergeCell ref="E272:E273"/>
    <mergeCell ref="F272:F273"/>
    <mergeCell ref="I272:I276"/>
    <mergeCell ref="I266:I267"/>
    <mergeCell ref="J266:J267"/>
    <mergeCell ref="A268:A271"/>
    <mergeCell ref="C268:C269"/>
    <mergeCell ref="D268:D269"/>
    <mergeCell ref="E268:E269"/>
    <mergeCell ref="F268:F269"/>
    <mergeCell ref="I268:I271"/>
    <mergeCell ref="A251:A255"/>
    <mergeCell ref="I251:I255"/>
    <mergeCell ref="A256:A257"/>
    <mergeCell ref="I256:I257"/>
    <mergeCell ref="I263:I264"/>
    <mergeCell ref="A266:A267"/>
    <mergeCell ref="C266:C267"/>
    <mergeCell ref="D266:D267"/>
    <mergeCell ref="E266:E267"/>
    <mergeCell ref="F266:F267"/>
    <mergeCell ref="I237:I240"/>
    <mergeCell ref="J237:J240"/>
    <mergeCell ref="A244:A247"/>
    <mergeCell ref="B244:H247"/>
    <mergeCell ref="A248:A250"/>
    <mergeCell ref="I248:I249"/>
    <mergeCell ref="A230:A233"/>
    <mergeCell ref="B230:H233"/>
    <mergeCell ref="A237:A240"/>
    <mergeCell ref="C237:C240"/>
    <mergeCell ref="D237:D240"/>
    <mergeCell ref="E237:E240"/>
    <mergeCell ref="F237:F240"/>
    <mergeCell ref="G237:G240"/>
    <mergeCell ref="H237:H240"/>
    <mergeCell ref="J207:J211"/>
    <mergeCell ref="A212:A213"/>
    <mergeCell ref="I212:I213"/>
    <mergeCell ref="I218:I219"/>
    <mergeCell ref="I224:I225"/>
    <mergeCell ref="I226:I227"/>
    <mergeCell ref="A207:A211"/>
    <mergeCell ref="C207:C211"/>
    <mergeCell ref="D207:D211"/>
    <mergeCell ref="E207:E211"/>
    <mergeCell ref="F207:F211"/>
    <mergeCell ref="I207:I211"/>
    <mergeCell ref="A183:A184"/>
    <mergeCell ref="I183:I184"/>
    <mergeCell ref="A186:A187"/>
    <mergeCell ref="I186:I187"/>
    <mergeCell ref="A203:A206"/>
    <mergeCell ref="B203:H206"/>
    <mergeCell ref="H170:H171"/>
    <mergeCell ref="I170:I171"/>
    <mergeCell ref="J170:J171"/>
    <mergeCell ref="K170:K171"/>
    <mergeCell ref="A179:A180"/>
    <mergeCell ref="I179:I180"/>
    <mergeCell ref="A170:A171"/>
    <mergeCell ref="C170:C171"/>
    <mergeCell ref="D170:D171"/>
    <mergeCell ref="E170:E171"/>
    <mergeCell ref="F170:F171"/>
    <mergeCell ref="G170:G171"/>
    <mergeCell ref="H163:H164"/>
    <mergeCell ref="I163:I164"/>
    <mergeCell ref="J163:J164"/>
    <mergeCell ref="K163:K164"/>
    <mergeCell ref="A166:A169"/>
    <mergeCell ref="F166:F169"/>
    <mergeCell ref="I166:I169"/>
    <mergeCell ref="A163:A164"/>
    <mergeCell ref="C163:C164"/>
    <mergeCell ref="D163:D164"/>
    <mergeCell ref="E163:E164"/>
    <mergeCell ref="F163:F164"/>
    <mergeCell ref="G163:G164"/>
    <mergeCell ref="A137:A141"/>
    <mergeCell ref="I137:I141"/>
    <mergeCell ref="J137:J141"/>
    <mergeCell ref="A154:H158"/>
    <mergeCell ref="A159:A162"/>
    <mergeCell ref="B159:H162"/>
    <mergeCell ref="A119:A123"/>
    <mergeCell ref="I119:I123"/>
    <mergeCell ref="A124:A125"/>
    <mergeCell ref="I124:I125"/>
    <mergeCell ref="A127:A130"/>
    <mergeCell ref="B127:H130"/>
    <mergeCell ref="A142:A146"/>
    <mergeCell ref="I142:I146"/>
    <mergeCell ref="J142:J146"/>
    <mergeCell ref="A147:A151"/>
    <mergeCell ref="I147:I151"/>
    <mergeCell ref="J147:J151"/>
    <mergeCell ref="A107:A111"/>
    <mergeCell ref="I107:I111"/>
    <mergeCell ref="A112:A113"/>
    <mergeCell ref="I112:I113"/>
    <mergeCell ref="A115:A118"/>
    <mergeCell ref="I115:I118"/>
    <mergeCell ref="A95:A97"/>
    <mergeCell ref="I95:I96"/>
    <mergeCell ref="A98:A99"/>
    <mergeCell ref="I98:I99"/>
    <mergeCell ref="A101:A106"/>
    <mergeCell ref="I101:I106"/>
    <mergeCell ref="C85:C90"/>
    <mergeCell ref="D85:D90"/>
    <mergeCell ref="E85:E90"/>
    <mergeCell ref="F85:F90"/>
    <mergeCell ref="I85:I90"/>
    <mergeCell ref="A92:A94"/>
    <mergeCell ref="I92:I93"/>
    <mergeCell ref="I69:I72"/>
    <mergeCell ref="J69:J72"/>
    <mergeCell ref="A77:A80"/>
    <mergeCell ref="B77:H80"/>
    <mergeCell ref="A81:A82"/>
    <mergeCell ref="I81:I82"/>
    <mergeCell ref="A66:A68"/>
    <mergeCell ref="B66:H68"/>
    <mergeCell ref="A69:A72"/>
    <mergeCell ref="C69:C72"/>
    <mergeCell ref="D69:D72"/>
    <mergeCell ref="E69:E72"/>
    <mergeCell ref="F69:F72"/>
    <mergeCell ref="I56:I58"/>
    <mergeCell ref="A59:A62"/>
    <mergeCell ref="C59:C62"/>
    <mergeCell ref="D59:D62"/>
    <mergeCell ref="E59:E62"/>
    <mergeCell ref="F59:F62"/>
    <mergeCell ref="I59:I62"/>
    <mergeCell ref="A53:A55"/>
    <mergeCell ref="B53:H55"/>
    <mergeCell ref="A56:A58"/>
    <mergeCell ref="C56:C58"/>
    <mergeCell ref="D56:D58"/>
    <mergeCell ref="E56:E58"/>
    <mergeCell ref="F56:F58"/>
    <mergeCell ref="A37:A40"/>
    <mergeCell ref="I37:I40"/>
    <mergeCell ref="A48:A52"/>
    <mergeCell ref="I48:I52"/>
    <mergeCell ref="J48:J52"/>
    <mergeCell ref="K48:K52"/>
    <mergeCell ref="H20:H21"/>
    <mergeCell ref="AP21:AP31"/>
    <mergeCell ref="A34:A36"/>
    <mergeCell ref="I34:I36"/>
    <mergeCell ref="J34:J36"/>
    <mergeCell ref="K34:K36"/>
    <mergeCell ref="AP35:AP36"/>
    <mergeCell ref="A20:A29"/>
    <mergeCell ref="C20:C21"/>
    <mergeCell ref="D20:D21"/>
    <mergeCell ref="E20:E21"/>
    <mergeCell ref="F20:F21"/>
    <mergeCell ref="G20:G21"/>
    <mergeCell ref="A11:H15"/>
    <mergeCell ref="A16:A19"/>
    <mergeCell ref="B16:H19"/>
    <mergeCell ref="V3:W3"/>
    <mergeCell ref="X3:Y3"/>
    <mergeCell ref="AF3:AJ3"/>
    <mergeCell ref="K37:K40"/>
    <mergeCell ref="A44:A47"/>
    <mergeCell ref="B44:H47"/>
    <mergeCell ref="AL3:AO3"/>
    <mergeCell ref="M3:O3"/>
    <mergeCell ref="R3:S3"/>
    <mergeCell ref="T3:U3"/>
    <mergeCell ref="A1:AP1"/>
    <mergeCell ref="E3:F3"/>
    <mergeCell ref="B5:F5"/>
    <mergeCell ref="A6:H9"/>
    <mergeCell ref="A10:H10"/>
  </mergeCells>
  <pageMargins left="0" right="0" top="0.19685039370078741" bottom="0.15748031496062992" header="0.31496062992125984" footer="0.31496062992125984"/>
  <pageSetup paperSize="9" fitToHeight="10" orientation="landscape" r:id="rId1"/>
  <rowBreaks count="3" manualBreakCount="3">
    <brk id="47" max="16383" man="1"/>
    <brk id="182" max="16383" man="1"/>
    <brk id="250" max="16383" man="1"/>
  </rowBreaks>
  <colBreaks count="1" manualBreakCount="1">
    <brk id="4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12"/>
  <sheetViews>
    <sheetView topLeftCell="B1" zoomScale="170" zoomScaleNormal="170" zoomScaleSheetLayoutView="140" workbookViewId="0">
      <pane xSplit="14" ySplit="9" topLeftCell="P10" activePane="bottomRight" state="frozen"/>
      <selection activeCell="B1" sqref="B1"/>
      <selection pane="topRight" activeCell="P1" sqref="P1"/>
      <selection pane="bottomLeft" activeCell="B10" sqref="B10"/>
      <selection pane="bottomRight" activeCell="Q297" sqref="Q297"/>
    </sheetView>
  </sheetViews>
  <sheetFormatPr defaultRowHeight="15"/>
  <cols>
    <col min="1" max="1" width="7.140625" style="285" customWidth="1"/>
    <col min="2" max="2" width="63.85546875" style="285" customWidth="1"/>
    <col min="3" max="3" width="10" style="285" hidden="1" customWidth="1"/>
    <col min="4" max="4" width="12" style="285" hidden="1" customWidth="1"/>
    <col min="5" max="5" width="9.42578125" style="285" hidden="1" customWidth="1"/>
    <col min="6" max="6" width="11" style="285" hidden="1" customWidth="1"/>
    <col min="7" max="7" width="10.28515625" style="285" hidden="1" customWidth="1"/>
    <col min="8" max="8" width="10.5703125" style="285" hidden="1" customWidth="1"/>
    <col min="9" max="9" width="13.140625" style="285" hidden="1" customWidth="1"/>
    <col min="10" max="10" width="16.140625" style="285" hidden="1" customWidth="1"/>
    <col min="11" max="11" width="13.140625" style="285" hidden="1" customWidth="1"/>
    <col min="12" max="12" width="13.28515625" style="285" hidden="1" customWidth="1"/>
    <col min="13" max="13" width="12.140625" style="285" hidden="1" customWidth="1"/>
    <col min="14" max="14" width="11.7109375" style="285" hidden="1" customWidth="1"/>
    <col min="15" max="15" width="14.42578125" style="285" hidden="1" customWidth="1"/>
    <col min="16" max="16" width="23" style="285" customWidth="1"/>
    <col min="17" max="17" width="23.140625" style="285" customWidth="1"/>
    <col min="18" max="18" width="12.140625" style="285" hidden="1" customWidth="1"/>
    <col min="19" max="19" width="13.140625" style="285" hidden="1" customWidth="1"/>
    <col min="20" max="20" width="10.5703125" style="285" hidden="1" customWidth="1"/>
    <col min="21" max="21" width="12.42578125" style="285" hidden="1" customWidth="1"/>
    <col min="22" max="22" width="11.42578125" style="285" hidden="1" customWidth="1"/>
    <col min="23" max="23" width="10.42578125" style="285" hidden="1" customWidth="1"/>
    <col min="24" max="24" width="12.140625" style="266" hidden="1" customWidth="1"/>
    <col min="25" max="25" width="11.140625" style="266" hidden="1" customWidth="1"/>
    <col min="26" max="26" width="11.140625" style="635" hidden="1" customWidth="1"/>
    <col min="27" max="27" width="22.28515625" style="632" customWidth="1"/>
    <col min="28" max="29" width="11" style="632" hidden="1" customWidth="1"/>
    <col min="30" max="30" width="9.42578125" style="632" hidden="1" customWidth="1"/>
    <col min="31" max="32" width="11" style="632" hidden="1" customWidth="1"/>
    <col min="33" max="33" width="8" style="632" hidden="1" customWidth="1"/>
    <col min="34" max="34" width="10" style="632" hidden="1" customWidth="1"/>
    <col min="35" max="35" width="11.28515625" style="632" hidden="1" customWidth="1"/>
    <col min="36" max="36" width="10" style="632" hidden="1" customWidth="1"/>
    <col min="37" max="37" width="11.5703125" style="632" hidden="1" customWidth="1"/>
    <col min="38" max="38" width="11.140625" style="632" hidden="1" customWidth="1"/>
    <col min="39" max="39" width="8.5703125" style="632" hidden="1" customWidth="1"/>
    <col min="40" max="40" width="7.28515625" style="632" hidden="1" customWidth="1"/>
    <col min="41" max="41" width="6.28515625" style="632" hidden="1" customWidth="1"/>
    <col min="42" max="42" width="11.5703125" style="636" hidden="1" customWidth="1"/>
    <col min="43" max="43" width="11.140625" style="635" hidden="1" customWidth="1"/>
    <col min="44" max="44" width="10.28515625" style="285" bestFit="1" customWidth="1"/>
    <col min="45" max="16384" width="9.140625" style="285"/>
  </cols>
  <sheetData>
    <row r="1" spans="1:43" s="637" customFormat="1" ht="64.5" customHeight="1">
      <c r="A1" s="1256" t="s">
        <v>448</v>
      </c>
      <c r="B1" s="1256"/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1256"/>
      <c r="N1" s="1256"/>
      <c r="O1" s="1256"/>
      <c r="P1" s="1256"/>
      <c r="Q1" s="1257"/>
      <c r="R1" s="1257"/>
      <c r="S1" s="1257"/>
      <c r="T1" s="1257"/>
      <c r="U1" s="1257"/>
      <c r="V1" s="1257"/>
      <c r="W1" s="1257"/>
      <c r="X1" s="1257"/>
      <c r="Y1" s="1257"/>
      <c r="Z1" s="1257"/>
      <c r="AA1" s="1257"/>
      <c r="AB1" s="1257"/>
      <c r="AC1" s="1257"/>
      <c r="AD1" s="1257"/>
      <c r="AE1" s="1257"/>
      <c r="AF1" s="1257"/>
      <c r="AG1" s="1257"/>
      <c r="AH1" s="1257"/>
      <c r="AI1" s="1257"/>
      <c r="AJ1" s="1257"/>
      <c r="AK1" s="1257"/>
      <c r="AL1" s="1257"/>
      <c r="AM1" s="1257"/>
      <c r="AN1" s="1257"/>
      <c r="AO1" s="1257"/>
      <c r="AP1" s="1257"/>
      <c r="AQ1" s="688"/>
    </row>
    <row r="2" spans="1:43" s="602" customFormat="1" ht="20.25">
      <c r="A2" s="603"/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X2" s="604"/>
      <c r="Y2" s="604"/>
      <c r="Z2" s="689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05"/>
      <c r="AQ2" s="689"/>
    </row>
    <row r="3" spans="1:43" ht="50.25" customHeight="1">
      <c r="A3" s="928" t="s">
        <v>3</v>
      </c>
      <c r="B3" s="928" t="s">
        <v>4</v>
      </c>
      <c r="C3" s="889" t="s">
        <v>6</v>
      </c>
      <c r="D3" s="889" t="s">
        <v>14</v>
      </c>
      <c r="E3" s="1196" t="s">
        <v>5</v>
      </c>
      <c r="F3" s="1198"/>
      <c r="G3" s="889" t="s">
        <v>1</v>
      </c>
      <c r="H3" s="889" t="s">
        <v>2</v>
      </c>
      <c r="I3" s="889" t="s">
        <v>0</v>
      </c>
      <c r="J3" s="889" t="s">
        <v>51</v>
      </c>
      <c r="K3" s="889" t="s">
        <v>52</v>
      </c>
      <c r="L3" s="889" t="s">
        <v>275</v>
      </c>
      <c r="M3" s="1196" t="s">
        <v>8</v>
      </c>
      <c r="N3" s="1197"/>
      <c r="O3" s="1198"/>
      <c r="P3" s="901" t="s">
        <v>446</v>
      </c>
      <c r="Q3" s="901" t="s">
        <v>449</v>
      </c>
      <c r="R3" s="1168" t="s">
        <v>307</v>
      </c>
      <c r="S3" s="1169"/>
      <c r="T3" s="1172" t="s">
        <v>68</v>
      </c>
      <c r="U3" s="1255"/>
      <c r="V3" s="1172" t="s">
        <v>322</v>
      </c>
      <c r="W3" s="1255"/>
      <c r="X3" s="1168" t="s">
        <v>70</v>
      </c>
      <c r="Y3" s="1169"/>
      <c r="Z3" s="691" t="s">
        <v>348</v>
      </c>
      <c r="AA3" s="62" t="s">
        <v>450</v>
      </c>
      <c r="AB3" s="901"/>
      <c r="AC3" s="901"/>
      <c r="AD3" s="901"/>
      <c r="AE3" s="901"/>
      <c r="AF3" s="1172" t="s">
        <v>308</v>
      </c>
      <c r="AG3" s="1179"/>
      <c r="AH3" s="1179"/>
      <c r="AI3" s="1179"/>
      <c r="AJ3" s="1290"/>
      <c r="AK3" s="902" t="s">
        <v>73</v>
      </c>
      <c r="AL3" s="1252" t="s">
        <v>74</v>
      </c>
      <c r="AM3" s="1253"/>
      <c r="AN3" s="1253"/>
      <c r="AO3" s="1254"/>
      <c r="AP3" s="606" t="s">
        <v>75</v>
      </c>
      <c r="AQ3" s="691" t="s">
        <v>348</v>
      </c>
    </row>
    <row r="4" spans="1:43" ht="15.75">
      <c r="A4" s="607">
        <v>1</v>
      </c>
      <c r="B4" s="607">
        <v>2</v>
      </c>
      <c r="C4" s="607">
        <v>3</v>
      </c>
      <c r="D4" s="607">
        <v>4</v>
      </c>
      <c r="E4" s="607">
        <v>5</v>
      </c>
      <c r="F4" s="607">
        <v>6</v>
      </c>
      <c r="G4" s="607">
        <v>7</v>
      </c>
      <c r="H4" s="607">
        <v>8</v>
      </c>
      <c r="I4" s="607">
        <v>3</v>
      </c>
      <c r="J4" s="607"/>
      <c r="K4" s="607"/>
      <c r="L4" s="607">
        <v>4</v>
      </c>
      <c r="M4" s="607">
        <v>17</v>
      </c>
      <c r="N4" s="607">
        <v>18</v>
      </c>
      <c r="O4" s="607">
        <v>19</v>
      </c>
      <c r="P4" s="903">
        <v>3</v>
      </c>
      <c r="Q4" s="608">
        <v>4</v>
      </c>
      <c r="R4" s="903">
        <v>7</v>
      </c>
      <c r="S4" s="903">
        <v>8</v>
      </c>
      <c r="T4" s="608">
        <v>9</v>
      </c>
      <c r="U4" s="608">
        <v>10</v>
      </c>
      <c r="V4" s="608">
        <v>11</v>
      </c>
      <c r="W4" s="608">
        <v>12</v>
      </c>
      <c r="X4" s="903">
        <v>13</v>
      </c>
      <c r="Y4" s="903">
        <v>14</v>
      </c>
      <c r="Z4" s="167"/>
      <c r="AA4" s="608">
        <v>5</v>
      </c>
      <c r="AB4" s="608">
        <v>10</v>
      </c>
      <c r="AC4" s="608">
        <v>17</v>
      </c>
      <c r="AD4" s="608">
        <v>18</v>
      </c>
      <c r="AE4" s="608">
        <v>16</v>
      </c>
      <c r="AF4" s="608">
        <v>11</v>
      </c>
      <c r="AG4" s="608">
        <v>12</v>
      </c>
      <c r="AH4" s="608">
        <v>19</v>
      </c>
      <c r="AI4" s="608">
        <v>20</v>
      </c>
      <c r="AJ4" s="608">
        <v>18</v>
      </c>
      <c r="AK4" s="608">
        <v>13</v>
      </c>
      <c r="AL4" s="608">
        <v>14</v>
      </c>
      <c r="AM4" s="608">
        <v>15</v>
      </c>
      <c r="AN4" s="608">
        <v>16</v>
      </c>
      <c r="AO4" s="608">
        <v>17</v>
      </c>
      <c r="AP4" s="608">
        <v>18</v>
      </c>
      <c r="AQ4" s="167"/>
    </row>
    <row r="5" spans="1:43" s="327" customFormat="1" ht="15.75">
      <c r="A5" s="692"/>
      <c r="B5" s="1258" t="s">
        <v>330</v>
      </c>
      <c r="C5" s="1259"/>
      <c r="D5" s="1259"/>
      <c r="E5" s="1259"/>
      <c r="F5" s="1260"/>
      <c r="G5" s="880"/>
      <c r="H5" s="880"/>
      <c r="I5" s="693"/>
      <c r="J5" s="70">
        <f t="shared" ref="J5:O5" si="0">J6+J7+J8+J9</f>
        <v>2106395.81</v>
      </c>
      <c r="K5" s="70">
        <f t="shared" si="0"/>
        <v>979387.0199999999</v>
      </c>
      <c r="L5" s="70">
        <f t="shared" si="0"/>
        <v>2984552.38</v>
      </c>
      <c r="M5" s="70">
        <f t="shared" si="0"/>
        <v>1176698.6399999999</v>
      </c>
      <c r="N5" s="70">
        <f t="shared" si="0"/>
        <v>980121.65</v>
      </c>
      <c r="O5" s="70">
        <f t="shared" si="0"/>
        <v>497854.22000000003</v>
      </c>
      <c r="P5" s="70">
        <f t="shared" ref="P5:AE9" si="1">P11+P154</f>
        <v>519486.87000000011</v>
      </c>
      <c r="Q5" s="70">
        <f t="shared" si="1"/>
        <v>0</v>
      </c>
      <c r="R5" s="70">
        <f t="shared" si="1"/>
        <v>51099.214</v>
      </c>
      <c r="S5" s="70">
        <f t="shared" si="1"/>
        <v>72038.147999999986</v>
      </c>
      <c r="T5" s="70">
        <f t="shared" si="1"/>
        <v>68025.214609999995</v>
      </c>
      <c r="U5" s="70">
        <f t="shared" si="1"/>
        <v>96939.605609999999</v>
      </c>
      <c r="V5" s="70">
        <f t="shared" si="1"/>
        <v>35015.901999999995</v>
      </c>
      <c r="W5" s="70">
        <f t="shared" si="1"/>
        <v>99746.929239999998</v>
      </c>
      <c r="X5" s="70">
        <f t="shared" si="1"/>
        <v>0</v>
      </c>
      <c r="Y5" s="70">
        <f t="shared" si="1"/>
        <v>0</v>
      </c>
      <c r="Z5" s="694">
        <f t="shared" si="1"/>
        <v>45</v>
      </c>
      <c r="AA5" s="70">
        <f t="shared" si="1"/>
        <v>0</v>
      </c>
      <c r="AB5" s="70">
        <f t="shared" ref="AB5:AO5" si="2">AB6+AB7+AB8+AB9</f>
        <v>20577.904999999999</v>
      </c>
      <c r="AC5" s="70">
        <f t="shared" si="2"/>
        <v>36255.689000000006</v>
      </c>
      <c r="AD5" s="70">
        <f t="shared" si="2"/>
        <v>72795.814890000009</v>
      </c>
      <c r="AE5" s="70">
        <f t="shared" si="2"/>
        <v>0</v>
      </c>
      <c r="AF5" s="70">
        <f t="shared" si="2"/>
        <v>0</v>
      </c>
      <c r="AG5" s="70">
        <f t="shared" si="2"/>
        <v>0</v>
      </c>
      <c r="AH5" s="70">
        <f t="shared" si="2"/>
        <v>0</v>
      </c>
      <c r="AI5" s="70">
        <f t="shared" si="2"/>
        <v>0</v>
      </c>
      <c r="AJ5" s="70">
        <f t="shared" si="2"/>
        <v>0</v>
      </c>
      <c r="AK5" s="70">
        <f t="shared" si="2"/>
        <v>317870.54000000004</v>
      </c>
      <c r="AL5" s="70">
        <f t="shared" si="2"/>
        <v>317870.54000000004</v>
      </c>
      <c r="AM5" s="70">
        <f>ROUND((Q5*100%/P5*100),2)</f>
        <v>0</v>
      </c>
      <c r="AN5" s="70">
        <f t="shared" si="2"/>
        <v>0</v>
      </c>
      <c r="AO5" s="70">
        <f t="shared" si="2"/>
        <v>0</v>
      </c>
      <c r="AP5" s="638"/>
      <c r="AQ5" s="694">
        <f>AQ11+AQ154</f>
        <v>4934.7240000000002</v>
      </c>
    </row>
    <row r="6" spans="1:43" s="327" customFormat="1" ht="27.75" hidden="1" customHeight="1">
      <c r="A6" s="1083"/>
      <c r="B6" s="1261"/>
      <c r="C6" s="1261"/>
      <c r="D6" s="1261"/>
      <c r="E6" s="1261"/>
      <c r="F6" s="1261"/>
      <c r="G6" s="1261"/>
      <c r="H6" s="1262"/>
      <c r="I6" s="611" t="s">
        <v>19</v>
      </c>
      <c r="J6" s="3">
        <f t="shared" ref="J6:O9" si="3">J12+J155</f>
        <v>1130844</v>
      </c>
      <c r="K6" s="3">
        <f t="shared" si="3"/>
        <v>277183.29999999993</v>
      </c>
      <c r="L6" s="3">
        <f t="shared" si="3"/>
        <v>943503.33999999985</v>
      </c>
      <c r="M6" s="3">
        <f t="shared" si="3"/>
        <v>139101.35</v>
      </c>
      <c r="N6" s="3">
        <f t="shared" si="3"/>
        <v>119048.09999999999</v>
      </c>
      <c r="O6" s="3">
        <f t="shared" si="3"/>
        <v>108418.62000000001</v>
      </c>
      <c r="P6" s="3">
        <f t="shared" si="1"/>
        <v>264162.01</v>
      </c>
      <c r="Q6" s="3">
        <f t="shared" si="1"/>
        <v>0</v>
      </c>
      <c r="R6" s="3">
        <f t="shared" si="1"/>
        <v>1128.182</v>
      </c>
      <c r="S6" s="3">
        <f t="shared" si="1"/>
        <v>4128.1819999999998</v>
      </c>
      <c r="T6" s="3">
        <f t="shared" si="1"/>
        <v>31.5</v>
      </c>
      <c r="U6" s="3">
        <f t="shared" si="1"/>
        <v>2236.8380000000002</v>
      </c>
      <c r="V6" s="3">
        <f t="shared" si="1"/>
        <v>0</v>
      </c>
      <c r="W6" s="3">
        <f t="shared" si="1"/>
        <v>0</v>
      </c>
      <c r="X6" s="3">
        <f t="shared" si="1"/>
        <v>0</v>
      </c>
      <c r="Y6" s="3">
        <f t="shared" si="1"/>
        <v>0</v>
      </c>
      <c r="Z6" s="95">
        <f t="shared" si="1"/>
        <v>0</v>
      </c>
      <c r="AA6" s="3">
        <f t="shared" si="1"/>
        <v>0</v>
      </c>
      <c r="AB6" s="3">
        <f t="shared" si="1"/>
        <v>3015.1369999999997</v>
      </c>
      <c r="AC6" s="3">
        <f t="shared" si="1"/>
        <v>0</v>
      </c>
      <c r="AD6" s="3">
        <f t="shared" si="1"/>
        <v>31.5</v>
      </c>
      <c r="AE6" s="3">
        <f t="shared" si="1"/>
        <v>0</v>
      </c>
      <c r="AF6" s="3">
        <f t="shared" ref="AF6:AL9" si="4">AF12+AF155</f>
        <v>0</v>
      </c>
      <c r="AG6" s="3">
        <f t="shared" si="4"/>
        <v>0</v>
      </c>
      <c r="AH6" s="3">
        <f t="shared" si="4"/>
        <v>0</v>
      </c>
      <c r="AI6" s="3">
        <f t="shared" si="4"/>
        <v>0</v>
      </c>
      <c r="AJ6" s="3">
        <f t="shared" si="4"/>
        <v>0</v>
      </c>
      <c r="AK6" s="3">
        <f t="shared" si="4"/>
        <v>192946.75</v>
      </c>
      <c r="AL6" s="3">
        <f t="shared" si="4"/>
        <v>192946.75</v>
      </c>
      <c r="AM6" s="385">
        <f>ROUND((Q6*100%/P6*100),2)</f>
        <v>0</v>
      </c>
      <c r="AN6" s="3">
        <f t="shared" ref="AN6:AO9" si="5">AN12+AN155</f>
        <v>0</v>
      </c>
      <c r="AO6" s="3">
        <f t="shared" si="5"/>
        <v>0</v>
      </c>
      <c r="AP6" s="638"/>
      <c r="AQ6" s="95">
        <f>AQ12+AQ155</f>
        <v>0</v>
      </c>
    </row>
    <row r="7" spans="1:43" s="327" customFormat="1" ht="39" hidden="1" customHeight="1">
      <c r="A7" s="1263"/>
      <c r="B7" s="1264"/>
      <c r="C7" s="1264"/>
      <c r="D7" s="1264"/>
      <c r="E7" s="1264"/>
      <c r="F7" s="1264"/>
      <c r="G7" s="1264"/>
      <c r="H7" s="1265"/>
      <c r="I7" s="611" t="s">
        <v>20</v>
      </c>
      <c r="J7" s="3">
        <f t="shared" si="3"/>
        <v>249930.72999999998</v>
      </c>
      <c r="K7" s="3">
        <f t="shared" si="3"/>
        <v>0</v>
      </c>
      <c r="L7" s="3">
        <f t="shared" si="3"/>
        <v>583894.28999999992</v>
      </c>
      <c r="M7" s="3">
        <f t="shared" si="3"/>
        <v>60774.350000000006</v>
      </c>
      <c r="N7" s="3">
        <f t="shared" si="3"/>
        <v>134872.99000000002</v>
      </c>
      <c r="O7" s="3">
        <f t="shared" si="3"/>
        <v>91691.959999999992</v>
      </c>
      <c r="P7" s="3">
        <f t="shared" si="1"/>
        <v>175498.53000000003</v>
      </c>
      <c r="Q7" s="3">
        <f t="shared" si="1"/>
        <v>0</v>
      </c>
      <c r="R7" s="3">
        <f t="shared" si="1"/>
        <v>12156.708000000001</v>
      </c>
      <c r="S7" s="3">
        <f t="shared" si="1"/>
        <v>12573.374</v>
      </c>
      <c r="T7" s="3">
        <f t="shared" si="1"/>
        <v>22089.049000000003</v>
      </c>
      <c r="U7" s="3">
        <f t="shared" si="1"/>
        <v>21847.228999999999</v>
      </c>
      <c r="V7" s="3">
        <f t="shared" si="1"/>
        <v>6338.5969999999998</v>
      </c>
      <c r="W7" s="3">
        <f t="shared" si="1"/>
        <v>7317.3669999999993</v>
      </c>
      <c r="X7" s="3">
        <f t="shared" si="1"/>
        <v>0</v>
      </c>
      <c r="Y7" s="3">
        <f t="shared" si="1"/>
        <v>0</v>
      </c>
      <c r="Z7" s="95">
        <f t="shared" si="1"/>
        <v>0</v>
      </c>
      <c r="AA7" s="3">
        <f t="shared" si="1"/>
        <v>0</v>
      </c>
      <c r="AB7" s="3">
        <f t="shared" si="1"/>
        <v>40.5</v>
      </c>
      <c r="AC7" s="3">
        <f t="shared" si="1"/>
        <v>4148.6930000000002</v>
      </c>
      <c r="AD7" s="3">
        <f t="shared" si="1"/>
        <v>72764.314890000009</v>
      </c>
      <c r="AE7" s="3">
        <f t="shared" si="1"/>
        <v>0</v>
      </c>
      <c r="AF7" s="3">
        <f t="shared" si="4"/>
        <v>0</v>
      </c>
      <c r="AG7" s="3">
        <f t="shared" si="4"/>
        <v>0</v>
      </c>
      <c r="AH7" s="3">
        <f t="shared" si="4"/>
        <v>0</v>
      </c>
      <c r="AI7" s="3">
        <f t="shared" si="4"/>
        <v>0</v>
      </c>
      <c r="AJ7" s="3">
        <f t="shared" si="4"/>
        <v>0</v>
      </c>
      <c r="AK7" s="3">
        <f t="shared" si="4"/>
        <v>124923.79000000001</v>
      </c>
      <c r="AL7" s="3">
        <f t="shared" si="4"/>
        <v>124923.79000000001</v>
      </c>
      <c r="AM7" s="385">
        <f>ROUND((Q7*100%/P7*100),2)</f>
        <v>0</v>
      </c>
      <c r="AN7" s="3">
        <f t="shared" si="5"/>
        <v>0</v>
      </c>
      <c r="AO7" s="3">
        <f t="shared" si="5"/>
        <v>0</v>
      </c>
      <c r="AP7" s="638"/>
      <c r="AQ7" s="95">
        <f>AQ13+AQ156</f>
        <v>0</v>
      </c>
    </row>
    <row r="8" spans="1:43" s="327" customFormat="1" ht="25.5" hidden="1" customHeight="1">
      <c r="A8" s="1263"/>
      <c r="B8" s="1264"/>
      <c r="C8" s="1264"/>
      <c r="D8" s="1264"/>
      <c r="E8" s="1264"/>
      <c r="F8" s="1264"/>
      <c r="G8" s="1264"/>
      <c r="H8" s="1265"/>
      <c r="I8" s="611" t="s">
        <v>10</v>
      </c>
      <c r="J8" s="3">
        <f t="shared" si="3"/>
        <v>23417.360000000001</v>
      </c>
      <c r="K8" s="3">
        <f t="shared" si="3"/>
        <v>0</v>
      </c>
      <c r="L8" s="3">
        <f t="shared" si="3"/>
        <v>667536.91</v>
      </c>
      <c r="M8" s="3">
        <f t="shared" si="3"/>
        <v>627881.75</v>
      </c>
      <c r="N8" s="3">
        <f t="shared" si="3"/>
        <v>529727.44999999995</v>
      </c>
      <c r="O8" s="3">
        <f t="shared" si="3"/>
        <v>297742.64</v>
      </c>
      <c r="P8" s="3">
        <f t="shared" si="1"/>
        <v>0</v>
      </c>
      <c r="Q8" s="3">
        <f t="shared" si="1"/>
        <v>0</v>
      </c>
      <c r="R8" s="3">
        <f t="shared" si="1"/>
        <v>0</v>
      </c>
      <c r="S8" s="3">
        <f t="shared" si="1"/>
        <v>17522.268</v>
      </c>
      <c r="T8" s="3">
        <f t="shared" si="1"/>
        <v>45904.665609999996</v>
      </c>
      <c r="U8" s="3">
        <f t="shared" si="1"/>
        <v>72855.538609999989</v>
      </c>
      <c r="V8" s="3">
        <f t="shared" si="1"/>
        <v>28677.305</v>
      </c>
      <c r="W8" s="3">
        <f t="shared" si="1"/>
        <v>92429.562239999999</v>
      </c>
      <c r="X8" s="3">
        <f t="shared" si="1"/>
        <v>0</v>
      </c>
      <c r="Y8" s="3">
        <f t="shared" si="1"/>
        <v>0</v>
      </c>
      <c r="Z8" s="95">
        <f t="shared" si="1"/>
        <v>0</v>
      </c>
      <c r="AA8" s="3">
        <f t="shared" si="1"/>
        <v>0</v>
      </c>
      <c r="AB8" s="3">
        <f t="shared" si="1"/>
        <v>17522.268</v>
      </c>
      <c r="AC8" s="3">
        <f t="shared" si="1"/>
        <v>32106.996000000003</v>
      </c>
      <c r="AD8" s="3">
        <f t="shared" si="1"/>
        <v>0</v>
      </c>
      <c r="AE8" s="3">
        <f t="shared" si="1"/>
        <v>0</v>
      </c>
      <c r="AF8" s="3">
        <f t="shared" si="4"/>
        <v>0</v>
      </c>
      <c r="AG8" s="3">
        <f t="shared" si="4"/>
        <v>0</v>
      </c>
      <c r="AH8" s="3">
        <f t="shared" si="4"/>
        <v>0</v>
      </c>
      <c r="AI8" s="3">
        <f t="shared" si="4"/>
        <v>0</v>
      </c>
      <c r="AJ8" s="3">
        <f t="shared" si="4"/>
        <v>0</v>
      </c>
      <c r="AK8" s="3">
        <f t="shared" si="4"/>
        <v>0</v>
      </c>
      <c r="AL8" s="3">
        <f t="shared" si="4"/>
        <v>0</v>
      </c>
      <c r="AM8" s="385">
        <v>0</v>
      </c>
      <c r="AN8" s="3">
        <f t="shared" si="5"/>
        <v>0</v>
      </c>
      <c r="AO8" s="3">
        <f t="shared" si="5"/>
        <v>0</v>
      </c>
      <c r="AP8" s="638"/>
      <c r="AQ8" s="95">
        <f>AQ14+AQ157</f>
        <v>0</v>
      </c>
    </row>
    <row r="9" spans="1:43" s="327" customFormat="1" ht="25.5" hidden="1">
      <c r="A9" s="1266"/>
      <c r="B9" s="1267"/>
      <c r="C9" s="1267"/>
      <c r="D9" s="1267"/>
      <c r="E9" s="1267"/>
      <c r="F9" s="1267"/>
      <c r="G9" s="1267"/>
      <c r="H9" s="1268"/>
      <c r="I9" s="611" t="s">
        <v>9</v>
      </c>
      <c r="J9" s="3">
        <f t="shared" si="3"/>
        <v>702203.72</v>
      </c>
      <c r="K9" s="3">
        <f t="shared" si="3"/>
        <v>702203.72</v>
      </c>
      <c r="L9" s="3">
        <f t="shared" si="3"/>
        <v>789617.84</v>
      </c>
      <c r="M9" s="3">
        <f t="shared" si="3"/>
        <v>348941.19</v>
      </c>
      <c r="N9" s="3">
        <f t="shared" si="3"/>
        <v>196473.11</v>
      </c>
      <c r="O9" s="3">
        <f t="shared" si="3"/>
        <v>1</v>
      </c>
      <c r="P9" s="3">
        <f t="shared" si="1"/>
        <v>0</v>
      </c>
      <c r="Q9" s="3">
        <f t="shared" si="1"/>
        <v>0</v>
      </c>
      <c r="R9" s="3">
        <f t="shared" si="1"/>
        <v>37814.324000000001</v>
      </c>
      <c r="S9" s="3">
        <f t="shared" si="1"/>
        <v>37814.324000000001</v>
      </c>
      <c r="T9" s="3">
        <f t="shared" si="1"/>
        <v>0</v>
      </c>
      <c r="U9" s="3">
        <f t="shared" si="1"/>
        <v>0</v>
      </c>
      <c r="V9" s="3">
        <f t="shared" si="1"/>
        <v>0</v>
      </c>
      <c r="W9" s="3">
        <f t="shared" si="1"/>
        <v>0</v>
      </c>
      <c r="X9" s="3">
        <f t="shared" si="1"/>
        <v>0</v>
      </c>
      <c r="Y9" s="3">
        <f t="shared" si="1"/>
        <v>0</v>
      </c>
      <c r="Z9" s="95">
        <f t="shared" si="1"/>
        <v>0</v>
      </c>
      <c r="AA9" s="3">
        <f t="shared" si="1"/>
        <v>0</v>
      </c>
      <c r="AB9" s="3">
        <f t="shared" si="1"/>
        <v>0</v>
      </c>
      <c r="AC9" s="3">
        <f t="shared" si="1"/>
        <v>0</v>
      </c>
      <c r="AD9" s="3">
        <f t="shared" si="1"/>
        <v>0</v>
      </c>
      <c r="AE9" s="3">
        <f t="shared" si="1"/>
        <v>0</v>
      </c>
      <c r="AF9" s="3">
        <f t="shared" si="4"/>
        <v>0</v>
      </c>
      <c r="AG9" s="3">
        <f t="shared" si="4"/>
        <v>0</v>
      </c>
      <c r="AH9" s="3">
        <f t="shared" si="4"/>
        <v>0</v>
      </c>
      <c r="AI9" s="3">
        <f t="shared" si="4"/>
        <v>0</v>
      </c>
      <c r="AJ9" s="3">
        <f t="shared" si="4"/>
        <v>0</v>
      </c>
      <c r="AK9" s="3">
        <f t="shared" si="4"/>
        <v>0</v>
      </c>
      <c r="AL9" s="3">
        <f t="shared" si="4"/>
        <v>0</v>
      </c>
      <c r="AM9" s="385">
        <v>0</v>
      </c>
      <c r="AN9" s="3">
        <f t="shared" si="5"/>
        <v>0</v>
      </c>
      <c r="AO9" s="3">
        <f t="shared" si="5"/>
        <v>0</v>
      </c>
      <c r="AP9" s="638"/>
      <c r="AQ9" s="95">
        <f>AQ15+AQ158</f>
        <v>0</v>
      </c>
    </row>
    <row r="10" spans="1:43" s="327" customFormat="1" ht="15.75">
      <c r="A10" s="1269" t="s">
        <v>12</v>
      </c>
      <c r="B10" s="1270"/>
      <c r="C10" s="1270"/>
      <c r="D10" s="1270"/>
      <c r="E10" s="1270"/>
      <c r="F10" s="1270"/>
      <c r="G10" s="1270"/>
      <c r="H10" s="1271"/>
      <c r="I10" s="19"/>
      <c r="J10" s="19"/>
      <c r="K10" s="19"/>
      <c r="L10" s="20"/>
      <c r="M10" s="20"/>
      <c r="N10" s="20"/>
      <c r="O10" s="20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86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639"/>
      <c r="AQ10" s="686"/>
    </row>
    <row r="11" spans="1:43" s="327" customFormat="1" ht="15.75">
      <c r="A11" s="1272" t="s">
        <v>328</v>
      </c>
      <c r="B11" s="1273"/>
      <c r="C11" s="1273"/>
      <c r="D11" s="1273"/>
      <c r="E11" s="1273"/>
      <c r="F11" s="1273"/>
      <c r="G11" s="1273"/>
      <c r="H11" s="1274"/>
      <c r="I11" s="19" t="s">
        <v>21</v>
      </c>
      <c r="J11" s="20">
        <f t="shared" ref="J11:O11" si="6">J12+J13+J14+J15</f>
        <v>1940430.69</v>
      </c>
      <c r="K11" s="20">
        <f t="shared" si="6"/>
        <v>954032.91999999993</v>
      </c>
      <c r="L11" s="20">
        <f>L12+L13+L14+L15</f>
        <v>1942433.19</v>
      </c>
      <c r="M11" s="20">
        <f>M12+M13+M14+M15</f>
        <v>605672.16</v>
      </c>
      <c r="N11" s="20">
        <f t="shared" si="6"/>
        <v>363282.47</v>
      </c>
      <c r="O11" s="20">
        <f t="shared" si="6"/>
        <v>116582.55</v>
      </c>
      <c r="P11" s="3">
        <f>P20+P34+P37+P48+P59+P69+P81+P85+P92+P95+P98+P101+P107+P112+P115+P119+P124+P137+P41+P63+P131+P134+P73+P75+P142+P147</f>
        <v>226744.67000000004</v>
      </c>
      <c r="Q11" s="3">
        <f t="shared" ref="Q11:Z11" si="7">Q20+Q34+Q37+Q48+Q59+Q69+Q81+Q85+Q92+Q95+Q98+Q101+Q107+Q112+Q115+Q119+Q124+Q137+Q41+Q63+Q131+Q134</f>
        <v>0</v>
      </c>
      <c r="R11" s="3">
        <f t="shared" si="7"/>
        <v>49571.563999999998</v>
      </c>
      <c r="S11" s="3">
        <f t="shared" si="7"/>
        <v>49988.229999999996</v>
      </c>
      <c r="T11" s="3">
        <f t="shared" si="7"/>
        <v>63990.61860999999</v>
      </c>
      <c r="U11" s="3">
        <f t="shared" si="7"/>
        <v>63745.398609999989</v>
      </c>
      <c r="V11" s="3">
        <f t="shared" si="7"/>
        <v>2007.1869999999999</v>
      </c>
      <c r="W11" s="3">
        <f t="shared" si="7"/>
        <v>2047.0429999999999</v>
      </c>
      <c r="X11" s="3">
        <f t="shared" si="7"/>
        <v>0</v>
      </c>
      <c r="Y11" s="3">
        <f t="shared" si="7"/>
        <v>0</v>
      </c>
      <c r="Z11" s="3">
        <f t="shared" si="7"/>
        <v>0</v>
      </c>
      <c r="AA11" s="3">
        <f>AA20+AA34+AA37+AA48+AA59+AA69+AA81+AA85+AA92+AA95+AA98+AA101+AA107+AA112+AA115+AA119+AA124+AA137+AA41+AA63+AA131+AA134</f>
        <v>0</v>
      </c>
      <c r="AB11" s="3">
        <f t="shared" ref="AB11:AO11" si="8">AB12+AB13+AB14+AB15</f>
        <v>106.83</v>
      </c>
      <c r="AC11" s="3">
        <f t="shared" si="8"/>
        <v>914.28300000000002</v>
      </c>
      <c r="AD11" s="3">
        <f t="shared" si="8"/>
        <v>3005.3339999999998</v>
      </c>
      <c r="AE11" s="3">
        <f t="shared" si="8"/>
        <v>0</v>
      </c>
      <c r="AF11" s="3">
        <f t="shared" si="8"/>
        <v>0</v>
      </c>
      <c r="AG11" s="3">
        <f t="shared" si="8"/>
        <v>0</v>
      </c>
      <c r="AH11" s="3">
        <f t="shared" si="8"/>
        <v>0</v>
      </c>
      <c r="AI11" s="3">
        <f t="shared" si="8"/>
        <v>0</v>
      </c>
      <c r="AJ11" s="3">
        <f t="shared" si="8"/>
        <v>0</v>
      </c>
      <c r="AK11" s="3">
        <f t="shared" si="8"/>
        <v>170147.3</v>
      </c>
      <c r="AL11" s="3">
        <f t="shared" si="8"/>
        <v>170147.3</v>
      </c>
      <c r="AM11" s="3" t="e">
        <f t="shared" si="8"/>
        <v>#DIV/0!</v>
      </c>
      <c r="AN11" s="3">
        <f t="shared" si="8"/>
        <v>0</v>
      </c>
      <c r="AO11" s="3">
        <f t="shared" si="8"/>
        <v>0</v>
      </c>
      <c r="AP11" s="640"/>
      <c r="AQ11" s="95">
        <f>AQ20+AQ34+AQ37+AQ48+AQ59+AQ69+AQ81+AQ85+AQ92+AQ95+AQ98+AQ101+AQ107+AQ112+AQ115+AQ119+AQ124+AQ137</f>
        <v>40</v>
      </c>
    </row>
    <row r="12" spans="1:43" ht="28.5" hidden="1" customHeight="1">
      <c r="A12" s="1275"/>
      <c r="B12" s="1276"/>
      <c r="C12" s="1276"/>
      <c r="D12" s="1276"/>
      <c r="E12" s="1276"/>
      <c r="F12" s="1276"/>
      <c r="G12" s="1276"/>
      <c r="H12" s="1277"/>
      <c r="I12" s="23" t="s">
        <v>19</v>
      </c>
      <c r="J12" s="47">
        <f t="shared" ref="J12:Y12" si="9">J16+J127</f>
        <v>977955.46</v>
      </c>
      <c r="K12" s="47">
        <f t="shared" si="9"/>
        <v>251829.19999999995</v>
      </c>
      <c r="L12" s="47">
        <f t="shared" si="9"/>
        <v>750480.15999999992</v>
      </c>
      <c r="M12" s="47">
        <f t="shared" si="9"/>
        <v>96658.23</v>
      </c>
      <c r="N12" s="47">
        <f t="shared" si="9"/>
        <v>83716.939999999988</v>
      </c>
      <c r="O12" s="47">
        <f t="shared" si="9"/>
        <v>78886.680000000008</v>
      </c>
      <c r="P12" s="47">
        <f t="shared" si="9"/>
        <v>164000</v>
      </c>
      <c r="Q12" s="47">
        <f t="shared" si="9"/>
        <v>0</v>
      </c>
      <c r="R12" s="47">
        <f t="shared" si="9"/>
        <v>384.71</v>
      </c>
      <c r="S12" s="47">
        <f t="shared" si="9"/>
        <v>384.71</v>
      </c>
      <c r="T12" s="47">
        <f t="shared" si="9"/>
        <v>0</v>
      </c>
      <c r="U12" s="47">
        <f t="shared" si="9"/>
        <v>0</v>
      </c>
      <c r="V12" s="47">
        <f t="shared" si="9"/>
        <v>0</v>
      </c>
      <c r="W12" s="47">
        <f t="shared" si="9"/>
        <v>0</v>
      </c>
      <c r="X12" s="47">
        <f t="shared" si="9"/>
        <v>0</v>
      </c>
      <c r="Y12" s="47">
        <f t="shared" si="9"/>
        <v>0</v>
      </c>
      <c r="Z12" s="96"/>
      <c r="AA12" s="47">
        <f t="shared" ref="AA12:AO12" si="10">AA16+AA127</f>
        <v>0</v>
      </c>
      <c r="AB12" s="47">
        <f t="shared" si="10"/>
        <v>66.33</v>
      </c>
      <c r="AC12" s="47">
        <f t="shared" si="10"/>
        <v>0</v>
      </c>
      <c r="AD12" s="47">
        <f t="shared" si="10"/>
        <v>0</v>
      </c>
      <c r="AE12" s="47">
        <f t="shared" si="10"/>
        <v>0</v>
      </c>
      <c r="AF12" s="47">
        <f t="shared" si="10"/>
        <v>0</v>
      </c>
      <c r="AG12" s="47">
        <f t="shared" si="10"/>
        <v>0</v>
      </c>
      <c r="AH12" s="47">
        <f t="shared" si="10"/>
        <v>0</v>
      </c>
      <c r="AI12" s="47">
        <f t="shared" si="10"/>
        <v>0</v>
      </c>
      <c r="AJ12" s="47">
        <f t="shared" si="10"/>
        <v>0</v>
      </c>
      <c r="AK12" s="47">
        <f t="shared" si="10"/>
        <v>164000</v>
      </c>
      <c r="AL12" s="47">
        <f t="shared" si="10"/>
        <v>164000</v>
      </c>
      <c r="AM12" s="47">
        <f t="shared" si="10"/>
        <v>0</v>
      </c>
      <c r="AN12" s="47">
        <f t="shared" si="10"/>
        <v>0</v>
      </c>
      <c r="AO12" s="47">
        <f t="shared" si="10"/>
        <v>0</v>
      </c>
      <c r="AP12" s="397"/>
      <c r="AQ12" s="96"/>
    </row>
    <row r="13" spans="1:43" ht="38.25" hidden="1" customHeight="1">
      <c r="A13" s="1275"/>
      <c r="B13" s="1276"/>
      <c r="C13" s="1276"/>
      <c r="D13" s="1276"/>
      <c r="E13" s="1276"/>
      <c r="F13" s="1276"/>
      <c r="G13" s="1276"/>
      <c r="H13" s="1277"/>
      <c r="I13" s="23" t="s">
        <v>20</v>
      </c>
      <c r="J13" s="47">
        <f>J17+J45+J53+J66+J78+J128</f>
        <v>236854.15</v>
      </c>
      <c r="K13" s="47">
        <f>K17+K66+K128</f>
        <v>0</v>
      </c>
      <c r="L13" s="47">
        <f t="shared" ref="L13:Y13" si="11">L17+L45+L53+L66+L78+L128</f>
        <v>230331.37</v>
      </c>
      <c r="M13" s="47">
        <f t="shared" si="11"/>
        <v>24568.73</v>
      </c>
      <c r="N13" s="47">
        <f t="shared" si="11"/>
        <v>46592.61</v>
      </c>
      <c r="O13" s="47">
        <f t="shared" si="11"/>
        <v>37695.869999999995</v>
      </c>
      <c r="P13" s="47">
        <f t="shared" si="11"/>
        <v>43488.07</v>
      </c>
      <c r="Q13" s="47">
        <f t="shared" si="11"/>
        <v>0</v>
      </c>
      <c r="R13" s="47">
        <f t="shared" si="11"/>
        <v>11372.53</v>
      </c>
      <c r="S13" s="47">
        <f t="shared" si="11"/>
        <v>11789.196</v>
      </c>
      <c r="T13" s="47">
        <f t="shared" si="11"/>
        <v>18085.953000000001</v>
      </c>
      <c r="U13" s="47">
        <f t="shared" si="11"/>
        <v>17840.733</v>
      </c>
      <c r="V13" s="47">
        <f t="shared" si="11"/>
        <v>2007.1869999999999</v>
      </c>
      <c r="W13" s="47">
        <f t="shared" si="11"/>
        <v>2047.0429999999999</v>
      </c>
      <c r="X13" s="47">
        <f t="shared" si="11"/>
        <v>0</v>
      </c>
      <c r="Y13" s="47">
        <f t="shared" si="11"/>
        <v>0</v>
      </c>
      <c r="Z13" s="96"/>
      <c r="AA13" s="47">
        <f t="shared" ref="AA13:AO13" si="12">AA17+AA45+AA53+AA66+AA78+AA128</f>
        <v>0</v>
      </c>
      <c r="AB13" s="47">
        <f t="shared" si="12"/>
        <v>40.5</v>
      </c>
      <c r="AC13" s="47">
        <f t="shared" si="12"/>
        <v>907.08299999999997</v>
      </c>
      <c r="AD13" s="47">
        <f t="shared" si="12"/>
        <v>3005.3339999999998</v>
      </c>
      <c r="AE13" s="47">
        <f t="shared" si="12"/>
        <v>0</v>
      </c>
      <c r="AF13" s="47">
        <f t="shared" si="12"/>
        <v>0</v>
      </c>
      <c r="AG13" s="47">
        <f t="shared" si="12"/>
        <v>0</v>
      </c>
      <c r="AH13" s="47">
        <f t="shared" si="12"/>
        <v>0</v>
      </c>
      <c r="AI13" s="47">
        <f t="shared" si="12"/>
        <v>0</v>
      </c>
      <c r="AJ13" s="47">
        <f t="shared" si="12"/>
        <v>0</v>
      </c>
      <c r="AK13" s="47">
        <f t="shared" si="12"/>
        <v>6147.3000000000011</v>
      </c>
      <c r="AL13" s="47">
        <f t="shared" si="12"/>
        <v>6147.3000000000011</v>
      </c>
      <c r="AM13" s="47" t="e">
        <f t="shared" si="12"/>
        <v>#DIV/0!</v>
      </c>
      <c r="AN13" s="47">
        <f t="shared" si="12"/>
        <v>0</v>
      </c>
      <c r="AO13" s="47">
        <f t="shared" si="12"/>
        <v>0</v>
      </c>
      <c r="AP13" s="397"/>
      <c r="AQ13" s="96"/>
    </row>
    <row r="14" spans="1:43" ht="25.5" hidden="1" customHeight="1">
      <c r="A14" s="1275"/>
      <c r="B14" s="1276"/>
      <c r="C14" s="1276"/>
      <c r="D14" s="1276"/>
      <c r="E14" s="1276"/>
      <c r="F14" s="1276"/>
      <c r="G14" s="1276"/>
      <c r="H14" s="1277"/>
      <c r="I14" s="23" t="s">
        <v>10</v>
      </c>
      <c r="J14" s="47">
        <f t="shared" ref="J14:Y14" si="13">J18+J67+J129+J46</f>
        <v>23417.360000000001</v>
      </c>
      <c r="K14" s="47">
        <f t="shared" si="13"/>
        <v>0</v>
      </c>
      <c r="L14" s="47">
        <f t="shared" si="13"/>
        <v>172003.82</v>
      </c>
      <c r="M14" s="47">
        <f t="shared" si="13"/>
        <v>135504.01</v>
      </c>
      <c r="N14" s="47">
        <f t="shared" si="13"/>
        <v>36499.81</v>
      </c>
      <c r="O14" s="47">
        <f t="shared" si="13"/>
        <v>0</v>
      </c>
      <c r="P14" s="47">
        <f t="shared" si="13"/>
        <v>0</v>
      </c>
      <c r="Q14" s="47">
        <f t="shared" si="13"/>
        <v>0</v>
      </c>
      <c r="R14" s="47">
        <f t="shared" si="13"/>
        <v>0</v>
      </c>
      <c r="S14" s="47">
        <f t="shared" si="13"/>
        <v>0</v>
      </c>
      <c r="T14" s="47">
        <f t="shared" si="13"/>
        <v>45904.665609999996</v>
      </c>
      <c r="U14" s="47">
        <f t="shared" si="13"/>
        <v>45904.665609999996</v>
      </c>
      <c r="V14" s="47">
        <f t="shared" si="13"/>
        <v>0</v>
      </c>
      <c r="W14" s="47">
        <f t="shared" si="13"/>
        <v>0</v>
      </c>
      <c r="X14" s="47">
        <f t="shared" si="13"/>
        <v>0</v>
      </c>
      <c r="Y14" s="47">
        <f t="shared" si="13"/>
        <v>0</v>
      </c>
      <c r="Z14" s="96"/>
      <c r="AA14" s="47">
        <f t="shared" ref="AA14:AO14" si="14">AA18+AA67+AA129+AA46</f>
        <v>0</v>
      </c>
      <c r="AB14" s="47">
        <f t="shared" si="14"/>
        <v>0</v>
      </c>
      <c r="AC14" s="47">
        <f t="shared" si="14"/>
        <v>7.2</v>
      </c>
      <c r="AD14" s="47">
        <f t="shared" si="14"/>
        <v>0</v>
      </c>
      <c r="AE14" s="47">
        <f t="shared" si="14"/>
        <v>0</v>
      </c>
      <c r="AF14" s="47">
        <f t="shared" si="14"/>
        <v>0</v>
      </c>
      <c r="AG14" s="47">
        <f t="shared" si="14"/>
        <v>0</v>
      </c>
      <c r="AH14" s="47">
        <f t="shared" si="14"/>
        <v>0</v>
      </c>
      <c r="AI14" s="47">
        <f t="shared" si="14"/>
        <v>0</v>
      </c>
      <c r="AJ14" s="47">
        <f t="shared" si="14"/>
        <v>0</v>
      </c>
      <c r="AK14" s="47">
        <f t="shared" si="14"/>
        <v>0</v>
      </c>
      <c r="AL14" s="47">
        <f t="shared" si="14"/>
        <v>0</v>
      </c>
      <c r="AM14" s="47">
        <f t="shared" si="14"/>
        <v>0</v>
      </c>
      <c r="AN14" s="47">
        <f t="shared" si="14"/>
        <v>0</v>
      </c>
      <c r="AO14" s="47">
        <f t="shared" si="14"/>
        <v>0</v>
      </c>
      <c r="AP14" s="397"/>
      <c r="AQ14" s="96"/>
    </row>
    <row r="15" spans="1:43" ht="25.5" hidden="1" customHeight="1">
      <c r="A15" s="1278"/>
      <c r="B15" s="1279"/>
      <c r="C15" s="1279"/>
      <c r="D15" s="1279"/>
      <c r="E15" s="1279"/>
      <c r="F15" s="1279"/>
      <c r="G15" s="1279"/>
      <c r="H15" s="1280"/>
      <c r="I15" s="23" t="s">
        <v>9</v>
      </c>
      <c r="J15" s="609">
        <f t="shared" ref="J15:Y15" si="15">J19+J68+J130</f>
        <v>702203.72</v>
      </c>
      <c r="K15" s="609">
        <f t="shared" si="15"/>
        <v>702203.72</v>
      </c>
      <c r="L15" s="609">
        <f t="shared" si="15"/>
        <v>789617.84</v>
      </c>
      <c r="M15" s="609">
        <f t="shared" si="15"/>
        <v>348941.19</v>
      </c>
      <c r="N15" s="609">
        <f t="shared" si="15"/>
        <v>196473.11</v>
      </c>
      <c r="O15" s="609">
        <f t="shared" si="15"/>
        <v>0</v>
      </c>
      <c r="P15" s="609">
        <f t="shared" si="15"/>
        <v>0</v>
      </c>
      <c r="Q15" s="609">
        <f t="shared" si="15"/>
        <v>0</v>
      </c>
      <c r="R15" s="609">
        <f t="shared" si="15"/>
        <v>37814.324000000001</v>
      </c>
      <c r="S15" s="609">
        <f t="shared" si="15"/>
        <v>37814.324000000001</v>
      </c>
      <c r="T15" s="609">
        <f t="shared" si="15"/>
        <v>0</v>
      </c>
      <c r="U15" s="609">
        <f t="shared" si="15"/>
        <v>0</v>
      </c>
      <c r="V15" s="609">
        <f t="shared" si="15"/>
        <v>0</v>
      </c>
      <c r="W15" s="609">
        <f t="shared" si="15"/>
        <v>0</v>
      </c>
      <c r="X15" s="609">
        <f t="shared" si="15"/>
        <v>0</v>
      </c>
      <c r="Y15" s="609">
        <f t="shared" si="15"/>
        <v>0</v>
      </c>
      <c r="Z15" s="687"/>
      <c r="AA15" s="609">
        <f t="shared" ref="AA15:AO15" si="16">AA19+AA68+AA130</f>
        <v>0</v>
      </c>
      <c r="AB15" s="609">
        <f t="shared" si="16"/>
        <v>0</v>
      </c>
      <c r="AC15" s="609">
        <f t="shared" si="16"/>
        <v>0</v>
      </c>
      <c r="AD15" s="609">
        <f t="shared" si="16"/>
        <v>0</v>
      </c>
      <c r="AE15" s="609">
        <f t="shared" si="16"/>
        <v>0</v>
      </c>
      <c r="AF15" s="609">
        <f t="shared" si="16"/>
        <v>0</v>
      </c>
      <c r="AG15" s="609">
        <f t="shared" si="16"/>
        <v>0</v>
      </c>
      <c r="AH15" s="609">
        <f t="shared" si="16"/>
        <v>0</v>
      </c>
      <c r="AI15" s="609">
        <f t="shared" si="16"/>
        <v>0</v>
      </c>
      <c r="AJ15" s="609">
        <f t="shared" si="16"/>
        <v>0</v>
      </c>
      <c r="AK15" s="609">
        <f t="shared" si="16"/>
        <v>0</v>
      </c>
      <c r="AL15" s="609">
        <f t="shared" si="16"/>
        <v>0</v>
      </c>
      <c r="AM15" s="609">
        <f t="shared" si="16"/>
        <v>0</v>
      </c>
      <c r="AN15" s="609">
        <f t="shared" si="16"/>
        <v>0</v>
      </c>
      <c r="AO15" s="609">
        <f t="shared" si="16"/>
        <v>0</v>
      </c>
      <c r="AP15" s="610"/>
      <c r="AQ15" s="687"/>
    </row>
    <row r="16" spans="1:43" ht="28.5" hidden="1" customHeight="1">
      <c r="A16" s="996" t="s">
        <v>25</v>
      </c>
      <c r="B16" s="1281" t="s">
        <v>40</v>
      </c>
      <c r="C16" s="1282"/>
      <c r="D16" s="1282"/>
      <c r="E16" s="1282"/>
      <c r="F16" s="1282"/>
      <c r="G16" s="1282"/>
      <c r="H16" s="1283"/>
      <c r="I16" s="23" t="s">
        <v>19</v>
      </c>
      <c r="J16" s="47">
        <f t="shared" ref="J16:Y16" si="17">J21+J34+J37</f>
        <v>977955.46</v>
      </c>
      <c r="K16" s="47">
        <f t="shared" si="17"/>
        <v>251829.19999999995</v>
      </c>
      <c r="L16" s="47">
        <f t="shared" si="17"/>
        <v>750480.15999999992</v>
      </c>
      <c r="M16" s="47">
        <f t="shared" si="17"/>
        <v>96658.23</v>
      </c>
      <c r="N16" s="47">
        <f t="shared" si="17"/>
        <v>83716.939999999988</v>
      </c>
      <c r="O16" s="47">
        <f t="shared" si="17"/>
        <v>78886.680000000008</v>
      </c>
      <c r="P16" s="47">
        <f t="shared" si="17"/>
        <v>164000</v>
      </c>
      <c r="Q16" s="47">
        <f t="shared" si="17"/>
        <v>0</v>
      </c>
      <c r="R16" s="47">
        <f t="shared" si="17"/>
        <v>384.71</v>
      </c>
      <c r="S16" s="47">
        <f t="shared" si="17"/>
        <v>384.71</v>
      </c>
      <c r="T16" s="47">
        <f t="shared" si="17"/>
        <v>0</v>
      </c>
      <c r="U16" s="47">
        <f t="shared" si="17"/>
        <v>0</v>
      </c>
      <c r="V16" s="47">
        <f t="shared" si="17"/>
        <v>0</v>
      </c>
      <c r="W16" s="47">
        <f t="shared" si="17"/>
        <v>0</v>
      </c>
      <c r="X16" s="47">
        <f t="shared" si="17"/>
        <v>0</v>
      </c>
      <c r="Y16" s="47">
        <f t="shared" si="17"/>
        <v>0</v>
      </c>
      <c r="Z16" s="96"/>
      <c r="AA16" s="47">
        <f t="shared" ref="AA16:AO16" si="18">AA21+AA34+AA37</f>
        <v>0</v>
      </c>
      <c r="AB16" s="47">
        <f t="shared" si="18"/>
        <v>66.33</v>
      </c>
      <c r="AC16" s="47">
        <f t="shared" si="18"/>
        <v>0</v>
      </c>
      <c r="AD16" s="47">
        <f t="shared" si="18"/>
        <v>0</v>
      </c>
      <c r="AE16" s="47">
        <f t="shared" si="18"/>
        <v>0</v>
      </c>
      <c r="AF16" s="47">
        <f t="shared" si="18"/>
        <v>0</v>
      </c>
      <c r="AG16" s="47">
        <f t="shared" si="18"/>
        <v>0</v>
      </c>
      <c r="AH16" s="47">
        <f t="shared" si="18"/>
        <v>0</v>
      </c>
      <c r="AI16" s="47">
        <f t="shared" si="18"/>
        <v>0</v>
      </c>
      <c r="AJ16" s="47">
        <f t="shared" si="18"/>
        <v>0</v>
      </c>
      <c r="AK16" s="47">
        <f t="shared" si="18"/>
        <v>164000</v>
      </c>
      <c r="AL16" s="47">
        <f t="shared" si="18"/>
        <v>164000</v>
      </c>
      <c r="AM16" s="47">
        <f t="shared" si="18"/>
        <v>0</v>
      </c>
      <c r="AN16" s="47">
        <f t="shared" si="18"/>
        <v>0</v>
      </c>
      <c r="AO16" s="47">
        <f t="shared" si="18"/>
        <v>0</v>
      </c>
      <c r="AP16" s="397"/>
      <c r="AQ16" s="96"/>
    </row>
    <row r="17" spans="1:43" ht="26.25" hidden="1" customHeight="1">
      <c r="A17" s="997"/>
      <c r="B17" s="1284"/>
      <c r="C17" s="1285"/>
      <c r="D17" s="1285"/>
      <c r="E17" s="1285"/>
      <c r="F17" s="1285"/>
      <c r="G17" s="1285"/>
      <c r="H17" s="1286"/>
      <c r="I17" s="23" t="s">
        <v>20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2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96"/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397"/>
      <c r="AQ17" s="96"/>
    </row>
    <row r="18" spans="1:43" ht="25.5" hidden="1">
      <c r="A18" s="997"/>
      <c r="B18" s="1284"/>
      <c r="C18" s="1285"/>
      <c r="D18" s="1285"/>
      <c r="E18" s="1285"/>
      <c r="F18" s="1285"/>
      <c r="G18" s="1285"/>
      <c r="H18" s="1286"/>
      <c r="I18" s="23" t="s">
        <v>10</v>
      </c>
      <c r="J18" s="47">
        <v>0</v>
      </c>
      <c r="K18" s="47">
        <v>0</v>
      </c>
      <c r="L18" s="47">
        <f>M18+N18+O18</f>
        <v>172003.82</v>
      </c>
      <c r="M18" s="47">
        <f>M31</f>
        <v>135504.01</v>
      </c>
      <c r="N18" s="47">
        <f>N31</f>
        <v>36499.81</v>
      </c>
      <c r="O18" s="47">
        <f>O31</f>
        <v>0</v>
      </c>
      <c r="P18" s="47">
        <f>P31</f>
        <v>0</v>
      </c>
      <c r="Q18" s="47">
        <f>Q31</f>
        <v>0</v>
      </c>
      <c r="R18" s="47">
        <f t="shared" ref="R18:AJ18" si="19">R31</f>
        <v>0</v>
      </c>
      <c r="S18" s="47">
        <f t="shared" si="19"/>
        <v>0</v>
      </c>
      <c r="T18" s="47">
        <f t="shared" si="19"/>
        <v>45904.665609999996</v>
      </c>
      <c r="U18" s="47">
        <f>U31</f>
        <v>45904.665609999996</v>
      </c>
      <c r="V18" s="47">
        <f t="shared" si="19"/>
        <v>0</v>
      </c>
      <c r="W18" s="47">
        <f t="shared" si="19"/>
        <v>0</v>
      </c>
      <c r="X18" s="47">
        <f t="shared" si="19"/>
        <v>0</v>
      </c>
      <c r="Y18" s="47">
        <f t="shared" si="19"/>
        <v>0</v>
      </c>
      <c r="Z18" s="96"/>
      <c r="AA18" s="47">
        <f t="shared" si="19"/>
        <v>0</v>
      </c>
      <c r="AB18" s="47">
        <f t="shared" si="19"/>
        <v>0</v>
      </c>
      <c r="AC18" s="47">
        <f t="shared" si="19"/>
        <v>0</v>
      </c>
      <c r="AD18" s="47">
        <f t="shared" si="19"/>
        <v>0</v>
      </c>
      <c r="AE18" s="47">
        <f t="shared" si="19"/>
        <v>0</v>
      </c>
      <c r="AF18" s="47">
        <f t="shared" si="19"/>
        <v>0</v>
      </c>
      <c r="AG18" s="47">
        <f t="shared" si="19"/>
        <v>0</v>
      </c>
      <c r="AH18" s="47">
        <f t="shared" si="19"/>
        <v>0</v>
      </c>
      <c r="AI18" s="47">
        <f t="shared" si="19"/>
        <v>0</v>
      </c>
      <c r="AJ18" s="47">
        <f t="shared" si="19"/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397"/>
      <c r="AQ18" s="96"/>
    </row>
    <row r="19" spans="1:43" ht="25.5" hidden="1">
      <c r="A19" s="998"/>
      <c r="B19" s="1287"/>
      <c r="C19" s="1288"/>
      <c r="D19" s="1288"/>
      <c r="E19" s="1288"/>
      <c r="F19" s="1288"/>
      <c r="G19" s="1288"/>
      <c r="H19" s="1289"/>
      <c r="I19" s="23" t="s">
        <v>9</v>
      </c>
      <c r="J19" s="47">
        <f t="shared" ref="J19:AO19" si="20">J29</f>
        <v>702203.72</v>
      </c>
      <c r="K19" s="47">
        <f t="shared" si="20"/>
        <v>702203.72</v>
      </c>
      <c r="L19" s="47">
        <f t="shared" si="20"/>
        <v>789617.84</v>
      </c>
      <c r="M19" s="47">
        <f t="shared" si="20"/>
        <v>348941.19</v>
      </c>
      <c r="N19" s="47">
        <f t="shared" si="20"/>
        <v>196473.11</v>
      </c>
      <c r="O19" s="47">
        <f t="shared" si="20"/>
        <v>0</v>
      </c>
      <c r="P19" s="47">
        <f t="shared" si="20"/>
        <v>0</v>
      </c>
      <c r="Q19" s="47">
        <f t="shared" si="20"/>
        <v>0</v>
      </c>
      <c r="R19" s="47">
        <f t="shared" si="20"/>
        <v>37814.324000000001</v>
      </c>
      <c r="S19" s="47">
        <f t="shared" si="20"/>
        <v>37814.324000000001</v>
      </c>
      <c r="T19" s="47">
        <f t="shared" si="20"/>
        <v>0</v>
      </c>
      <c r="U19" s="47">
        <f t="shared" si="20"/>
        <v>0</v>
      </c>
      <c r="V19" s="47">
        <f t="shared" si="20"/>
        <v>0</v>
      </c>
      <c r="W19" s="47">
        <f t="shared" si="20"/>
        <v>0</v>
      </c>
      <c r="X19" s="47">
        <f t="shared" si="20"/>
        <v>0</v>
      </c>
      <c r="Y19" s="47">
        <f t="shared" si="20"/>
        <v>0</v>
      </c>
      <c r="Z19" s="96"/>
      <c r="AA19" s="47">
        <f t="shared" si="20"/>
        <v>0</v>
      </c>
      <c r="AB19" s="47">
        <f t="shared" si="20"/>
        <v>0</v>
      </c>
      <c r="AC19" s="47">
        <f t="shared" si="20"/>
        <v>0</v>
      </c>
      <c r="AD19" s="47">
        <f t="shared" si="20"/>
        <v>0</v>
      </c>
      <c r="AE19" s="47">
        <f t="shared" si="20"/>
        <v>0</v>
      </c>
      <c r="AF19" s="47">
        <f t="shared" si="20"/>
        <v>0</v>
      </c>
      <c r="AG19" s="47">
        <f t="shared" si="20"/>
        <v>0</v>
      </c>
      <c r="AH19" s="47">
        <f t="shared" si="20"/>
        <v>0</v>
      </c>
      <c r="AI19" s="47">
        <f t="shared" si="20"/>
        <v>0</v>
      </c>
      <c r="AJ19" s="47">
        <f t="shared" si="20"/>
        <v>0</v>
      </c>
      <c r="AK19" s="47">
        <f t="shared" si="20"/>
        <v>0</v>
      </c>
      <c r="AL19" s="47">
        <f t="shared" si="20"/>
        <v>0</v>
      </c>
      <c r="AM19" s="47">
        <f t="shared" si="20"/>
        <v>0</v>
      </c>
      <c r="AN19" s="47">
        <f t="shared" si="20"/>
        <v>0</v>
      </c>
      <c r="AO19" s="47">
        <f t="shared" si="20"/>
        <v>0</v>
      </c>
      <c r="AP19" s="397"/>
      <c r="AQ19" s="96"/>
    </row>
    <row r="20" spans="1:43" s="327" customFormat="1" ht="14.25" customHeight="1">
      <c r="A20" s="1294" t="s">
        <v>26</v>
      </c>
      <c r="B20" s="611" t="s">
        <v>18</v>
      </c>
      <c r="C20" s="990"/>
      <c r="D20" s="990"/>
      <c r="E20" s="990"/>
      <c r="F20" s="1302" t="s">
        <v>44</v>
      </c>
      <c r="G20" s="990">
        <v>2018</v>
      </c>
      <c r="H20" s="990">
        <v>2020</v>
      </c>
      <c r="I20" s="795"/>
      <c r="J20" s="25">
        <v>1075576.6499999999</v>
      </c>
      <c r="K20" s="25">
        <f>K21+K29</f>
        <v>954032.91999999993</v>
      </c>
      <c r="L20" s="318">
        <f t="shared" ref="L20:P20" si="21">L21+L29+L31</f>
        <v>1083165.3899999999</v>
      </c>
      <c r="M20" s="318">
        <f t="shared" si="21"/>
        <v>560860.31000000006</v>
      </c>
      <c r="N20" s="318">
        <f t="shared" si="21"/>
        <v>232972.91999999998</v>
      </c>
      <c r="O20" s="318">
        <f t="shared" si="21"/>
        <v>0</v>
      </c>
      <c r="P20" s="318">
        <f t="shared" si="21"/>
        <v>0</v>
      </c>
      <c r="Q20" s="318">
        <f>Q21+Q29+Q31</f>
        <v>0</v>
      </c>
      <c r="R20" s="318">
        <f t="shared" ref="R20:X20" si="22">R21+R29</f>
        <v>38199.034</v>
      </c>
      <c r="S20" s="318">
        <f>S21+S29</f>
        <v>38199.034</v>
      </c>
      <c r="T20" s="318">
        <f>T21+T29+T31</f>
        <v>45904.665609999996</v>
      </c>
      <c r="U20" s="318">
        <f>U21+U29+U31</f>
        <v>45904.665609999996</v>
      </c>
      <c r="V20" s="318">
        <f t="shared" si="22"/>
        <v>0</v>
      </c>
      <c r="W20" s="318">
        <f t="shared" si="22"/>
        <v>0</v>
      </c>
      <c r="X20" s="318">
        <f t="shared" si="22"/>
        <v>0</v>
      </c>
      <c r="Y20" s="318">
        <f>Y21+Y29+Y31</f>
        <v>0</v>
      </c>
      <c r="Z20" s="372">
        <v>0</v>
      </c>
      <c r="AA20" s="318">
        <f>AA21+AA29+AA31</f>
        <v>0</v>
      </c>
      <c r="AB20" s="318">
        <f t="shared" ref="AB20:AJ20" si="23">AB21+AB29</f>
        <v>66.33</v>
      </c>
      <c r="AC20" s="318">
        <f t="shared" si="23"/>
        <v>0</v>
      </c>
      <c r="AD20" s="318">
        <f t="shared" si="23"/>
        <v>0</v>
      </c>
      <c r="AE20" s="318">
        <f t="shared" si="23"/>
        <v>0</v>
      </c>
      <c r="AF20" s="318">
        <f t="shared" si="23"/>
        <v>0</v>
      </c>
      <c r="AG20" s="318">
        <f t="shared" si="23"/>
        <v>0</v>
      </c>
      <c r="AH20" s="318">
        <f t="shared" si="23"/>
        <v>0</v>
      </c>
      <c r="AI20" s="318">
        <f t="shared" si="23"/>
        <v>0</v>
      </c>
      <c r="AJ20" s="318">
        <f t="shared" si="23"/>
        <v>0</v>
      </c>
      <c r="AK20" s="318">
        <f>P20-Q20</f>
        <v>0</v>
      </c>
      <c r="AL20" s="318">
        <f>AK20</f>
        <v>0</v>
      </c>
      <c r="AM20" s="318">
        <v>0</v>
      </c>
      <c r="AN20" s="318">
        <f>AN21+AN29</f>
        <v>0</v>
      </c>
      <c r="AO20" s="318">
        <f>AO21+AO29</f>
        <v>0</v>
      </c>
      <c r="AP20" s="796"/>
      <c r="AQ20" s="372">
        <v>0</v>
      </c>
    </row>
    <row r="21" spans="1:43" ht="13.5" customHeight="1">
      <c r="A21" s="1295"/>
      <c r="B21" s="816" t="s">
        <v>16</v>
      </c>
      <c r="C21" s="991"/>
      <c r="D21" s="991"/>
      <c r="E21" s="991"/>
      <c r="F21" s="1303"/>
      <c r="G21" s="991"/>
      <c r="H21" s="991"/>
      <c r="I21" s="899" t="s">
        <v>19</v>
      </c>
      <c r="J21" s="644">
        <v>373372.92999999993</v>
      </c>
      <c r="K21" s="644">
        <f>J21-L21</f>
        <v>251829.19999999995</v>
      </c>
      <c r="L21" s="47">
        <v>121543.73</v>
      </c>
      <c r="M21" s="47">
        <v>76415.11</v>
      </c>
      <c r="N21" s="47">
        <v>0</v>
      </c>
      <c r="O21" s="47">
        <v>0</v>
      </c>
      <c r="P21" s="47">
        <v>0</v>
      </c>
      <c r="Q21" s="47">
        <v>0</v>
      </c>
      <c r="R21" s="47">
        <f t="shared" ref="R21:Y21" si="24">SUM(R22:R28)</f>
        <v>384.71</v>
      </c>
      <c r="S21" s="47">
        <f t="shared" si="24"/>
        <v>384.71</v>
      </c>
      <c r="T21" s="47">
        <f t="shared" si="24"/>
        <v>0</v>
      </c>
      <c r="U21" s="47">
        <f t="shared" si="24"/>
        <v>0</v>
      </c>
      <c r="V21" s="47">
        <f t="shared" si="24"/>
        <v>0</v>
      </c>
      <c r="W21" s="47">
        <f>SUM(W22:W28)</f>
        <v>0</v>
      </c>
      <c r="X21" s="47">
        <f t="shared" si="24"/>
        <v>0</v>
      </c>
      <c r="Y21" s="47">
        <f t="shared" si="24"/>
        <v>0</v>
      </c>
      <c r="Z21" s="96"/>
      <c r="AA21" s="47">
        <v>0</v>
      </c>
      <c r="AB21" s="47">
        <f t="shared" ref="AB21:AJ21" si="25">SUM(AB22:AB28)</f>
        <v>66.33</v>
      </c>
      <c r="AC21" s="47">
        <f t="shared" si="25"/>
        <v>0</v>
      </c>
      <c r="AD21" s="47">
        <f t="shared" si="25"/>
        <v>0</v>
      </c>
      <c r="AE21" s="47">
        <f t="shared" si="25"/>
        <v>0</v>
      </c>
      <c r="AF21" s="47">
        <f t="shared" si="25"/>
        <v>0</v>
      </c>
      <c r="AG21" s="47">
        <f t="shared" si="25"/>
        <v>0</v>
      </c>
      <c r="AH21" s="47">
        <f t="shared" si="25"/>
        <v>0</v>
      </c>
      <c r="AI21" s="47">
        <f t="shared" si="25"/>
        <v>0</v>
      </c>
      <c r="AJ21" s="47">
        <f t="shared" si="25"/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1028"/>
      <c r="AQ21" s="96"/>
    </row>
    <row r="22" spans="1:43" s="266" customFormat="1" ht="13.5" hidden="1" customHeight="1">
      <c r="A22" s="1295"/>
      <c r="B22" s="817" t="s">
        <v>215</v>
      </c>
      <c r="C22" s="367"/>
      <c r="D22" s="367"/>
      <c r="E22" s="367"/>
      <c r="F22" s="645"/>
      <c r="G22" s="367"/>
      <c r="H22" s="367"/>
      <c r="I22" s="269">
        <f>R21+T21+V21</f>
        <v>384.71</v>
      </c>
      <c r="J22" s="646"/>
      <c r="K22" s="646"/>
      <c r="L22" s="96"/>
      <c r="M22" s="96"/>
      <c r="N22" s="96"/>
      <c r="O22" s="96"/>
      <c r="P22" s="96">
        <f>R22+T22+V22+X22</f>
        <v>66.332999999999998</v>
      </c>
      <c r="Q22" s="96">
        <f>S22+U22+W22+Y22</f>
        <v>66.332999999999998</v>
      </c>
      <c r="R22" s="96">
        <f>S22</f>
        <v>66.332999999999998</v>
      </c>
      <c r="S22" s="96">
        <v>66.332999999999998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/>
      <c r="AA22" s="96">
        <f>AB22+AC22+AD22+AE22</f>
        <v>66.33</v>
      </c>
      <c r="AB22" s="96">
        <v>66.33</v>
      </c>
      <c r="AC22" s="96">
        <v>0</v>
      </c>
      <c r="AD22" s="96">
        <v>0</v>
      </c>
      <c r="AE22" s="96">
        <v>0</v>
      </c>
      <c r="AF22" s="96">
        <f t="shared" ref="AF22:AF28" si="26">SUM(AG22:AG22)</f>
        <v>0</v>
      </c>
      <c r="AG22" s="96"/>
      <c r="AH22" s="96"/>
      <c r="AI22" s="96"/>
      <c r="AJ22" s="96"/>
      <c r="AK22" s="96"/>
      <c r="AL22" s="96"/>
      <c r="AM22" s="96"/>
      <c r="AN22" s="96"/>
      <c r="AO22" s="96"/>
      <c r="AP22" s="1299"/>
      <c r="AQ22" s="96"/>
    </row>
    <row r="23" spans="1:43" s="266" customFormat="1" ht="13.5" hidden="1" customHeight="1">
      <c r="A23" s="1295"/>
      <c r="B23" s="817" t="s">
        <v>216</v>
      </c>
      <c r="C23" s="367"/>
      <c r="D23" s="367"/>
      <c r="E23" s="367"/>
      <c r="F23" s="645"/>
      <c r="G23" s="367"/>
      <c r="H23" s="367"/>
      <c r="I23" s="269">
        <f>S21+U21+W21</f>
        <v>384.71</v>
      </c>
      <c r="J23" s="646"/>
      <c r="K23" s="646"/>
      <c r="L23" s="96"/>
      <c r="M23" s="96"/>
      <c r="N23" s="96"/>
      <c r="O23" s="96"/>
      <c r="P23" s="96">
        <f>Q23</f>
        <v>204.934</v>
      </c>
      <c r="Q23" s="96">
        <f t="shared" ref="Q23:Q28" si="27">S23+U23+W23+Y23</f>
        <v>204.934</v>
      </c>
      <c r="R23" s="96">
        <f>S23</f>
        <v>204.934</v>
      </c>
      <c r="S23" s="96">
        <v>204.934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/>
      <c r="AA23" s="96">
        <f>AB23+AC23+AD23+AE23</f>
        <v>0</v>
      </c>
      <c r="AB23" s="96">
        <v>0</v>
      </c>
      <c r="AC23" s="96"/>
      <c r="AD23" s="96">
        <v>0</v>
      </c>
      <c r="AE23" s="96">
        <v>0</v>
      </c>
      <c r="AF23" s="96">
        <f t="shared" si="26"/>
        <v>0</v>
      </c>
      <c r="AG23" s="96"/>
      <c r="AH23" s="96"/>
      <c r="AI23" s="96"/>
      <c r="AJ23" s="96"/>
      <c r="AK23" s="96"/>
      <c r="AL23" s="96"/>
      <c r="AM23" s="96"/>
      <c r="AN23" s="96"/>
      <c r="AO23" s="96"/>
      <c r="AP23" s="1299"/>
      <c r="AQ23" s="96"/>
    </row>
    <row r="24" spans="1:43" s="266" customFormat="1" ht="13.5" hidden="1" customHeight="1">
      <c r="A24" s="1295"/>
      <c r="B24" s="817" t="s">
        <v>217</v>
      </c>
      <c r="C24" s="367"/>
      <c r="D24" s="367"/>
      <c r="E24" s="367"/>
      <c r="F24" s="645"/>
      <c r="G24" s="367"/>
      <c r="H24" s="367"/>
      <c r="I24" s="92"/>
      <c r="J24" s="646"/>
      <c r="K24" s="646"/>
      <c r="L24" s="96"/>
      <c r="M24" s="96"/>
      <c r="N24" s="96"/>
      <c r="O24" s="96"/>
      <c r="P24" s="96">
        <f>R24</f>
        <v>113.443</v>
      </c>
      <c r="Q24" s="96">
        <f t="shared" si="27"/>
        <v>113.443</v>
      </c>
      <c r="R24" s="96">
        <f>S24</f>
        <v>113.443</v>
      </c>
      <c r="S24" s="96">
        <v>113.443</v>
      </c>
      <c r="T24" s="96">
        <f>U24</f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/>
      <c r="AA24" s="96">
        <f>AB24+AC24+AD24+AE24</f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f t="shared" si="26"/>
        <v>0</v>
      </c>
      <c r="AG24" s="96"/>
      <c r="AH24" s="96"/>
      <c r="AI24" s="96"/>
      <c r="AJ24" s="96"/>
      <c r="AK24" s="96"/>
      <c r="AL24" s="96"/>
      <c r="AM24" s="96"/>
      <c r="AN24" s="96"/>
      <c r="AO24" s="96"/>
      <c r="AP24" s="1299"/>
      <c r="AQ24" s="96"/>
    </row>
    <row r="25" spans="1:43" s="266" customFormat="1" ht="13.5" hidden="1" customHeight="1">
      <c r="A25" s="1295"/>
      <c r="B25" s="817" t="s">
        <v>218</v>
      </c>
      <c r="C25" s="367"/>
      <c r="D25" s="367"/>
      <c r="E25" s="367"/>
      <c r="F25" s="645"/>
      <c r="G25" s="367"/>
      <c r="H25" s="367"/>
      <c r="I25" s="92"/>
      <c r="J25" s="646"/>
      <c r="K25" s="646"/>
      <c r="L25" s="96"/>
      <c r="M25" s="96"/>
      <c r="N25" s="96"/>
      <c r="O25" s="96"/>
      <c r="P25" s="96">
        <f>R25</f>
        <v>0</v>
      </c>
      <c r="Q25" s="96">
        <f t="shared" si="27"/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/>
      <c r="AA25" s="96">
        <f>AB25+AC25+AD25</f>
        <v>0</v>
      </c>
      <c r="AB25" s="96">
        <v>0</v>
      </c>
      <c r="AC25" s="96"/>
      <c r="AD25" s="96"/>
      <c r="AE25" s="96"/>
      <c r="AF25" s="96">
        <f t="shared" si="26"/>
        <v>0</v>
      </c>
      <c r="AG25" s="96"/>
      <c r="AH25" s="96"/>
      <c r="AI25" s="96"/>
      <c r="AJ25" s="96"/>
      <c r="AK25" s="96"/>
      <c r="AL25" s="96"/>
      <c r="AM25" s="96"/>
      <c r="AN25" s="96"/>
      <c r="AO25" s="96"/>
      <c r="AP25" s="1299"/>
      <c r="AQ25" s="96"/>
    </row>
    <row r="26" spans="1:43" s="266" customFormat="1" ht="13.5" hidden="1" customHeight="1">
      <c r="A26" s="1295"/>
      <c r="B26" s="817" t="s">
        <v>261</v>
      </c>
      <c r="C26" s="367"/>
      <c r="D26" s="367"/>
      <c r="E26" s="367"/>
      <c r="F26" s="645"/>
      <c r="G26" s="367"/>
      <c r="H26" s="367"/>
      <c r="I26" s="92"/>
      <c r="J26" s="646"/>
      <c r="K26" s="646"/>
      <c r="L26" s="96"/>
      <c r="M26" s="96"/>
      <c r="N26" s="96"/>
      <c r="O26" s="96"/>
      <c r="P26" s="96">
        <v>0</v>
      </c>
      <c r="Q26" s="96">
        <f t="shared" si="27"/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/>
      <c r="AA26" s="96">
        <f>AB26+AC26+AD26</f>
        <v>0</v>
      </c>
      <c r="AB26" s="96">
        <v>0</v>
      </c>
      <c r="AC26" s="96"/>
      <c r="AD26" s="96"/>
      <c r="AE26" s="96"/>
      <c r="AF26" s="96">
        <f t="shared" si="26"/>
        <v>0</v>
      </c>
      <c r="AG26" s="96"/>
      <c r="AH26" s="96"/>
      <c r="AI26" s="96"/>
      <c r="AJ26" s="96"/>
      <c r="AK26" s="96"/>
      <c r="AL26" s="96"/>
      <c r="AM26" s="96"/>
      <c r="AN26" s="96"/>
      <c r="AO26" s="96"/>
      <c r="AP26" s="1299"/>
      <c r="AQ26" s="96"/>
    </row>
    <row r="27" spans="1:43" s="266" customFormat="1" ht="13.5" hidden="1" customHeight="1">
      <c r="A27" s="1295"/>
      <c r="B27" s="817" t="s">
        <v>223</v>
      </c>
      <c r="C27" s="367"/>
      <c r="D27" s="367"/>
      <c r="E27" s="367"/>
      <c r="F27" s="645"/>
      <c r="G27" s="367"/>
      <c r="H27" s="367"/>
      <c r="I27" s="92"/>
      <c r="J27" s="646"/>
      <c r="K27" s="646"/>
      <c r="L27" s="96"/>
      <c r="M27" s="96"/>
      <c r="N27" s="96"/>
      <c r="O27" s="96"/>
      <c r="P27" s="96">
        <v>0</v>
      </c>
      <c r="Q27" s="96">
        <f t="shared" si="27"/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/>
      <c r="AA27" s="96">
        <f>AB27+AC27+AD27</f>
        <v>0</v>
      </c>
      <c r="AB27" s="96">
        <v>0</v>
      </c>
      <c r="AC27" s="96"/>
      <c r="AD27" s="96"/>
      <c r="AE27" s="96"/>
      <c r="AF27" s="96">
        <f t="shared" si="26"/>
        <v>0</v>
      </c>
      <c r="AG27" s="96"/>
      <c r="AH27" s="96"/>
      <c r="AI27" s="96"/>
      <c r="AJ27" s="96"/>
      <c r="AK27" s="96"/>
      <c r="AL27" s="96"/>
      <c r="AM27" s="96"/>
      <c r="AN27" s="96"/>
      <c r="AO27" s="96"/>
      <c r="AP27" s="1299"/>
      <c r="AQ27" s="96"/>
    </row>
    <row r="28" spans="1:43" s="266" customFormat="1" ht="13.5" hidden="1" customHeight="1">
      <c r="A28" s="1295"/>
      <c r="B28" s="817" t="s">
        <v>221</v>
      </c>
      <c r="C28" s="367"/>
      <c r="D28" s="367"/>
      <c r="E28" s="367"/>
      <c r="F28" s="645"/>
      <c r="G28" s="367"/>
      <c r="H28" s="367"/>
      <c r="I28" s="92"/>
      <c r="J28" s="646"/>
      <c r="K28" s="646"/>
      <c r="L28" s="96"/>
      <c r="M28" s="96"/>
      <c r="N28" s="96"/>
      <c r="O28" s="96"/>
      <c r="P28" s="96">
        <f>R28</f>
        <v>0</v>
      </c>
      <c r="Q28" s="96">
        <f t="shared" si="27"/>
        <v>0</v>
      </c>
      <c r="R28" s="96">
        <f>S28</f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/>
      <c r="AA28" s="96">
        <f>SUM(AB28:AE28)</f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f t="shared" si="26"/>
        <v>0</v>
      </c>
      <c r="AG28" s="96"/>
      <c r="AH28" s="96"/>
      <c r="AI28" s="96"/>
      <c r="AJ28" s="96"/>
      <c r="AK28" s="96"/>
      <c r="AL28" s="96"/>
      <c r="AM28" s="96"/>
      <c r="AN28" s="96"/>
      <c r="AO28" s="96"/>
      <c r="AP28" s="1299"/>
      <c r="AQ28" s="96"/>
    </row>
    <row r="29" spans="1:43" ht="13.5" hidden="1" customHeight="1">
      <c r="A29" s="1295"/>
      <c r="B29" s="818"/>
      <c r="C29" s="875"/>
      <c r="D29" s="875"/>
      <c r="E29" s="875"/>
      <c r="F29" s="915"/>
      <c r="G29" s="875"/>
      <c r="H29" s="875"/>
      <c r="I29" s="23" t="s">
        <v>9</v>
      </c>
      <c r="J29" s="919">
        <f>K29</f>
        <v>702203.72</v>
      </c>
      <c r="K29" s="919">
        <v>702203.72</v>
      </c>
      <c r="L29" s="71">
        <v>789617.84</v>
      </c>
      <c r="M29" s="71">
        <v>348941.19</v>
      </c>
      <c r="N29" s="71">
        <v>196473.11</v>
      </c>
      <c r="O29" s="71">
        <v>0</v>
      </c>
      <c r="P29" s="71">
        <v>0</v>
      </c>
      <c r="Q29" s="71">
        <f>SUM(Q30:Q30)</f>
        <v>0</v>
      </c>
      <c r="R29" s="71">
        <f>SUM(R30:R30)</f>
        <v>37814.324000000001</v>
      </c>
      <c r="S29" s="71">
        <f>SUM(S30:S30)</f>
        <v>37814.324000000001</v>
      </c>
      <c r="T29" s="71">
        <f t="shared" ref="T29:AJ29" si="28">SUM(T30:T30)</f>
        <v>0</v>
      </c>
      <c r="U29" s="71">
        <f t="shared" si="28"/>
        <v>0</v>
      </c>
      <c r="V29" s="71">
        <f t="shared" si="28"/>
        <v>0</v>
      </c>
      <c r="W29" s="71">
        <f t="shared" si="28"/>
        <v>0</v>
      </c>
      <c r="X29" s="71">
        <v>0</v>
      </c>
      <c r="Y29" s="71">
        <f t="shared" si="28"/>
        <v>0</v>
      </c>
      <c r="Z29" s="100"/>
      <c r="AA29" s="71">
        <f t="shared" si="28"/>
        <v>0</v>
      </c>
      <c r="AB29" s="71">
        <f>SUM(AB30:AB30)</f>
        <v>0</v>
      </c>
      <c r="AC29" s="71">
        <f>SUM(AC30:AC30)</f>
        <v>0</v>
      </c>
      <c r="AD29" s="71">
        <f>SUM(AD30:AD30)</f>
        <v>0</v>
      </c>
      <c r="AE29" s="71">
        <f>SUM(AE30:AE30)</f>
        <v>0</v>
      </c>
      <c r="AF29" s="71">
        <f t="shared" si="28"/>
        <v>0</v>
      </c>
      <c r="AG29" s="71">
        <f t="shared" si="28"/>
        <v>0</v>
      </c>
      <c r="AH29" s="71">
        <f t="shared" si="28"/>
        <v>0</v>
      </c>
      <c r="AI29" s="71">
        <f t="shared" si="28"/>
        <v>0</v>
      </c>
      <c r="AJ29" s="71">
        <f t="shared" si="28"/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1299"/>
      <c r="AQ29" s="100"/>
    </row>
    <row r="30" spans="1:43" s="266" customFormat="1" ht="13.5" hidden="1" customHeight="1">
      <c r="A30" s="612"/>
      <c r="B30" s="819" t="s">
        <v>246</v>
      </c>
      <c r="C30" s="367"/>
      <c r="D30" s="367"/>
      <c r="E30" s="367"/>
      <c r="F30" s="645"/>
      <c r="G30" s="367"/>
      <c r="H30" s="367"/>
      <c r="I30" s="613"/>
      <c r="J30" s="535"/>
      <c r="K30" s="535"/>
      <c r="L30" s="100"/>
      <c r="M30" s="100"/>
      <c r="N30" s="100"/>
      <c r="O30" s="100"/>
      <c r="P30" s="96">
        <f>Q30</f>
        <v>0</v>
      </c>
      <c r="Q30" s="96">
        <v>0</v>
      </c>
      <c r="R30" s="96">
        <f>S30</f>
        <v>37814.324000000001</v>
      </c>
      <c r="S30" s="100">
        <v>37814.324000000001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/>
      <c r="AA30" s="96">
        <f>SUM(AB30:AE30)</f>
        <v>0</v>
      </c>
      <c r="AB30" s="100">
        <v>0</v>
      </c>
      <c r="AC30" s="100">
        <v>0</v>
      </c>
      <c r="AD30" s="100">
        <v>0</v>
      </c>
      <c r="AE30" s="100">
        <v>0</v>
      </c>
      <c r="AF30" s="96">
        <f>SUM(AG30:AG30)</f>
        <v>0</v>
      </c>
      <c r="AG30" s="100"/>
      <c r="AH30" s="100"/>
      <c r="AI30" s="100"/>
      <c r="AJ30" s="100"/>
      <c r="AK30" s="100"/>
      <c r="AL30" s="100"/>
      <c r="AM30" s="100"/>
      <c r="AN30" s="100"/>
      <c r="AO30" s="100"/>
      <c r="AP30" s="1299"/>
      <c r="AQ30" s="100"/>
    </row>
    <row r="31" spans="1:43" ht="13.5" hidden="1" customHeight="1">
      <c r="A31" s="912"/>
      <c r="B31" s="818"/>
      <c r="C31" s="875"/>
      <c r="D31" s="875"/>
      <c r="E31" s="875"/>
      <c r="F31" s="915"/>
      <c r="G31" s="875"/>
      <c r="H31" s="875"/>
      <c r="I31" s="891" t="s">
        <v>10</v>
      </c>
      <c r="J31" s="913"/>
      <c r="K31" s="913"/>
      <c r="L31" s="71">
        <f>SUM(L32:L33)</f>
        <v>172003.82</v>
      </c>
      <c r="M31" s="71">
        <v>135504.01</v>
      </c>
      <c r="N31" s="71">
        <f>SUM(N32:N33)</f>
        <v>36499.81</v>
      </c>
      <c r="O31" s="71">
        <v>0</v>
      </c>
      <c r="P31" s="71">
        <v>0</v>
      </c>
      <c r="Q31" s="47">
        <f>SUM(Q32:Q33)</f>
        <v>0</v>
      </c>
      <c r="R31" s="47">
        <f t="shared" ref="R31:AJ31" si="29">SUM(R32:R33)</f>
        <v>0</v>
      </c>
      <c r="S31" s="47">
        <f t="shared" si="29"/>
        <v>0</v>
      </c>
      <c r="T31" s="47">
        <f t="shared" si="29"/>
        <v>45904.665609999996</v>
      </c>
      <c r="U31" s="47">
        <f t="shared" si="29"/>
        <v>45904.665609999996</v>
      </c>
      <c r="V31" s="47">
        <f t="shared" si="29"/>
        <v>0</v>
      </c>
      <c r="W31" s="47">
        <f t="shared" si="29"/>
        <v>0</v>
      </c>
      <c r="X31" s="47">
        <v>0</v>
      </c>
      <c r="Y31" s="47">
        <f t="shared" si="29"/>
        <v>0</v>
      </c>
      <c r="Z31" s="96"/>
      <c r="AA31" s="47">
        <f t="shared" si="29"/>
        <v>0</v>
      </c>
      <c r="AB31" s="47">
        <f t="shared" si="29"/>
        <v>0</v>
      </c>
      <c r="AC31" s="47">
        <f t="shared" si="29"/>
        <v>0</v>
      </c>
      <c r="AD31" s="47">
        <f t="shared" si="29"/>
        <v>0</v>
      </c>
      <c r="AE31" s="47">
        <f t="shared" si="29"/>
        <v>0</v>
      </c>
      <c r="AF31" s="47">
        <f t="shared" si="29"/>
        <v>0</v>
      </c>
      <c r="AG31" s="47">
        <f t="shared" si="29"/>
        <v>0</v>
      </c>
      <c r="AH31" s="47">
        <f t="shared" si="29"/>
        <v>0</v>
      </c>
      <c r="AI31" s="47">
        <f t="shared" si="29"/>
        <v>0</v>
      </c>
      <c r="AJ31" s="47">
        <f t="shared" si="29"/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1300"/>
      <c r="AQ31" s="96"/>
    </row>
    <row r="32" spans="1:43" ht="13.5" customHeight="1">
      <c r="A32" s="912"/>
      <c r="B32" s="37" t="s">
        <v>219</v>
      </c>
      <c r="C32" s="875"/>
      <c r="D32" s="875"/>
      <c r="E32" s="875"/>
      <c r="F32" s="915"/>
      <c r="G32" s="875"/>
      <c r="H32" s="875"/>
      <c r="I32" s="891"/>
      <c r="J32" s="913"/>
      <c r="K32" s="913"/>
      <c r="L32" s="71">
        <v>90003.82</v>
      </c>
      <c r="M32" s="71"/>
      <c r="N32" s="71">
        <v>62531.64</v>
      </c>
      <c r="O32" s="71"/>
      <c r="P32" s="47">
        <v>0</v>
      </c>
      <c r="Q32" s="47">
        <v>0</v>
      </c>
      <c r="R32" s="71">
        <v>0</v>
      </c>
      <c r="S32" s="71">
        <v>0</v>
      </c>
      <c r="T32" s="71">
        <f>U32</f>
        <v>45904.665609999996</v>
      </c>
      <c r="U32" s="71">
        <f>26889.416+19015.24961</f>
        <v>45904.665609999996</v>
      </c>
      <c r="V32" s="71">
        <v>0</v>
      </c>
      <c r="W32" s="71">
        <v>0</v>
      </c>
      <c r="X32" s="71">
        <v>0</v>
      </c>
      <c r="Y32" s="71">
        <v>0</v>
      </c>
      <c r="Z32" s="100"/>
      <c r="AA32" s="71">
        <v>0</v>
      </c>
      <c r="AB32" s="71">
        <v>0</v>
      </c>
      <c r="AC32" s="71"/>
      <c r="AD32" s="71"/>
      <c r="AE32" s="71"/>
      <c r="AF32" s="47">
        <f>SUM(AG32:AG32)</f>
        <v>0</v>
      </c>
      <c r="AG32" s="47">
        <f>SUM(AG33:AG34)</f>
        <v>0</v>
      </c>
      <c r="AH32" s="71"/>
      <c r="AI32" s="71"/>
      <c r="AJ32" s="71"/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481"/>
      <c r="AQ32" s="100"/>
    </row>
    <row r="33" spans="1:43" ht="15.75">
      <c r="A33" s="912"/>
      <c r="B33" s="37" t="s">
        <v>220</v>
      </c>
      <c r="C33" s="875"/>
      <c r="D33" s="875"/>
      <c r="E33" s="875"/>
      <c r="F33" s="915"/>
      <c r="G33" s="875"/>
      <c r="H33" s="875"/>
      <c r="I33" s="891"/>
      <c r="J33" s="913"/>
      <c r="K33" s="913"/>
      <c r="L33" s="71">
        <v>82000</v>
      </c>
      <c r="M33" s="71"/>
      <c r="N33" s="71">
        <v>-26031.83</v>
      </c>
      <c r="O33" s="71"/>
      <c r="P33" s="47">
        <f>Q33</f>
        <v>0</v>
      </c>
      <c r="Q33" s="47">
        <f>S33+U33+W33</f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100"/>
      <c r="AA33" s="71">
        <v>0</v>
      </c>
      <c r="AB33" s="71">
        <v>0</v>
      </c>
      <c r="AC33" s="71"/>
      <c r="AD33" s="71"/>
      <c r="AE33" s="71"/>
      <c r="AF33" s="47">
        <f>SUM(AG33:AG33)</f>
        <v>0</v>
      </c>
      <c r="AG33" s="47">
        <f>SUM(AG34:AG35)</f>
        <v>0</v>
      </c>
      <c r="AH33" s="71"/>
      <c r="AI33" s="71"/>
      <c r="AJ33" s="71"/>
      <c r="AK33" s="71">
        <v>0</v>
      </c>
      <c r="AL33" s="71">
        <v>0</v>
      </c>
      <c r="AM33" s="71">
        <v>0</v>
      </c>
      <c r="AN33" s="71">
        <v>0</v>
      </c>
      <c r="AO33" s="71">
        <v>0</v>
      </c>
      <c r="AP33" s="481"/>
      <c r="AQ33" s="100"/>
    </row>
    <row r="34" spans="1:43" s="327" customFormat="1" ht="27.75" customHeight="1">
      <c r="A34" s="1294" t="s">
        <v>33</v>
      </c>
      <c r="B34" s="797" t="s">
        <v>28</v>
      </c>
      <c r="C34" s="30"/>
      <c r="D34" s="30"/>
      <c r="E34" s="30"/>
      <c r="F34" s="31">
        <v>30000</v>
      </c>
      <c r="G34" s="798"/>
      <c r="H34" s="798"/>
      <c r="I34" s="990" t="s">
        <v>19</v>
      </c>
      <c r="J34" s="1296">
        <f>K34+L34</f>
        <v>260501.25</v>
      </c>
      <c r="K34" s="1296">
        <v>0</v>
      </c>
      <c r="L34" s="70">
        <f>L36+L35</f>
        <v>260501.25</v>
      </c>
      <c r="M34" s="70">
        <f>M36+M35</f>
        <v>0</v>
      </c>
      <c r="N34" s="70">
        <f>N36+N35</f>
        <v>69943.709999999992</v>
      </c>
      <c r="O34" s="70">
        <f>O36+O35</f>
        <v>69943.710000000006</v>
      </c>
      <c r="P34" s="70">
        <f>P36+P35</f>
        <v>74000</v>
      </c>
      <c r="Q34" s="70">
        <f t="shared" ref="Q34:AO34" si="30">Q36</f>
        <v>0</v>
      </c>
      <c r="R34" s="70">
        <f t="shared" si="30"/>
        <v>0</v>
      </c>
      <c r="S34" s="70">
        <f t="shared" si="30"/>
        <v>0</v>
      </c>
      <c r="T34" s="70">
        <f t="shared" si="30"/>
        <v>0</v>
      </c>
      <c r="U34" s="70">
        <f t="shared" si="30"/>
        <v>0</v>
      </c>
      <c r="V34" s="70">
        <f t="shared" si="30"/>
        <v>0</v>
      </c>
      <c r="W34" s="70">
        <f t="shared" si="30"/>
        <v>0</v>
      </c>
      <c r="X34" s="70">
        <f t="shared" si="30"/>
        <v>0</v>
      </c>
      <c r="Y34" s="70">
        <f t="shared" si="30"/>
        <v>0</v>
      </c>
      <c r="Z34" s="694">
        <v>0</v>
      </c>
      <c r="AA34" s="70">
        <f t="shared" si="30"/>
        <v>0</v>
      </c>
      <c r="AB34" s="70">
        <f t="shared" si="30"/>
        <v>0</v>
      </c>
      <c r="AC34" s="70">
        <f t="shared" si="30"/>
        <v>0</v>
      </c>
      <c r="AD34" s="70">
        <f t="shared" si="30"/>
        <v>0</v>
      </c>
      <c r="AE34" s="70">
        <f t="shared" si="30"/>
        <v>0</v>
      </c>
      <c r="AF34" s="70">
        <f t="shared" si="30"/>
        <v>0</v>
      </c>
      <c r="AG34" s="70">
        <f t="shared" si="30"/>
        <v>0</v>
      </c>
      <c r="AH34" s="70">
        <f t="shared" si="30"/>
        <v>0</v>
      </c>
      <c r="AI34" s="70">
        <f t="shared" si="30"/>
        <v>0</v>
      </c>
      <c r="AJ34" s="70">
        <f t="shared" si="30"/>
        <v>0</v>
      </c>
      <c r="AK34" s="3">
        <f>P34-Q34</f>
        <v>74000</v>
      </c>
      <c r="AL34" s="3">
        <f>AK34</f>
        <v>74000</v>
      </c>
      <c r="AM34" s="70">
        <f t="shared" si="30"/>
        <v>0</v>
      </c>
      <c r="AN34" s="70">
        <f t="shared" si="30"/>
        <v>0</v>
      </c>
      <c r="AO34" s="70">
        <f t="shared" si="30"/>
        <v>0</v>
      </c>
      <c r="AP34" s="799"/>
      <c r="AQ34" s="694">
        <v>0</v>
      </c>
    </row>
    <row r="35" spans="1:43" ht="15" customHeight="1">
      <c r="A35" s="1295"/>
      <c r="B35" s="1" t="s">
        <v>15</v>
      </c>
      <c r="C35" s="286"/>
      <c r="D35" s="286"/>
      <c r="E35" s="286"/>
      <c r="F35" s="287"/>
      <c r="G35" s="897"/>
      <c r="H35" s="897"/>
      <c r="I35" s="991"/>
      <c r="J35" s="1297"/>
      <c r="K35" s="1297"/>
      <c r="L35" s="911">
        <v>10164.5</v>
      </c>
      <c r="M35" s="911">
        <v>0</v>
      </c>
      <c r="N35" s="911">
        <v>4946.26</v>
      </c>
      <c r="O35" s="911">
        <v>0</v>
      </c>
      <c r="P35" s="911">
        <v>0</v>
      </c>
      <c r="Q35" s="911">
        <v>0</v>
      </c>
      <c r="R35" s="911">
        <v>0</v>
      </c>
      <c r="S35" s="911">
        <v>0</v>
      </c>
      <c r="T35" s="911">
        <v>0</v>
      </c>
      <c r="U35" s="911">
        <v>0</v>
      </c>
      <c r="V35" s="911">
        <v>0</v>
      </c>
      <c r="W35" s="911">
        <v>0</v>
      </c>
      <c r="X35" s="911">
        <v>0</v>
      </c>
      <c r="Y35" s="911">
        <v>0</v>
      </c>
      <c r="Z35" s="258"/>
      <c r="AA35" s="911">
        <v>0</v>
      </c>
      <c r="AB35" s="911">
        <v>0</v>
      </c>
      <c r="AC35" s="911">
        <v>0</v>
      </c>
      <c r="AD35" s="911">
        <v>0</v>
      </c>
      <c r="AE35" s="911">
        <v>0</v>
      </c>
      <c r="AF35" s="911">
        <v>0</v>
      </c>
      <c r="AG35" s="911">
        <v>0</v>
      </c>
      <c r="AH35" s="911">
        <v>0</v>
      </c>
      <c r="AI35" s="911">
        <v>0</v>
      </c>
      <c r="AJ35" s="911">
        <v>0</v>
      </c>
      <c r="AK35" s="288">
        <v>0</v>
      </c>
      <c r="AL35" s="288">
        <v>0</v>
      </c>
      <c r="AM35" s="911">
        <v>0</v>
      </c>
      <c r="AN35" s="911">
        <v>0</v>
      </c>
      <c r="AO35" s="911">
        <v>0</v>
      </c>
      <c r="AP35" s="1031"/>
      <c r="AQ35" s="258"/>
    </row>
    <row r="36" spans="1:43" ht="15" customHeight="1">
      <c r="A36" s="1301"/>
      <c r="B36" s="1" t="s">
        <v>32</v>
      </c>
      <c r="C36" s="286"/>
      <c r="D36" s="286"/>
      <c r="E36" s="286"/>
      <c r="F36" s="650"/>
      <c r="G36" s="897">
        <v>2020</v>
      </c>
      <c r="H36" s="897">
        <v>2021</v>
      </c>
      <c r="I36" s="992"/>
      <c r="J36" s="1298"/>
      <c r="K36" s="1298"/>
      <c r="L36" s="911">
        <v>250336.75</v>
      </c>
      <c r="M36" s="911">
        <v>0</v>
      </c>
      <c r="N36" s="911">
        <v>64997.45</v>
      </c>
      <c r="O36" s="911">
        <v>69943.710000000006</v>
      </c>
      <c r="P36" s="911">
        <v>74000</v>
      </c>
      <c r="Q36" s="911">
        <v>0</v>
      </c>
      <c r="R36" s="911">
        <v>0</v>
      </c>
      <c r="S36" s="911">
        <v>0</v>
      </c>
      <c r="T36" s="911">
        <v>0</v>
      </c>
      <c r="U36" s="911">
        <v>0</v>
      </c>
      <c r="V36" s="911">
        <v>0</v>
      </c>
      <c r="W36" s="911">
        <v>0</v>
      </c>
      <c r="X36" s="911">
        <v>0</v>
      </c>
      <c r="Y36" s="911">
        <v>0</v>
      </c>
      <c r="Z36" s="258"/>
      <c r="AA36" s="911">
        <v>0</v>
      </c>
      <c r="AB36" s="911">
        <v>0</v>
      </c>
      <c r="AC36" s="911">
        <v>0</v>
      </c>
      <c r="AD36" s="911">
        <v>0</v>
      </c>
      <c r="AE36" s="911">
        <v>0</v>
      </c>
      <c r="AF36" s="911">
        <v>0</v>
      </c>
      <c r="AG36" s="911">
        <v>0</v>
      </c>
      <c r="AH36" s="911">
        <v>0</v>
      </c>
      <c r="AI36" s="911">
        <v>0</v>
      </c>
      <c r="AJ36" s="911">
        <v>0</v>
      </c>
      <c r="AK36" s="911">
        <v>0</v>
      </c>
      <c r="AL36" s="911">
        <v>0</v>
      </c>
      <c r="AM36" s="911">
        <v>0</v>
      </c>
      <c r="AN36" s="911">
        <v>0</v>
      </c>
      <c r="AO36" s="911">
        <v>0</v>
      </c>
      <c r="AP36" s="1032"/>
      <c r="AQ36" s="258"/>
    </row>
    <row r="37" spans="1:43" s="327" customFormat="1" ht="30" customHeight="1">
      <c r="A37" s="1294" t="s">
        <v>37</v>
      </c>
      <c r="B37" s="797" t="s">
        <v>36</v>
      </c>
      <c r="C37" s="30"/>
      <c r="D37" s="30"/>
      <c r="E37" s="30"/>
      <c r="F37" s="32"/>
      <c r="G37" s="798"/>
      <c r="H37" s="798"/>
      <c r="I37" s="990" t="s">
        <v>19</v>
      </c>
      <c r="J37" s="318">
        <v>344081.28</v>
      </c>
      <c r="K37" s="1291">
        <v>0</v>
      </c>
      <c r="L37" s="318">
        <f>L38+L40</f>
        <v>368435.18</v>
      </c>
      <c r="M37" s="318">
        <f t="shared" ref="M37:AO37" si="31">M38+M40</f>
        <v>20243.12</v>
      </c>
      <c r="N37" s="318">
        <f t="shared" si="31"/>
        <v>13773.23</v>
      </c>
      <c r="O37" s="318">
        <f t="shared" si="31"/>
        <v>8942.9699999999993</v>
      </c>
      <c r="P37" s="318">
        <f t="shared" si="31"/>
        <v>90000</v>
      </c>
      <c r="Q37" s="318">
        <f t="shared" si="31"/>
        <v>0</v>
      </c>
      <c r="R37" s="318">
        <f t="shared" si="31"/>
        <v>0</v>
      </c>
      <c r="S37" s="318">
        <f t="shared" si="31"/>
        <v>0</v>
      </c>
      <c r="T37" s="318">
        <f t="shared" si="31"/>
        <v>0</v>
      </c>
      <c r="U37" s="318">
        <f t="shared" si="31"/>
        <v>0</v>
      </c>
      <c r="V37" s="318">
        <f t="shared" si="31"/>
        <v>0</v>
      </c>
      <c r="W37" s="318">
        <f t="shared" si="31"/>
        <v>0</v>
      </c>
      <c r="X37" s="318">
        <f t="shared" si="31"/>
        <v>0</v>
      </c>
      <c r="Y37" s="318">
        <f t="shared" si="31"/>
        <v>0</v>
      </c>
      <c r="Z37" s="372">
        <v>0</v>
      </c>
      <c r="AA37" s="318">
        <f t="shared" si="31"/>
        <v>0</v>
      </c>
      <c r="AB37" s="318">
        <f t="shared" si="31"/>
        <v>0</v>
      </c>
      <c r="AC37" s="318">
        <f t="shared" si="31"/>
        <v>0</v>
      </c>
      <c r="AD37" s="318">
        <f t="shared" si="31"/>
        <v>0</v>
      </c>
      <c r="AE37" s="318">
        <f t="shared" si="31"/>
        <v>0</v>
      </c>
      <c r="AF37" s="318">
        <f t="shared" si="31"/>
        <v>0</v>
      </c>
      <c r="AG37" s="318">
        <f t="shared" si="31"/>
        <v>0</v>
      </c>
      <c r="AH37" s="318">
        <f t="shared" si="31"/>
        <v>0</v>
      </c>
      <c r="AI37" s="318">
        <f t="shared" si="31"/>
        <v>0</v>
      </c>
      <c r="AJ37" s="318">
        <f t="shared" si="31"/>
        <v>0</v>
      </c>
      <c r="AK37" s="318">
        <f>P37-Q37</f>
        <v>90000</v>
      </c>
      <c r="AL37" s="318">
        <f>AK37</f>
        <v>90000</v>
      </c>
      <c r="AM37" s="318">
        <f>ROUND((Q37*100%/P37*100),2)</f>
        <v>0</v>
      </c>
      <c r="AN37" s="318">
        <f t="shared" si="31"/>
        <v>0</v>
      </c>
      <c r="AO37" s="318">
        <f t="shared" si="31"/>
        <v>0</v>
      </c>
      <c r="AP37" s="800"/>
      <c r="AQ37" s="372">
        <v>0</v>
      </c>
    </row>
    <row r="38" spans="1:43" ht="15" customHeight="1">
      <c r="A38" s="1295"/>
      <c r="B38" s="1" t="s">
        <v>15</v>
      </c>
      <c r="C38" s="286"/>
      <c r="D38" s="286"/>
      <c r="E38" s="286"/>
      <c r="F38" s="650"/>
      <c r="G38" s="897">
        <v>2019</v>
      </c>
      <c r="H38" s="897">
        <v>2019</v>
      </c>
      <c r="I38" s="991"/>
      <c r="J38" s="47">
        <v>31543.64</v>
      </c>
      <c r="K38" s="1292"/>
      <c r="L38" s="47">
        <f>SUM(M38:O38)</f>
        <v>31543.64</v>
      </c>
      <c r="M38" s="4">
        <v>20243.12</v>
      </c>
      <c r="N38" s="4">
        <v>11300.52</v>
      </c>
      <c r="O38" s="4">
        <v>0</v>
      </c>
      <c r="P38" s="4">
        <v>0</v>
      </c>
      <c r="Q38" s="4">
        <f>Q39</f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f>X39</f>
        <v>0</v>
      </c>
      <c r="Y38" s="4">
        <f>Y39</f>
        <v>0</v>
      </c>
      <c r="Z38" s="268"/>
      <c r="AA38" s="4">
        <f>AA39</f>
        <v>0</v>
      </c>
      <c r="AB38" s="4">
        <v>0</v>
      </c>
      <c r="AC38" s="4">
        <v>0</v>
      </c>
      <c r="AD38" s="4">
        <v>0</v>
      </c>
      <c r="AE38" s="4">
        <f>AE39</f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884"/>
      <c r="AQ38" s="268"/>
    </row>
    <row r="39" spans="1:43" s="266" customFormat="1" ht="15" hidden="1" customHeight="1">
      <c r="A39" s="1295"/>
      <c r="B39" s="102" t="s">
        <v>291</v>
      </c>
      <c r="C39" s="651"/>
      <c r="D39" s="651"/>
      <c r="E39" s="651"/>
      <c r="F39" s="652"/>
      <c r="G39" s="489"/>
      <c r="H39" s="489"/>
      <c r="I39" s="991"/>
      <c r="J39" s="96"/>
      <c r="K39" s="1292"/>
      <c r="L39" s="96"/>
      <c r="M39" s="268"/>
      <c r="N39" s="268"/>
      <c r="O39" s="268"/>
      <c r="P39" s="268"/>
      <c r="Q39" s="268">
        <f>Y39</f>
        <v>0</v>
      </c>
      <c r="R39" s="268"/>
      <c r="S39" s="268"/>
      <c r="T39" s="268"/>
      <c r="U39" s="268"/>
      <c r="V39" s="268"/>
      <c r="W39" s="268"/>
      <c r="X39" s="268">
        <v>0</v>
      </c>
      <c r="Y39" s="268">
        <v>0</v>
      </c>
      <c r="Z39" s="268"/>
      <c r="AA39" s="268">
        <f>AE39</f>
        <v>0</v>
      </c>
      <c r="AB39" s="268"/>
      <c r="AC39" s="268"/>
      <c r="AD39" s="268"/>
      <c r="AE39" s="268">
        <v>0</v>
      </c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490"/>
      <c r="AQ39" s="268"/>
    </row>
    <row r="40" spans="1:43" ht="15" customHeight="1">
      <c r="A40" s="1301"/>
      <c r="B40" s="1" t="s">
        <v>16</v>
      </c>
      <c r="C40" s="286"/>
      <c r="D40" s="286"/>
      <c r="E40" s="286"/>
      <c r="F40" s="650"/>
      <c r="G40" s="897">
        <v>2020</v>
      </c>
      <c r="H40" s="897">
        <v>2021</v>
      </c>
      <c r="I40" s="992"/>
      <c r="J40" s="47">
        <v>312537.64</v>
      </c>
      <c r="K40" s="1293"/>
      <c r="L40" s="47">
        <v>336891.54</v>
      </c>
      <c r="M40" s="4">
        <v>0</v>
      </c>
      <c r="N40" s="4">
        <v>2472.71</v>
      </c>
      <c r="O40" s="4">
        <v>8942.9699999999993</v>
      </c>
      <c r="P40" s="4">
        <v>90000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96"/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397"/>
      <c r="AQ40" s="96"/>
    </row>
    <row r="41" spans="1:43" s="327" customFormat="1" ht="31.5" customHeight="1">
      <c r="A41" s="790"/>
      <c r="B41" s="789" t="s">
        <v>405</v>
      </c>
      <c r="C41" s="801"/>
      <c r="D41" s="801"/>
      <c r="E41" s="801"/>
      <c r="F41" s="802"/>
      <c r="G41" s="792"/>
      <c r="H41" s="793"/>
      <c r="I41" s="881"/>
      <c r="J41" s="3"/>
      <c r="K41" s="888"/>
      <c r="L41" s="3"/>
      <c r="M41" s="318"/>
      <c r="N41" s="318"/>
      <c r="O41" s="318"/>
      <c r="P41" s="318">
        <f>SUM(P42:P43)</f>
        <v>8215.9</v>
      </c>
      <c r="Q41" s="318">
        <f>SUM(Q42:Q43)</f>
        <v>0</v>
      </c>
      <c r="R41" s="318">
        <f t="shared" ref="R41:AA41" si="32">SUM(R42:R43)</f>
        <v>0</v>
      </c>
      <c r="S41" s="318">
        <f t="shared" si="32"/>
        <v>0</v>
      </c>
      <c r="T41" s="318">
        <f t="shared" si="32"/>
        <v>0</v>
      </c>
      <c r="U41" s="318">
        <f t="shared" si="32"/>
        <v>0</v>
      </c>
      <c r="V41" s="318">
        <f t="shared" si="32"/>
        <v>0</v>
      </c>
      <c r="W41" s="318">
        <f t="shared" si="32"/>
        <v>0</v>
      </c>
      <c r="X41" s="318">
        <f t="shared" si="32"/>
        <v>0</v>
      </c>
      <c r="Y41" s="318">
        <f t="shared" si="32"/>
        <v>0</v>
      </c>
      <c r="Z41" s="318">
        <f t="shared" si="32"/>
        <v>0</v>
      </c>
      <c r="AA41" s="318">
        <f t="shared" si="32"/>
        <v>0</v>
      </c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800"/>
      <c r="AQ41" s="372"/>
    </row>
    <row r="42" spans="1:43" ht="15" customHeight="1">
      <c r="A42" s="912"/>
      <c r="B42" s="42" t="s">
        <v>15</v>
      </c>
      <c r="C42" s="785"/>
      <c r="D42" s="785"/>
      <c r="E42" s="785"/>
      <c r="F42" s="786"/>
      <c r="G42" s="335"/>
      <c r="H42" s="787"/>
      <c r="I42" s="876"/>
      <c r="J42" s="47"/>
      <c r="K42" s="911"/>
      <c r="L42" s="47"/>
      <c r="M42" s="4"/>
      <c r="N42" s="4"/>
      <c r="O42" s="4"/>
      <c r="P42" s="4">
        <v>1519.43</v>
      </c>
      <c r="Q42" s="4">
        <v>0</v>
      </c>
      <c r="R42" s="4"/>
      <c r="S42" s="4"/>
      <c r="T42" s="4"/>
      <c r="U42" s="4"/>
      <c r="V42" s="4"/>
      <c r="W42" s="4"/>
      <c r="X42" s="4"/>
      <c r="Y42" s="4"/>
      <c r="Z42" s="268"/>
      <c r="AA42" s="4">
        <v>0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884"/>
      <c r="AQ42" s="268"/>
    </row>
    <row r="43" spans="1:43" ht="15" customHeight="1">
      <c r="A43" s="912"/>
      <c r="B43" s="42" t="s">
        <v>16</v>
      </c>
      <c r="C43" s="785"/>
      <c r="D43" s="785"/>
      <c r="E43" s="785"/>
      <c r="F43" s="786"/>
      <c r="G43" s="335"/>
      <c r="H43" s="787"/>
      <c r="I43" s="876"/>
      <c r="J43" s="47"/>
      <c r="K43" s="911"/>
      <c r="L43" s="47"/>
      <c r="M43" s="4"/>
      <c r="N43" s="4"/>
      <c r="O43" s="4"/>
      <c r="P43" s="4">
        <v>6696.47</v>
      </c>
      <c r="Q43" s="4">
        <v>0</v>
      </c>
      <c r="R43" s="4"/>
      <c r="S43" s="4"/>
      <c r="T43" s="4"/>
      <c r="U43" s="4"/>
      <c r="V43" s="4"/>
      <c r="W43" s="4"/>
      <c r="X43" s="4"/>
      <c r="Y43" s="4"/>
      <c r="Z43" s="268"/>
      <c r="AA43" s="4">
        <v>0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884"/>
      <c r="AQ43" s="268"/>
    </row>
    <row r="44" spans="1:43" ht="38.25" hidden="1" customHeight="1">
      <c r="A44" s="1294" t="s">
        <v>22</v>
      </c>
      <c r="B44" s="1281" t="s">
        <v>49</v>
      </c>
      <c r="C44" s="1282"/>
      <c r="D44" s="1282"/>
      <c r="E44" s="1282"/>
      <c r="F44" s="1282"/>
      <c r="G44" s="1282"/>
      <c r="H44" s="1283"/>
      <c r="I44" s="23" t="s">
        <v>19</v>
      </c>
      <c r="J44" s="47">
        <v>0</v>
      </c>
      <c r="K44" s="47">
        <v>0</v>
      </c>
      <c r="L44" s="47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268"/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884"/>
      <c r="AQ44" s="268"/>
    </row>
    <row r="45" spans="1:43" ht="38.25" hidden="1" customHeight="1">
      <c r="A45" s="1295"/>
      <c r="B45" s="1284"/>
      <c r="C45" s="1285"/>
      <c r="D45" s="1285"/>
      <c r="E45" s="1285"/>
      <c r="F45" s="1285"/>
      <c r="G45" s="1285"/>
      <c r="H45" s="1286"/>
      <c r="I45" s="23" t="s">
        <v>20</v>
      </c>
      <c r="J45" s="47">
        <v>0</v>
      </c>
      <c r="K45" s="47">
        <v>0</v>
      </c>
      <c r="L45" s="47">
        <f>L48</f>
        <v>4674.0700000000006</v>
      </c>
      <c r="M45" s="47">
        <f t="shared" ref="M45:V45" si="33">M48</f>
        <v>0</v>
      </c>
      <c r="N45" s="47">
        <f t="shared" si="33"/>
        <v>0</v>
      </c>
      <c r="O45" s="47">
        <f t="shared" si="33"/>
        <v>0</v>
      </c>
      <c r="P45" s="47">
        <f t="shared" si="33"/>
        <v>0</v>
      </c>
      <c r="Q45" s="47">
        <f t="shared" si="33"/>
        <v>0</v>
      </c>
      <c r="R45" s="47">
        <f t="shared" si="33"/>
        <v>0</v>
      </c>
      <c r="S45" s="47">
        <f t="shared" si="33"/>
        <v>0</v>
      </c>
      <c r="T45" s="47">
        <f t="shared" si="33"/>
        <v>0</v>
      </c>
      <c r="U45" s="47">
        <f t="shared" si="33"/>
        <v>7.2</v>
      </c>
      <c r="V45" s="47">
        <f t="shared" si="33"/>
        <v>0</v>
      </c>
      <c r="W45" s="4">
        <v>0</v>
      </c>
      <c r="X45" s="4">
        <v>0</v>
      </c>
      <c r="Y45" s="4">
        <v>0</v>
      </c>
      <c r="Z45" s="268"/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884"/>
      <c r="AQ45" s="268"/>
    </row>
    <row r="46" spans="1:43" ht="25.5" hidden="1" customHeight="1">
      <c r="A46" s="1295"/>
      <c r="B46" s="1284"/>
      <c r="C46" s="1285"/>
      <c r="D46" s="1285"/>
      <c r="E46" s="1285"/>
      <c r="F46" s="1285"/>
      <c r="G46" s="1285"/>
      <c r="H46" s="1286"/>
      <c r="I46" s="23" t="s">
        <v>10</v>
      </c>
      <c r="J46" s="47">
        <f t="shared" ref="J46:AO46" si="34">J48</f>
        <v>23417.360000000001</v>
      </c>
      <c r="K46" s="47">
        <f t="shared" si="34"/>
        <v>0</v>
      </c>
      <c r="L46" s="47">
        <v>0</v>
      </c>
      <c r="M46" s="4">
        <f t="shared" si="34"/>
        <v>0</v>
      </c>
      <c r="N46" s="4">
        <f t="shared" si="34"/>
        <v>0</v>
      </c>
      <c r="O46" s="4">
        <f t="shared" si="34"/>
        <v>0</v>
      </c>
      <c r="P46" s="4">
        <v>0</v>
      </c>
      <c r="Q46" s="4">
        <v>0</v>
      </c>
      <c r="R46" s="4">
        <f t="shared" si="34"/>
        <v>0</v>
      </c>
      <c r="S46" s="4">
        <f t="shared" si="34"/>
        <v>0</v>
      </c>
      <c r="T46" s="4">
        <f t="shared" si="34"/>
        <v>0</v>
      </c>
      <c r="U46" s="4">
        <v>0</v>
      </c>
      <c r="V46" s="4">
        <f t="shared" si="34"/>
        <v>0</v>
      </c>
      <c r="W46" s="4">
        <f t="shared" si="34"/>
        <v>0</v>
      </c>
      <c r="X46" s="4">
        <f t="shared" si="34"/>
        <v>0</v>
      </c>
      <c r="Y46" s="4">
        <f t="shared" si="34"/>
        <v>0</v>
      </c>
      <c r="Z46" s="268"/>
      <c r="AA46" s="4">
        <f t="shared" si="34"/>
        <v>0</v>
      </c>
      <c r="AB46" s="4">
        <f t="shared" si="34"/>
        <v>0</v>
      </c>
      <c r="AC46" s="4">
        <f t="shared" si="34"/>
        <v>7.2</v>
      </c>
      <c r="AD46" s="4">
        <f t="shared" si="34"/>
        <v>0</v>
      </c>
      <c r="AE46" s="4">
        <f t="shared" si="34"/>
        <v>0</v>
      </c>
      <c r="AF46" s="4">
        <f t="shared" si="34"/>
        <v>0</v>
      </c>
      <c r="AG46" s="4">
        <f t="shared" si="34"/>
        <v>0</v>
      </c>
      <c r="AH46" s="4">
        <f t="shared" si="34"/>
        <v>0</v>
      </c>
      <c r="AI46" s="4">
        <f t="shared" si="34"/>
        <v>0</v>
      </c>
      <c r="AJ46" s="4">
        <f t="shared" si="34"/>
        <v>0</v>
      </c>
      <c r="AK46" s="4">
        <f t="shared" si="34"/>
        <v>0</v>
      </c>
      <c r="AL46" s="4">
        <f t="shared" si="34"/>
        <v>0</v>
      </c>
      <c r="AM46" s="4">
        <f t="shared" si="34"/>
        <v>0</v>
      </c>
      <c r="AN46" s="4">
        <f t="shared" si="34"/>
        <v>0</v>
      </c>
      <c r="AO46" s="4">
        <f t="shared" si="34"/>
        <v>0</v>
      </c>
      <c r="AP46" s="884"/>
      <c r="AQ46" s="268"/>
    </row>
    <row r="47" spans="1:43" ht="25.5" hidden="1" customHeight="1">
      <c r="A47" s="1295"/>
      <c r="B47" s="1287"/>
      <c r="C47" s="1288"/>
      <c r="D47" s="1288"/>
      <c r="E47" s="1288"/>
      <c r="F47" s="1288"/>
      <c r="G47" s="1288"/>
      <c r="H47" s="1289"/>
      <c r="I47" s="23" t="s">
        <v>9</v>
      </c>
      <c r="J47" s="47">
        <v>0</v>
      </c>
      <c r="K47" s="47">
        <v>0</v>
      </c>
      <c r="L47" s="47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268"/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884"/>
      <c r="AQ47" s="268"/>
    </row>
    <row r="48" spans="1:43" s="327" customFormat="1" ht="29.25" customHeight="1">
      <c r="A48" s="1033" t="s">
        <v>23</v>
      </c>
      <c r="B48" s="797" t="s">
        <v>276</v>
      </c>
      <c r="C48" s="898">
        <v>900</v>
      </c>
      <c r="D48" s="35">
        <v>28000</v>
      </c>
      <c r="E48" s="898"/>
      <c r="F48" s="883"/>
      <c r="G48" s="880"/>
      <c r="H48" s="880"/>
      <c r="I48" s="1111" t="s">
        <v>20</v>
      </c>
      <c r="J48" s="1296">
        <v>23417.360000000001</v>
      </c>
      <c r="K48" s="1296">
        <v>0</v>
      </c>
      <c r="L48" s="70">
        <f>SUM(L49:L52)</f>
        <v>4674.0700000000006</v>
      </c>
      <c r="M48" s="70">
        <f>SUM(M49:M52)</f>
        <v>0</v>
      </c>
      <c r="N48" s="70">
        <f>SUM(N49:N52)</f>
        <v>0</v>
      </c>
      <c r="O48" s="70">
        <f>SUM(O49:O52)</f>
        <v>0</v>
      </c>
      <c r="P48" s="70">
        <f>SUM(P49:P52)</f>
        <v>0</v>
      </c>
      <c r="Q48" s="70">
        <f>Q49+Q52</f>
        <v>0</v>
      </c>
      <c r="R48" s="70">
        <f t="shared" ref="R48:AA48" si="35">R49+R52</f>
        <v>0</v>
      </c>
      <c r="S48" s="70">
        <f t="shared" si="35"/>
        <v>0</v>
      </c>
      <c r="T48" s="70">
        <f t="shared" si="35"/>
        <v>0</v>
      </c>
      <c r="U48" s="70">
        <f t="shared" si="35"/>
        <v>7.2</v>
      </c>
      <c r="V48" s="70">
        <f t="shared" si="35"/>
        <v>0</v>
      </c>
      <c r="W48" s="70">
        <f t="shared" si="35"/>
        <v>0</v>
      </c>
      <c r="X48" s="70">
        <f t="shared" si="35"/>
        <v>0</v>
      </c>
      <c r="Y48" s="70">
        <f t="shared" si="35"/>
        <v>0</v>
      </c>
      <c r="Z48" s="70">
        <f t="shared" si="35"/>
        <v>0</v>
      </c>
      <c r="AA48" s="70">
        <f t="shared" si="35"/>
        <v>0</v>
      </c>
      <c r="AB48" s="70">
        <f t="shared" ref="AB48:AC48" si="36">AB49+AB52</f>
        <v>0</v>
      </c>
      <c r="AC48" s="70">
        <f t="shared" si="36"/>
        <v>7.2</v>
      </c>
      <c r="AD48" s="70">
        <v>0</v>
      </c>
      <c r="AE48" s="70">
        <v>0</v>
      </c>
      <c r="AF48" s="70">
        <v>0</v>
      </c>
      <c r="AG48" s="70">
        <v>0</v>
      </c>
      <c r="AH48" s="70">
        <v>0</v>
      </c>
      <c r="AI48" s="70">
        <v>0</v>
      </c>
      <c r="AJ48" s="70">
        <v>0</v>
      </c>
      <c r="AK48" s="3">
        <f>P48-Q48</f>
        <v>0</v>
      </c>
      <c r="AL48" s="3">
        <f>AK48</f>
        <v>0</v>
      </c>
      <c r="AM48" s="70">
        <v>0</v>
      </c>
      <c r="AN48" s="70">
        <v>0</v>
      </c>
      <c r="AO48" s="70">
        <v>0</v>
      </c>
      <c r="AP48" s="803"/>
      <c r="AQ48" s="694">
        <v>0</v>
      </c>
    </row>
    <row r="49" spans="1:43" ht="15" customHeight="1">
      <c r="A49" s="1034"/>
      <c r="B49" s="899" t="s">
        <v>15</v>
      </c>
      <c r="C49" s="893"/>
      <c r="D49" s="579"/>
      <c r="E49" s="893"/>
      <c r="F49" s="928"/>
      <c r="G49" s="874"/>
      <c r="H49" s="874"/>
      <c r="I49" s="1112"/>
      <c r="J49" s="1297"/>
      <c r="K49" s="1297"/>
      <c r="L49" s="911">
        <v>521.89</v>
      </c>
      <c r="M49" s="911"/>
      <c r="N49" s="911">
        <v>0</v>
      </c>
      <c r="O49" s="918"/>
      <c r="P49" s="911">
        <v>0</v>
      </c>
      <c r="Q49" s="911">
        <v>0</v>
      </c>
      <c r="R49" s="911">
        <f t="shared" ref="R49:Z49" si="37">R50+R51</f>
        <v>0</v>
      </c>
      <c r="S49" s="911">
        <f t="shared" si="37"/>
        <v>0</v>
      </c>
      <c r="T49" s="911">
        <f t="shared" si="37"/>
        <v>0</v>
      </c>
      <c r="U49" s="911">
        <f t="shared" si="37"/>
        <v>7.2</v>
      </c>
      <c r="V49" s="911">
        <f t="shared" si="37"/>
        <v>0</v>
      </c>
      <c r="W49" s="911">
        <f t="shared" si="37"/>
        <v>0</v>
      </c>
      <c r="X49" s="911">
        <f t="shared" si="37"/>
        <v>0</v>
      </c>
      <c r="Y49" s="911">
        <f t="shared" si="37"/>
        <v>0</v>
      </c>
      <c r="Z49" s="911">
        <f t="shared" si="37"/>
        <v>0</v>
      </c>
      <c r="AA49" s="911">
        <v>0</v>
      </c>
      <c r="AB49" s="911">
        <f t="shared" ref="AB49:AC49" si="38">AB50</f>
        <v>0</v>
      </c>
      <c r="AC49" s="911">
        <f t="shared" si="38"/>
        <v>7.2</v>
      </c>
      <c r="AD49" s="911"/>
      <c r="AE49" s="911"/>
      <c r="AF49" s="911"/>
      <c r="AG49" s="911"/>
      <c r="AH49" s="911"/>
      <c r="AI49" s="911"/>
      <c r="AJ49" s="911"/>
      <c r="AK49" s="288"/>
      <c r="AL49" s="288"/>
      <c r="AM49" s="911"/>
      <c r="AN49" s="911"/>
      <c r="AO49" s="911"/>
      <c r="AP49" s="580"/>
      <c r="AQ49" s="258"/>
    </row>
    <row r="50" spans="1:43" s="266" customFormat="1" ht="15" hidden="1" customHeight="1">
      <c r="A50" s="1034"/>
      <c r="B50" s="92" t="s">
        <v>316</v>
      </c>
      <c r="C50" s="104"/>
      <c r="D50" s="581"/>
      <c r="E50" s="104"/>
      <c r="F50" s="578"/>
      <c r="G50" s="262"/>
      <c r="H50" s="262"/>
      <c r="I50" s="1112"/>
      <c r="J50" s="1297"/>
      <c r="K50" s="1297"/>
      <c r="L50" s="258"/>
      <c r="M50" s="258"/>
      <c r="N50" s="258"/>
      <c r="O50" s="582"/>
      <c r="P50" s="258"/>
      <c r="Q50" s="258">
        <f>S50+U50</f>
        <v>7.2</v>
      </c>
      <c r="R50" s="258"/>
      <c r="S50" s="258"/>
      <c r="T50" s="258"/>
      <c r="U50" s="258">
        <v>7.2</v>
      </c>
      <c r="V50" s="258"/>
      <c r="W50" s="258"/>
      <c r="X50" s="258"/>
      <c r="Y50" s="258"/>
      <c r="Z50" s="258"/>
      <c r="AA50" s="258">
        <f>AC50</f>
        <v>7.2</v>
      </c>
      <c r="AB50" s="258"/>
      <c r="AC50" s="258">
        <v>7.2</v>
      </c>
      <c r="AD50" s="258"/>
      <c r="AE50" s="258"/>
      <c r="AF50" s="258"/>
      <c r="AG50" s="258"/>
      <c r="AH50" s="258"/>
      <c r="AI50" s="258"/>
      <c r="AJ50" s="258"/>
      <c r="AK50" s="583"/>
      <c r="AL50" s="583"/>
      <c r="AM50" s="258"/>
      <c r="AN50" s="258"/>
      <c r="AO50" s="258"/>
      <c r="AP50" s="584"/>
      <c r="AQ50" s="258"/>
    </row>
    <row r="51" spans="1:43" s="266" customFormat="1" ht="15" hidden="1" customHeight="1">
      <c r="A51" s="1034"/>
      <c r="B51" s="92" t="s">
        <v>351</v>
      </c>
      <c r="C51" s="104"/>
      <c r="D51" s="581"/>
      <c r="E51" s="104"/>
      <c r="F51" s="578"/>
      <c r="G51" s="262"/>
      <c r="H51" s="262"/>
      <c r="I51" s="1112"/>
      <c r="J51" s="1297"/>
      <c r="K51" s="1297"/>
      <c r="L51" s="258"/>
      <c r="M51" s="258"/>
      <c r="N51" s="258"/>
      <c r="O51" s="582"/>
      <c r="P51" s="258"/>
      <c r="Q51" s="258">
        <v>48</v>
      </c>
      <c r="R51" s="258"/>
      <c r="S51" s="258"/>
      <c r="T51" s="258"/>
      <c r="U51" s="258"/>
      <c r="V51" s="258"/>
      <c r="W51" s="258"/>
      <c r="X51" s="258"/>
      <c r="Y51" s="258"/>
      <c r="Z51" s="258"/>
      <c r="AA51" s="258">
        <v>48</v>
      </c>
      <c r="AB51" s="258"/>
      <c r="AC51" s="258"/>
      <c r="AD51" s="258"/>
      <c r="AE51" s="258"/>
      <c r="AF51" s="258"/>
      <c r="AG51" s="258"/>
      <c r="AH51" s="258"/>
      <c r="AI51" s="258"/>
      <c r="AJ51" s="258"/>
      <c r="AK51" s="583"/>
      <c r="AL51" s="583"/>
      <c r="AM51" s="258"/>
      <c r="AN51" s="258"/>
      <c r="AO51" s="258"/>
      <c r="AP51" s="584"/>
      <c r="AQ51" s="258"/>
    </row>
    <row r="52" spans="1:43" ht="15" customHeight="1">
      <c r="A52" s="1035"/>
      <c r="B52" s="899" t="s">
        <v>16</v>
      </c>
      <c r="C52" s="893"/>
      <c r="D52" s="893"/>
      <c r="E52" s="893"/>
      <c r="F52" s="928"/>
      <c r="G52" s="874">
        <v>2020</v>
      </c>
      <c r="H52" s="874">
        <v>2020</v>
      </c>
      <c r="I52" s="1113"/>
      <c r="J52" s="1298"/>
      <c r="K52" s="1298"/>
      <c r="L52" s="911">
        <v>4152.18</v>
      </c>
      <c r="M52" s="911">
        <v>0</v>
      </c>
      <c r="N52" s="911">
        <v>0</v>
      </c>
      <c r="O52" s="911">
        <v>0</v>
      </c>
      <c r="P52" s="911">
        <v>0</v>
      </c>
      <c r="Q52" s="911">
        <v>0</v>
      </c>
      <c r="R52" s="911">
        <v>0</v>
      </c>
      <c r="S52" s="911">
        <v>0</v>
      </c>
      <c r="T52" s="911">
        <v>0</v>
      </c>
      <c r="U52" s="911">
        <v>0</v>
      </c>
      <c r="V52" s="911">
        <v>0</v>
      </c>
      <c r="W52" s="911">
        <v>0</v>
      </c>
      <c r="X52" s="911">
        <v>0</v>
      </c>
      <c r="Y52" s="911">
        <v>0</v>
      </c>
      <c r="Z52" s="258"/>
      <c r="AA52" s="911">
        <v>0</v>
      </c>
      <c r="AB52" s="911">
        <v>0</v>
      </c>
      <c r="AC52" s="911">
        <v>0</v>
      </c>
      <c r="AD52" s="911">
        <v>0</v>
      </c>
      <c r="AE52" s="911">
        <v>0</v>
      </c>
      <c r="AF52" s="911">
        <v>0</v>
      </c>
      <c r="AG52" s="911">
        <f t="shared" ref="AG52:AJ53" si="39">AG55+AG58</f>
        <v>0</v>
      </c>
      <c r="AH52" s="911">
        <f t="shared" si="39"/>
        <v>0</v>
      </c>
      <c r="AI52" s="911">
        <f t="shared" si="39"/>
        <v>0</v>
      </c>
      <c r="AJ52" s="911">
        <f t="shared" si="39"/>
        <v>0</v>
      </c>
      <c r="AK52" s="911">
        <v>0</v>
      </c>
      <c r="AL52" s="911">
        <v>0</v>
      </c>
      <c r="AM52" s="911">
        <v>0</v>
      </c>
      <c r="AN52" s="911">
        <v>0</v>
      </c>
      <c r="AO52" s="911">
        <v>0</v>
      </c>
      <c r="AP52" s="401"/>
      <c r="AQ52" s="258"/>
    </row>
    <row r="53" spans="1:43" ht="38.25" hidden="1" customHeight="1">
      <c r="A53" s="996" t="s">
        <v>29</v>
      </c>
      <c r="B53" s="1281" t="s">
        <v>62</v>
      </c>
      <c r="C53" s="1282"/>
      <c r="D53" s="1282"/>
      <c r="E53" s="1282"/>
      <c r="F53" s="1282"/>
      <c r="G53" s="1282"/>
      <c r="H53" s="1283"/>
      <c r="I53" s="37" t="s">
        <v>20</v>
      </c>
      <c r="J53" s="914">
        <f>L53</f>
        <v>924.64</v>
      </c>
      <c r="K53" s="914">
        <v>0</v>
      </c>
      <c r="L53" s="911">
        <f>L59</f>
        <v>924.64</v>
      </c>
      <c r="M53" s="911">
        <f t="shared" ref="M53:AO53" si="40">M56+M59</f>
        <v>0</v>
      </c>
      <c r="N53" s="911">
        <f t="shared" si="40"/>
        <v>0</v>
      </c>
      <c r="O53" s="911">
        <f t="shared" si="40"/>
        <v>0</v>
      </c>
      <c r="P53" s="911">
        <f t="shared" si="40"/>
        <v>725.37</v>
      </c>
      <c r="Q53" s="911">
        <f t="shared" si="40"/>
        <v>0</v>
      </c>
      <c r="R53" s="911">
        <f t="shared" si="40"/>
        <v>0</v>
      </c>
      <c r="S53" s="911">
        <f t="shared" si="40"/>
        <v>0</v>
      </c>
      <c r="T53" s="911">
        <f t="shared" si="40"/>
        <v>0</v>
      </c>
      <c r="U53" s="911">
        <f t="shared" si="40"/>
        <v>0</v>
      </c>
      <c r="V53" s="911">
        <f t="shared" si="40"/>
        <v>131</v>
      </c>
      <c r="W53" s="911">
        <f t="shared" si="40"/>
        <v>131</v>
      </c>
      <c r="X53" s="911">
        <f t="shared" si="40"/>
        <v>0</v>
      </c>
      <c r="Y53" s="911">
        <f t="shared" si="40"/>
        <v>0</v>
      </c>
      <c r="Z53" s="258"/>
      <c r="AA53" s="911">
        <f t="shared" si="40"/>
        <v>0</v>
      </c>
      <c r="AB53" s="911">
        <f t="shared" si="40"/>
        <v>0</v>
      </c>
      <c r="AC53" s="911">
        <f t="shared" si="40"/>
        <v>0</v>
      </c>
      <c r="AD53" s="911">
        <f t="shared" si="40"/>
        <v>200</v>
      </c>
      <c r="AE53" s="911">
        <f t="shared" si="40"/>
        <v>0</v>
      </c>
      <c r="AF53" s="911">
        <f t="shared" si="40"/>
        <v>0</v>
      </c>
      <c r="AG53" s="911">
        <f t="shared" si="39"/>
        <v>0</v>
      </c>
      <c r="AH53" s="911">
        <f t="shared" si="39"/>
        <v>0</v>
      </c>
      <c r="AI53" s="911">
        <f t="shared" si="39"/>
        <v>0</v>
      </c>
      <c r="AJ53" s="911">
        <f t="shared" si="39"/>
        <v>0</v>
      </c>
      <c r="AK53" s="911">
        <f t="shared" si="40"/>
        <v>725.37</v>
      </c>
      <c r="AL53" s="911">
        <f t="shared" si="40"/>
        <v>725.37</v>
      </c>
      <c r="AM53" s="911">
        <f t="shared" si="40"/>
        <v>0</v>
      </c>
      <c r="AN53" s="911">
        <f t="shared" si="40"/>
        <v>0</v>
      </c>
      <c r="AO53" s="911">
        <f t="shared" si="40"/>
        <v>0</v>
      </c>
      <c r="AP53" s="401"/>
      <c r="AQ53" s="258"/>
    </row>
    <row r="54" spans="1:43" ht="25.5" hidden="1" customHeight="1">
      <c r="A54" s="997"/>
      <c r="B54" s="1284"/>
      <c r="C54" s="1285"/>
      <c r="D54" s="1285"/>
      <c r="E54" s="1285"/>
      <c r="F54" s="1285"/>
      <c r="G54" s="1285"/>
      <c r="H54" s="1286"/>
      <c r="I54" s="37" t="s">
        <v>10</v>
      </c>
      <c r="J54" s="914">
        <f>L54</f>
        <v>0</v>
      </c>
      <c r="K54" s="914">
        <v>0</v>
      </c>
      <c r="L54" s="911">
        <v>0</v>
      </c>
      <c r="M54" s="911">
        <v>0</v>
      </c>
      <c r="N54" s="911">
        <v>0</v>
      </c>
      <c r="O54" s="918">
        <v>0</v>
      </c>
      <c r="P54" s="911">
        <v>0</v>
      </c>
      <c r="Q54" s="911">
        <v>0</v>
      </c>
      <c r="R54" s="911">
        <v>0</v>
      </c>
      <c r="S54" s="911">
        <v>0</v>
      </c>
      <c r="T54" s="911">
        <v>0</v>
      </c>
      <c r="U54" s="911">
        <v>0</v>
      </c>
      <c r="V54" s="911">
        <v>0</v>
      </c>
      <c r="W54" s="911">
        <v>0</v>
      </c>
      <c r="X54" s="911">
        <v>0</v>
      </c>
      <c r="Y54" s="911">
        <v>0</v>
      </c>
      <c r="Z54" s="258"/>
      <c r="AA54" s="911">
        <v>0</v>
      </c>
      <c r="AB54" s="911">
        <v>0</v>
      </c>
      <c r="AC54" s="911">
        <v>0</v>
      </c>
      <c r="AD54" s="911">
        <v>0</v>
      </c>
      <c r="AE54" s="911">
        <v>0</v>
      </c>
      <c r="AF54" s="911">
        <v>0</v>
      </c>
      <c r="AG54" s="911">
        <v>0</v>
      </c>
      <c r="AH54" s="911">
        <v>0</v>
      </c>
      <c r="AI54" s="911">
        <v>0</v>
      </c>
      <c r="AJ54" s="911">
        <v>0</v>
      </c>
      <c r="AK54" s="911">
        <v>0</v>
      </c>
      <c r="AL54" s="911">
        <v>0</v>
      </c>
      <c r="AM54" s="911">
        <v>0</v>
      </c>
      <c r="AN54" s="911">
        <v>0</v>
      </c>
      <c r="AO54" s="911">
        <v>0</v>
      </c>
      <c r="AP54" s="401"/>
      <c r="AQ54" s="258"/>
    </row>
    <row r="55" spans="1:43" ht="25.5" hidden="1" customHeight="1">
      <c r="A55" s="998"/>
      <c r="B55" s="1287"/>
      <c r="C55" s="1288"/>
      <c r="D55" s="1288"/>
      <c r="E55" s="1288"/>
      <c r="F55" s="1288"/>
      <c r="G55" s="1288"/>
      <c r="H55" s="1289"/>
      <c r="I55" s="37" t="s">
        <v>9</v>
      </c>
      <c r="J55" s="914">
        <f>L55</f>
        <v>0</v>
      </c>
      <c r="K55" s="914">
        <v>0</v>
      </c>
      <c r="L55" s="911">
        <v>0</v>
      </c>
      <c r="M55" s="911">
        <v>0</v>
      </c>
      <c r="N55" s="911">
        <v>0</v>
      </c>
      <c r="O55" s="918">
        <v>0</v>
      </c>
      <c r="P55" s="911">
        <v>0</v>
      </c>
      <c r="Q55" s="911">
        <v>0</v>
      </c>
      <c r="R55" s="911">
        <v>0</v>
      </c>
      <c r="S55" s="911">
        <v>0</v>
      </c>
      <c r="T55" s="911">
        <v>0</v>
      </c>
      <c r="U55" s="911">
        <v>0</v>
      </c>
      <c r="V55" s="911">
        <v>0</v>
      </c>
      <c r="W55" s="911">
        <v>0</v>
      </c>
      <c r="X55" s="911">
        <v>0</v>
      </c>
      <c r="Y55" s="911">
        <v>0</v>
      </c>
      <c r="Z55" s="258"/>
      <c r="AA55" s="911">
        <v>0</v>
      </c>
      <c r="AB55" s="911">
        <v>0</v>
      </c>
      <c r="AC55" s="911">
        <v>0</v>
      </c>
      <c r="AD55" s="911">
        <v>0</v>
      </c>
      <c r="AE55" s="911">
        <v>0</v>
      </c>
      <c r="AF55" s="911">
        <v>0</v>
      </c>
      <c r="AG55" s="911">
        <v>0</v>
      </c>
      <c r="AH55" s="911">
        <v>0</v>
      </c>
      <c r="AI55" s="911">
        <v>0</v>
      </c>
      <c r="AJ55" s="911">
        <v>0</v>
      </c>
      <c r="AK55" s="911">
        <v>0</v>
      </c>
      <c r="AL55" s="911">
        <v>0</v>
      </c>
      <c r="AM55" s="911">
        <v>0</v>
      </c>
      <c r="AN55" s="911">
        <v>0</v>
      </c>
      <c r="AO55" s="911">
        <v>0</v>
      </c>
      <c r="AP55" s="401"/>
      <c r="AQ55" s="258"/>
    </row>
    <row r="56" spans="1:43" ht="25.5" hidden="1" customHeight="1">
      <c r="A56" s="1033" t="s">
        <v>46</v>
      </c>
      <c r="B56" s="1" t="s">
        <v>53</v>
      </c>
      <c r="C56" s="990">
        <v>300</v>
      </c>
      <c r="D56" s="990">
        <v>17</v>
      </c>
      <c r="E56" s="990"/>
      <c r="F56" s="1054"/>
      <c r="G56" s="893"/>
      <c r="H56" s="893"/>
      <c r="I56" s="1038" t="s">
        <v>20</v>
      </c>
      <c r="J56" s="914">
        <f>L56</f>
        <v>0</v>
      </c>
      <c r="K56" s="914"/>
      <c r="L56" s="911">
        <f>M56+N56+O56</f>
        <v>0</v>
      </c>
      <c r="M56" s="71">
        <f>M57+M58</f>
        <v>0</v>
      </c>
      <c r="N56" s="71">
        <f>N57+N58</f>
        <v>0</v>
      </c>
      <c r="O56" s="71">
        <f>O57+O58</f>
        <v>0</v>
      </c>
      <c r="P56" s="71">
        <f>P57+P58</f>
        <v>0</v>
      </c>
      <c r="Q56" s="71">
        <f>Q57+Q58</f>
        <v>0</v>
      </c>
      <c r="R56" s="71">
        <f t="shared" ref="R56:AO56" si="41">R57+R58</f>
        <v>0</v>
      </c>
      <c r="S56" s="71">
        <f t="shared" si="41"/>
        <v>0</v>
      </c>
      <c r="T56" s="71">
        <f t="shared" si="41"/>
        <v>0</v>
      </c>
      <c r="U56" s="71">
        <f t="shared" si="41"/>
        <v>0</v>
      </c>
      <c r="V56" s="71">
        <f t="shared" si="41"/>
        <v>0</v>
      </c>
      <c r="W56" s="71">
        <f t="shared" si="41"/>
        <v>0</v>
      </c>
      <c r="X56" s="71">
        <f t="shared" si="41"/>
        <v>0</v>
      </c>
      <c r="Y56" s="71">
        <f t="shared" si="41"/>
        <v>0</v>
      </c>
      <c r="Z56" s="100"/>
      <c r="AA56" s="71">
        <f t="shared" si="41"/>
        <v>0</v>
      </c>
      <c r="AB56" s="71">
        <f t="shared" si="41"/>
        <v>0</v>
      </c>
      <c r="AC56" s="71">
        <f t="shared" si="41"/>
        <v>0</v>
      </c>
      <c r="AD56" s="71">
        <f t="shared" si="41"/>
        <v>0</v>
      </c>
      <c r="AE56" s="71">
        <f t="shared" si="41"/>
        <v>0</v>
      </c>
      <c r="AF56" s="71">
        <f t="shared" si="41"/>
        <v>0</v>
      </c>
      <c r="AG56" s="71">
        <f t="shared" si="41"/>
        <v>0</v>
      </c>
      <c r="AH56" s="71">
        <f t="shared" si="41"/>
        <v>0</v>
      </c>
      <c r="AI56" s="71">
        <f t="shared" si="41"/>
        <v>0</v>
      </c>
      <c r="AJ56" s="71"/>
      <c r="AK56" s="47">
        <f>P56-Q56</f>
        <v>0</v>
      </c>
      <c r="AL56" s="47">
        <f>AK56</f>
        <v>0</v>
      </c>
      <c r="AM56" s="4">
        <v>0</v>
      </c>
      <c r="AN56" s="71">
        <f t="shared" si="41"/>
        <v>0</v>
      </c>
      <c r="AO56" s="71">
        <f t="shared" si="41"/>
        <v>0</v>
      </c>
      <c r="AP56" s="402" t="s">
        <v>158</v>
      </c>
      <c r="AQ56" s="100"/>
    </row>
    <row r="57" spans="1:43" ht="15" hidden="1" customHeight="1">
      <c r="A57" s="1034"/>
      <c r="B57" s="40" t="s">
        <v>15</v>
      </c>
      <c r="C57" s="991"/>
      <c r="D57" s="991"/>
      <c r="E57" s="991"/>
      <c r="F57" s="1020"/>
      <c r="G57" s="893">
        <v>2019</v>
      </c>
      <c r="H57" s="893">
        <v>2019</v>
      </c>
      <c r="I57" s="1055"/>
      <c r="J57" s="914">
        <f t="shared" ref="J57:J62" si="42">L57</f>
        <v>0</v>
      </c>
      <c r="K57" s="914"/>
      <c r="L57" s="911">
        <f>M57+N57+O57</f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100"/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1">
        <v>0</v>
      </c>
      <c r="AH57" s="71">
        <v>0</v>
      </c>
      <c r="AI57" s="71">
        <v>0</v>
      </c>
      <c r="AJ57" s="71"/>
      <c r="AK57" s="71">
        <v>0</v>
      </c>
      <c r="AL57" s="71">
        <v>0</v>
      </c>
      <c r="AM57" s="71">
        <v>0</v>
      </c>
      <c r="AN57" s="71">
        <v>0</v>
      </c>
      <c r="AO57" s="71">
        <v>0</v>
      </c>
      <c r="AP57" s="402"/>
      <c r="AQ57" s="100"/>
    </row>
    <row r="58" spans="1:43" ht="15" hidden="1" customHeight="1">
      <c r="A58" s="1035"/>
      <c r="B58" s="40" t="s">
        <v>16</v>
      </c>
      <c r="C58" s="992"/>
      <c r="D58" s="992"/>
      <c r="E58" s="992"/>
      <c r="F58" s="1013"/>
      <c r="G58" s="897">
        <v>2019</v>
      </c>
      <c r="H58" s="897">
        <v>2019</v>
      </c>
      <c r="I58" s="1039"/>
      <c r="J58" s="914">
        <f t="shared" si="42"/>
        <v>0</v>
      </c>
      <c r="K58" s="876"/>
      <c r="L58" s="911">
        <f>M58+N58+O58</f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268"/>
      <c r="AA58" s="71">
        <v>0</v>
      </c>
      <c r="AB58" s="71">
        <v>0</v>
      </c>
      <c r="AC58" s="71">
        <v>0</v>
      </c>
      <c r="AD58" s="71">
        <v>0</v>
      </c>
      <c r="AE58" s="71">
        <v>0</v>
      </c>
      <c r="AF58" s="71">
        <v>0</v>
      </c>
      <c r="AG58" s="71">
        <v>0</v>
      </c>
      <c r="AH58" s="71">
        <v>0</v>
      </c>
      <c r="AI58" s="71">
        <v>0</v>
      </c>
      <c r="AJ58" s="71"/>
      <c r="AK58" s="71">
        <v>0</v>
      </c>
      <c r="AL58" s="71">
        <v>0</v>
      </c>
      <c r="AM58" s="71">
        <v>0</v>
      </c>
      <c r="AN58" s="71">
        <v>0</v>
      </c>
      <c r="AO58" s="71">
        <v>0</v>
      </c>
      <c r="AP58" s="403"/>
      <c r="AQ58" s="268"/>
    </row>
    <row r="59" spans="1:43" ht="27" customHeight="1">
      <c r="A59" s="1294" t="s">
        <v>46</v>
      </c>
      <c r="B59" s="789" t="s">
        <v>54</v>
      </c>
      <c r="C59" s="990">
        <v>200</v>
      </c>
      <c r="D59" s="990">
        <v>10</v>
      </c>
      <c r="E59" s="1304"/>
      <c r="F59" s="1059"/>
      <c r="G59" s="897"/>
      <c r="H59" s="897"/>
      <c r="I59" s="1038" t="s">
        <v>20</v>
      </c>
      <c r="J59" s="914">
        <f t="shared" si="42"/>
        <v>924.64</v>
      </c>
      <c r="K59" s="876"/>
      <c r="L59" s="911">
        <f>SUM(L60:L62)</f>
        <v>924.64</v>
      </c>
      <c r="M59" s="4">
        <f>M60+M62</f>
        <v>0</v>
      </c>
      <c r="N59" s="4">
        <f>N60+N62</f>
        <v>0</v>
      </c>
      <c r="O59" s="4">
        <f>O60+O62</f>
        <v>0</v>
      </c>
      <c r="P59" s="318">
        <f>P60+P62</f>
        <v>725.37</v>
      </c>
      <c r="Q59" s="318">
        <f t="shared" ref="Q59:AO59" si="43">Q60+Q62</f>
        <v>0</v>
      </c>
      <c r="R59" s="318">
        <f t="shared" si="43"/>
        <v>0</v>
      </c>
      <c r="S59" s="318">
        <f t="shared" si="43"/>
        <v>0</v>
      </c>
      <c r="T59" s="318">
        <f t="shared" si="43"/>
        <v>0</v>
      </c>
      <c r="U59" s="318">
        <f t="shared" si="43"/>
        <v>0</v>
      </c>
      <c r="V59" s="318">
        <f t="shared" si="43"/>
        <v>131</v>
      </c>
      <c r="W59" s="318">
        <f t="shared" si="43"/>
        <v>131</v>
      </c>
      <c r="X59" s="318">
        <f t="shared" si="43"/>
        <v>0</v>
      </c>
      <c r="Y59" s="318">
        <f t="shared" si="43"/>
        <v>0</v>
      </c>
      <c r="Z59" s="318">
        <f t="shared" si="43"/>
        <v>0</v>
      </c>
      <c r="AA59" s="318">
        <f t="shared" si="43"/>
        <v>0</v>
      </c>
      <c r="AB59" s="4">
        <f t="shared" si="43"/>
        <v>0</v>
      </c>
      <c r="AC59" s="4">
        <f t="shared" si="43"/>
        <v>0</v>
      </c>
      <c r="AD59" s="4">
        <f t="shared" si="43"/>
        <v>200</v>
      </c>
      <c r="AE59" s="4">
        <f t="shared" si="43"/>
        <v>0</v>
      </c>
      <c r="AF59" s="4">
        <f t="shared" si="43"/>
        <v>0</v>
      </c>
      <c r="AG59" s="4">
        <f t="shared" si="43"/>
        <v>0</v>
      </c>
      <c r="AH59" s="4">
        <f t="shared" si="43"/>
        <v>0</v>
      </c>
      <c r="AI59" s="4">
        <f t="shared" si="43"/>
        <v>0</v>
      </c>
      <c r="AJ59" s="4">
        <f t="shared" si="43"/>
        <v>0</v>
      </c>
      <c r="AK59" s="47">
        <f>P59-Q59</f>
        <v>725.37</v>
      </c>
      <c r="AL59" s="47">
        <f>AK59</f>
        <v>725.37</v>
      </c>
      <c r="AM59" s="4">
        <v>0</v>
      </c>
      <c r="AN59" s="4">
        <f t="shared" si="43"/>
        <v>0</v>
      </c>
      <c r="AO59" s="4">
        <f t="shared" si="43"/>
        <v>0</v>
      </c>
      <c r="AP59" s="402"/>
      <c r="AQ59" s="268">
        <v>0</v>
      </c>
    </row>
    <row r="60" spans="1:43" ht="14.25" customHeight="1">
      <c r="A60" s="1295"/>
      <c r="B60" s="42" t="s">
        <v>15</v>
      </c>
      <c r="C60" s="991"/>
      <c r="D60" s="991"/>
      <c r="E60" s="1305"/>
      <c r="F60" s="1060"/>
      <c r="G60" s="897">
        <v>2019</v>
      </c>
      <c r="H60" s="897">
        <v>2019</v>
      </c>
      <c r="I60" s="1055"/>
      <c r="J60" s="914">
        <f t="shared" si="42"/>
        <v>250</v>
      </c>
      <c r="K60" s="876"/>
      <c r="L60" s="911">
        <v>250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f t="shared" ref="R60:AD60" si="44">R61</f>
        <v>0</v>
      </c>
      <c r="S60" s="4">
        <f t="shared" si="44"/>
        <v>0</v>
      </c>
      <c r="T60" s="4">
        <f t="shared" si="44"/>
        <v>0</v>
      </c>
      <c r="U60" s="4">
        <f t="shared" si="44"/>
        <v>0</v>
      </c>
      <c r="V60" s="4">
        <f t="shared" si="44"/>
        <v>131</v>
      </c>
      <c r="W60" s="4">
        <f t="shared" si="44"/>
        <v>131</v>
      </c>
      <c r="X60" s="4">
        <f t="shared" si="44"/>
        <v>0</v>
      </c>
      <c r="Y60" s="4">
        <f t="shared" si="44"/>
        <v>0</v>
      </c>
      <c r="Z60" s="268"/>
      <c r="AA60" s="4">
        <v>0</v>
      </c>
      <c r="AB60" s="4">
        <f t="shared" si="44"/>
        <v>0</v>
      </c>
      <c r="AC60" s="4">
        <f t="shared" si="44"/>
        <v>0</v>
      </c>
      <c r="AD60" s="4">
        <f t="shared" si="44"/>
        <v>200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884"/>
      <c r="AQ60" s="268"/>
    </row>
    <row r="61" spans="1:43" s="266" customFormat="1" ht="14.25" hidden="1" customHeight="1">
      <c r="A61" s="1295"/>
      <c r="B61" s="252" t="s">
        <v>321</v>
      </c>
      <c r="C61" s="991"/>
      <c r="D61" s="991"/>
      <c r="E61" s="1305"/>
      <c r="F61" s="1060"/>
      <c r="G61" s="489"/>
      <c r="H61" s="489"/>
      <c r="I61" s="1055"/>
      <c r="J61" s="654"/>
      <c r="K61" s="368"/>
      <c r="L61" s="258"/>
      <c r="M61" s="268"/>
      <c r="N61" s="268"/>
      <c r="O61" s="268"/>
      <c r="P61" s="268"/>
      <c r="Q61" s="268">
        <f>W61</f>
        <v>131</v>
      </c>
      <c r="R61" s="268"/>
      <c r="S61" s="268"/>
      <c r="T61" s="268"/>
      <c r="U61" s="268"/>
      <c r="V61" s="268">
        <f>W61</f>
        <v>131</v>
      </c>
      <c r="W61" s="268">
        <v>131</v>
      </c>
      <c r="X61" s="268"/>
      <c r="Y61" s="268"/>
      <c r="Z61" s="268"/>
      <c r="AA61" s="268">
        <f>AD61</f>
        <v>200</v>
      </c>
      <c r="AB61" s="268"/>
      <c r="AC61" s="268"/>
      <c r="AD61" s="268">
        <v>200</v>
      </c>
      <c r="AE61" s="268"/>
      <c r="AF61" s="268"/>
      <c r="AG61" s="268"/>
      <c r="AH61" s="268"/>
      <c r="AI61" s="268"/>
      <c r="AJ61" s="268"/>
      <c r="AK61" s="268"/>
      <c r="AL61" s="268"/>
      <c r="AM61" s="268"/>
      <c r="AN61" s="268"/>
      <c r="AO61" s="268"/>
      <c r="AP61" s="490"/>
      <c r="AQ61" s="268"/>
    </row>
    <row r="62" spans="1:43" ht="14.25" customHeight="1">
      <c r="A62" s="1301"/>
      <c r="B62" s="42" t="s">
        <v>16</v>
      </c>
      <c r="C62" s="992"/>
      <c r="D62" s="992"/>
      <c r="E62" s="1306"/>
      <c r="F62" s="1061"/>
      <c r="G62" s="897">
        <v>2019</v>
      </c>
      <c r="H62" s="897">
        <v>2019</v>
      </c>
      <c r="I62" s="1039"/>
      <c r="J62" s="914">
        <f t="shared" si="42"/>
        <v>674.64</v>
      </c>
      <c r="K62" s="876"/>
      <c r="L62" s="911">
        <v>674.64</v>
      </c>
      <c r="M62" s="4">
        <v>0</v>
      </c>
      <c r="N62" s="4">
        <v>0</v>
      </c>
      <c r="O62" s="4">
        <v>0</v>
      </c>
      <c r="P62" s="4">
        <v>725.37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96"/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397"/>
      <c r="AQ62" s="96"/>
    </row>
    <row r="63" spans="1:43" s="327" customFormat="1" ht="28.5" customHeight="1">
      <c r="A63" s="790"/>
      <c r="B63" s="789" t="s">
        <v>406</v>
      </c>
      <c r="C63" s="133"/>
      <c r="D63" s="133"/>
      <c r="E63" s="707"/>
      <c r="F63" s="791"/>
      <c r="G63" s="792"/>
      <c r="H63" s="793"/>
      <c r="I63" s="794"/>
      <c r="J63" s="68"/>
      <c r="K63" s="881"/>
      <c r="L63" s="888"/>
      <c r="M63" s="318"/>
      <c r="N63" s="318"/>
      <c r="O63" s="318"/>
      <c r="P63" s="318">
        <f>SUM(P64:P65)</f>
        <v>2234.2800000000002</v>
      </c>
      <c r="Q63" s="318">
        <f>SUM(Q64:Q65)</f>
        <v>0</v>
      </c>
      <c r="R63" s="318">
        <f t="shared" ref="R63:AA63" si="45">SUM(R64:R65)</f>
        <v>0</v>
      </c>
      <c r="S63" s="318">
        <f t="shared" si="45"/>
        <v>0</v>
      </c>
      <c r="T63" s="318">
        <f t="shared" si="45"/>
        <v>0</v>
      </c>
      <c r="U63" s="318">
        <f t="shared" si="45"/>
        <v>0</v>
      </c>
      <c r="V63" s="318">
        <f t="shared" si="45"/>
        <v>0</v>
      </c>
      <c r="W63" s="318">
        <f t="shared" si="45"/>
        <v>0</v>
      </c>
      <c r="X63" s="318">
        <f t="shared" si="45"/>
        <v>0</v>
      </c>
      <c r="Y63" s="318">
        <f t="shared" si="45"/>
        <v>0</v>
      </c>
      <c r="Z63" s="318">
        <f t="shared" si="45"/>
        <v>0</v>
      </c>
      <c r="AA63" s="318">
        <f t="shared" si="45"/>
        <v>0</v>
      </c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640"/>
      <c r="AQ63" s="95"/>
    </row>
    <row r="64" spans="1:43" ht="14.25" customHeight="1">
      <c r="A64" s="912"/>
      <c r="B64" s="42" t="s">
        <v>15</v>
      </c>
      <c r="C64" s="341"/>
      <c r="D64" s="341"/>
      <c r="E64" s="788"/>
      <c r="F64" s="708"/>
      <c r="G64" s="335"/>
      <c r="H64" s="787"/>
      <c r="I64" s="885"/>
      <c r="J64" s="914"/>
      <c r="K64" s="876"/>
      <c r="L64" s="911"/>
      <c r="M64" s="4"/>
      <c r="N64" s="4"/>
      <c r="O64" s="4"/>
      <c r="P64" s="4">
        <v>2234.2800000000002</v>
      </c>
      <c r="Q64" s="47">
        <v>0</v>
      </c>
      <c r="R64" s="47"/>
      <c r="S64" s="47"/>
      <c r="T64" s="47"/>
      <c r="U64" s="47"/>
      <c r="V64" s="47"/>
      <c r="W64" s="47"/>
      <c r="X64" s="47"/>
      <c r="Y64" s="47"/>
      <c r="Z64" s="96"/>
      <c r="AA64" s="47">
        <v>0</v>
      </c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397"/>
      <c r="AQ64" s="96"/>
    </row>
    <row r="65" spans="1:43" ht="14.25" customHeight="1">
      <c r="A65" s="912"/>
      <c r="B65" s="42" t="s">
        <v>32</v>
      </c>
      <c r="C65" s="341"/>
      <c r="D65" s="341"/>
      <c r="E65" s="788"/>
      <c r="F65" s="708"/>
      <c r="G65" s="335"/>
      <c r="H65" s="787"/>
      <c r="I65" s="885"/>
      <c r="J65" s="914"/>
      <c r="K65" s="876"/>
      <c r="L65" s="911"/>
      <c r="M65" s="4"/>
      <c r="N65" s="4"/>
      <c r="O65" s="4"/>
      <c r="P65" s="4">
        <v>0</v>
      </c>
      <c r="Q65" s="47">
        <v>0</v>
      </c>
      <c r="R65" s="47"/>
      <c r="S65" s="47"/>
      <c r="T65" s="47"/>
      <c r="U65" s="47"/>
      <c r="V65" s="47"/>
      <c r="W65" s="47"/>
      <c r="X65" s="47"/>
      <c r="Y65" s="47"/>
      <c r="Z65" s="96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397"/>
      <c r="AQ65" s="96"/>
    </row>
    <row r="66" spans="1:43" ht="38.25" hidden="1">
      <c r="A66" s="996" t="s">
        <v>47</v>
      </c>
      <c r="B66" s="1281" t="s">
        <v>17</v>
      </c>
      <c r="C66" s="1282"/>
      <c r="D66" s="1282"/>
      <c r="E66" s="1282"/>
      <c r="F66" s="1282"/>
      <c r="G66" s="1282"/>
      <c r="H66" s="1283"/>
      <c r="I66" s="23" t="s">
        <v>20</v>
      </c>
      <c r="J66" s="47">
        <f t="shared" ref="J66:AO66" si="46">J69</f>
        <v>18824.2</v>
      </c>
      <c r="K66" s="47">
        <f t="shared" si="46"/>
        <v>0</v>
      </c>
      <c r="L66" s="47">
        <f t="shared" si="46"/>
        <v>5710.74</v>
      </c>
      <c r="M66" s="47">
        <f t="shared" si="46"/>
        <v>893.45</v>
      </c>
      <c r="N66" s="47">
        <f t="shared" si="46"/>
        <v>1051.49</v>
      </c>
      <c r="O66" s="47">
        <f t="shared" si="46"/>
        <v>11206.2</v>
      </c>
      <c r="P66" s="47">
        <f t="shared" si="46"/>
        <v>192.06</v>
      </c>
      <c r="Q66" s="47">
        <f t="shared" si="46"/>
        <v>0</v>
      </c>
      <c r="R66" s="47">
        <f t="shared" si="46"/>
        <v>0</v>
      </c>
      <c r="S66" s="47">
        <f t="shared" si="46"/>
        <v>0</v>
      </c>
      <c r="T66" s="47">
        <f t="shared" si="46"/>
        <v>0</v>
      </c>
      <c r="U66" s="47">
        <f t="shared" si="46"/>
        <v>0</v>
      </c>
      <c r="V66" s="47">
        <f t="shared" si="46"/>
        <v>0</v>
      </c>
      <c r="W66" s="47">
        <f t="shared" si="46"/>
        <v>0</v>
      </c>
      <c r="X66" s="47">
        <f t="shared" si="46"/>
        <v>0</v>
      </c>
      <c r="Y66" s="47">
        <f t="shared" si="46"/>
        <v>0</v>
      </c>
      <c r="Z66" s="96"/>
      <c r="AA66" s="47">
        <f t="shared" si="46"/>
        <v>0</v>
      </c>
      <c r="AB66" s="47">
        <f t="shared" si="46"/>
        <v>0</v>
      </c>
      <c r="AC66" s="47">
        <f t="shared" si="46"/>
        <v>0</v>
      </c>
      <c r="AD66" s="47">
        <f t="shared" si="46"/>
        <v>0</v>
      </c>
      <c r="AE66" s="47">
        <f t="shared" si="46"/>
        <v>0</v>
      </c>
      <c r="AF66" s="47">
        <f t="shared" si="46"/>
        <v>0</v>
      </c>
      <c r="AG66" s="47">
        <f t="shared" si="46"/>
        <v>0</v>
      </c>
      <c r="AH66" s="47">
        <f t="shared" si="46"/>
        <v>0</v>
      </c>
      <c r="AI66" s="47">
        <f t="shared" si="46"/>
        <v>0</v>
      </c>
      <c r="AJ66" s="47">
        <f t="shared" si="46"/>
        <v>0</v>
      </c>
      <c r="AK66" s="47">
        <f t="shared" si="46"/>
        <v>192.06</v>
      </c>
      <c r="AL66" s="47">
        <f t="shared" si="46"/>
        <v>192.06</v>
      </c>
      <c r="AM66" s="47">
        <f t="shared" si="46"/>
        <v>0</v>
      </c>
      <c r="AN66" s="47">
        <f t="shared" si="46"/>
        <v>0</v>
      </c>
      <c r="AO66" s="47">
        <f t="shared" si="46"/>
        <v>0</v>
      </c>
      <c r="AP66" s="397"/>
      <c r="AQ66" s="96"/>
    </row>
    <row r="67" spans="1:43" ht="25.5" hidden="1" customHeight="1">
      <c r="A67" s="997"/>
      <c r="B67" s="1284"/>
      <c r="C67" s="1285"/>
      <c r="D67" s="1285"/>
      <c r="E67" s="1285"/>
      <c r="F67" s="1285"/>
      <c r="G67" s="1285"/>
      <c r="H67" s="1286"/>
      <c r="I67" s="23" t="s">
        <v>10</v>
      </c>
      <c r="J67" s="47">
        <v>0</v>
      </c>
      <c r="K67" s="47">
        <v>0</v>
      </c>
      <c r="L67" s="47">
        <f>M67+N67+O67</f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96"/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397"/>
      <c r="AQ67" s="96"/>
    </row>
    <row r="68" spans="1:43" ht="25.5" hidden="1" customHeight="1">
      <c r="A68" s="998"/>
      <c r="B68" s="1287"/>
      <c r="C68" s="1288"/>
      <c r="D68" s="1288"/>
      <c r="E68" s="1288"/>
      <c r="F68" s="1288"/>
      <c r="G68" s="1288"/>
      <c r="H68" s="1289"/>
      <c r="I68" s="23" t="s">
        <v>9</v>
      </c>
      <c r="J68" s="47">
        <v>0</v>
      </c>
      <c r="K68" s="47">
        <v>0</v>
      </c>
      <c r="L68" s="47">
        <f>M68+N68+O68</f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96"/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397"/>
      <c r="AQ68" s="96"/>
    </row>
    <row r="69" spans="1:43" s="327" customFormat="1" ht="28.5" customHeight="1">
      <c r="A69" s="1036" t="s">
        <v>48</v>
      </c>
      <c r="B69" s="611" t="s">
        <v>277</v>
      </c>
      <c r="C69" s="990">
        <v>200</v>
      </c>
      <c r="D69" s="990">
        <v>180</v>
      </c>
      <c r="E69" s="990"/>
      <c r="F69" s="990"/>
      <c r="G69" s="880"/>
      <c r="H69" s="880"/>
      <c r="I69" s="990" t="s">
        <v>20</v>
      </c>
      <c r="J69" s="1309">
        <v>18824.2</v>
      </c>
      <c r="K69" s="3">
        <v>0</v>
      </c>
      <c r="L69" s="3">
        <f t="shared" ref="L69:P69" si="47">L70+L72</f>
        <v>5710.74</v>
      </c>
      <c r="M69" s="3">
        <f t="shared" si="47"/>
        <v>893.45</v>
      </c>
      <c r="N69" s="3">
        <f t="shared" si="47"/>
        <v>1051.49</v>
      </c>
      <c r="O69" s="3">
        <f t="shared" si="47"/>
        <v>11206.2</v>
      </c>
      <c r="P69" s="3">
        <f t="shared" si="47"/>
        <v>192.06</v>
      </c>
      <c r="Q69" s="3">
        <f>SUM(Q70:Q72)</f>
        <v>0</v>
      </c>
      <c r="R69" s="3">
        <f t="shared" ref="R69:AA69" si="48">SUM(R70:R72)</f>
        <v>0</v>
      </c>
      <c r="S69" s="3">
        <f t="shared" si="48"/>
        <v>0</v>
      </c>
      <c r="T69" s="3">
        <f t="shared" si="48"/>
        <v>0</v>
      </c>
      <c r="U69" s="3">
        <f t="shared" si="48"/>
        <v>0</v>
      </c>
      <c r="V69" s="3">
        <f t="shared" si="48"/>
        <v>0</v>
      </c>
      <c r="W69" s="3">
        <f t="shared" si="48"/>
        <v>0</v>
      </c>
      <c r="X69" s="3">
        <f t="shared" si="48"/>
        <v>0</v>
      </c>
      <c r="Y69" s="3">
        <f t="shared" si="48"/>
        <v>0</v>
      </c>
      <c r="Z69" s="3">
        <f t="shared" si="48"/>
        <v>0</v>
      </c>
      <c r="AA69" s="3">
        <f t="shared" si="48"/>
        <v>0</v>
      </c>
      <c r="AB69" s="3">
        <f t="shared" ref="AB69:AO69" si="49">AB70+AB72</f>
        <v>0</v>
      </c>
      <c r="AC69" s="3">
        <f t="shared" si="49"/>
        <v>0</v>
      </c>
      <c r="AD69" s="3">
        <f t="shared" si="49"/>
        <v>0</v>
      </c>
      <c r="AE69" s="3">
        <f t="shared" si="49"/>
        <v>0</v>
      </c>
      <c r="AF69" s="3">
        <f t="shared" si="49"/>
        <v>0</v>
      </c>
      <c r="AG69" s="3">
        <f t="shared" si="49"/>
        <v>0</v>
      </c>
      <c r="AH69" s="3">
        <f t="shared" si="49"/>
        <v>0</v>
      </c>
      <c r="AI69" s="3">
        <f t="shared" si="49"/>
        <v>0</v>
      </c>
      <c r="AJ69" s="3">
        <f t="shared" si="49"/>
        <v>0</v>
      </c>
      <c r="AK69" s="3">
        <f>P69-Q69</f>
        <v>192.06</v>
      </c>
      <c r="AL69" s="3">
        <f>AK69</f>
        <v>192.06</v>
      </c>
      <c r="AM69" s="318">
        <f>ROUND((Q69*100%/P69*100),2)</f>
        <v>0</v>
      </c>
      <c r="AN69" s="3">
        <f t="shared" si="49"/>
        <v>0</v>
      </c>
      <c r="AO69" s="3">
        <f t="shared" si="49"/>
        <v>0</v>
      </c>
      <c r="AP69" s="640" t="s">
        <v>272</v>
      </c>
      <c r="AQ69" s="95">
        <v>40</v>
      </c>
    </row>
    <row r="70" spans="1:43" ht="15.75" customHeight="1">
      <c r="A70" s="1046"/>
      <c r="B70" s="899" t="s">
        <v>15</v>
      </c>
      <c r="C70" s="991"/>
      <c r="D70" s="991"/>
      <c r="E70" s="991"/>
      <c r="F70" s="991"/>
      <c r="G70" s="874">
        <v>2019</v>
      </c>
      <c r="H70" s="874">
        <v>2019</v>
      </c>
      <c r="I70" s="991"/>
      <c r="J70" s="1310"/>
      <c r="K70" s="47"/>
      <c r="L70" s="47">
        <v>1944.94</v>
      </c>
      <c r="M70" s="47">
        <v>893.45</v>
      </c>
      <c r="N70" s="47">
        <v>1051.49</v>
      </c>
      <c r="O70" s="47">
        <v>0</v>
      </c>
      <c r="P70" s="47">
        <v>0</v>
      </c>
      <c r="Q70" s="47">
        <v>0</v>
      </c>
      <c r="R70" s="47">
        <f t="shared" ref="R70:AG70" si="50">SUM(R71)</f>
        <v>0</v>
      </c>
      <c r="S70" s="47">
        <f t="shared" si="50"/>
        <v>0</v>
      </c>
      <c r="T70" s="47">
        <f t="shared" si="50"/>
        <v>0</v>
      </c>
      <c r="U70" s="47">
        <f t="shared" si="50"/>
        <v>0</v>
      </c>
      <c r="V70" s="47">
        <f t="shared" si="50"/>
        <v>0</v>
      </c>
      <c r="W70" s="47">
        <f t="shared" si="50"/>
        <v>0</v>
      </c>
      <c r="X70" s="47">
        <v>0</v>
      </c>
      <c r="Y70" s="47">
        <f t="shared" si="50"/>
        <v>0</v>
      </c>
      <c r="Z70" s="96"/>
      <c r="AA70" s="47">
        <v>0</v>
      </c>
      <c r="AB70" s="47">
        <f t="shared" si="50"/>
        <v>0</v>
      </c>
      <c r="AC70" s="47">
        <v>0</v>
      </c>
      <c r="AD70" s="47">
        <v>0</v>
      </c>
      <c r="AE70" s="47">
        <v>0</v>
      </c>
      <c r="AF70" s="47">
        <f t="shared" si="50"/>
        <v>0</v>
      </c>
      <c r="AG70" s="47">
        <f t="shared" si="50"/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>
        <v>0</v>
      </c>
      <c r="AO70" s="47">
        <v>0</v>
      </c>
      <c r="AP70" s="397"/>
      <c r="AQ70" s="96"/>
    </row>
    <row r="71" spans="1:43" s="266" customFormat="1" ht="15.75" hidden="1" customHeight="1">
      <c r="A71" s="1046"/>
      <c r="B71" s="92" t="s">
        <v>250</v>
      </c>
      <c r="C71" s="991"/>
      <c r="D71" s="991"/>
      <c r="E71" s="991"/>
      <c r="F71" s="991"/>
      <c r="G71" s="262"/>
      <c r="H71" s="262"/>
      <c r="I71" s="991"/>
      <c r="J71" s="1310"/>
      <c r="K71" s="96"/>
      <c r="L71" s="96"/>
      <c r="M71" s="96"/>
      <c r="N71" s="96"/>
      <c r="O71" s="96"/>
      <c r="P71" s="47"/>
      <c r="Q71" s="96">
        <f>S71+U71+W71</f>
        <v>0</v>
      </c>
      <c r="R71" s="96">
        <f>S71</f>
        <v>0</v>
      </c>
      <c r="S71" s="96">
        <v>0</v>
      </c>
      <c r="T71" s="96">
        <v>0</v>
      </c>
      <c r="U71" s="96">
        <v>0</v>
      </c>
      <c r="V71" s="96">
        <v>0</v>
      </c>
      <c r="W71" s="96">
        <v>0</v>
      </c>
      <c r="X71" s="96"/>
      <c r="Y71" s="96"/>
      <c r="Z71" s="96"/>
      <c r="AA71" s="96">
        <f>AB71</f>
        <v>0</v>
      </c>
      <c r="AB71" s="96">
        <v>0</v>
      </c>
      <c r="AC71" s="96">
        <v>0</v>
      </c>
      <c r="AD71" s="96">
        <v>0</v>
      </c>
      <c r="AE71" s="96">
        <v>0</v>
      </c>
      <c r="AF71" s="96">
        <f>SUM(AG71:AG71)</f>
        <v>0</v>
      </c>
      <c r="AG71" s="96"/>
      <c r="AH71" s="96"/>
      <c r="AI71" s="96"/>
      <c r="AJ71" s="96"/>
      <c r="AK71" s="96"/>
      <c r="AL71" s="96"/>
      <c r="AM71" s="96"/>
      <c r="AN71" s="96"/>
      <c r="AO71" s="96"/>
      <c r="AP71" s="405"/>
      <c r="AQ71" s="96"/>
    </row>
    <row r="72" spans="1:43" ht="15.75" customHeight="1">
      <c r="A72" s="1046"/>
      <c r="B72" s="899" t="s">
        <v>16</v>
      </c>
      <c r="C72" s="991"/>
      <c r="D72" s="991"/>
      <c r="E72" s="991"/>
      <c r="F72" s="991"/>
      <c r="G72" s="874">
        <v>2020</v>
      </c>
      <c r="H72" s="874">
        <v>2020</v>
      </c>
      <c r="I72" s="992"/>
      <c r="J72" s="1311"/>
      <c r="K72" s="47">
        <v>0</v>
      </c>
      <c r="L72" s="47">
        <v>3765.8</v>
      </c>
      <c r="M72" s="47">
        <v>0</v>
      </c>
      <c r="N72" s="47">
        <v>0</v>
      </c>
      <c r="O72" s="47">
        <v>11206.2</v>
      </c>
      <c r="P72" s="47">
        <v>192.06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96"/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397"/>
      <c r="AQ72" s="96"/>
    </row>
    <row r="73" spans="1:43" s="327" customFormat="1" ht="28.5" customHeight="1">
      <c r="A73" s="886"/>
      <c r="B73" s="611" t="s">
        <v>407</v>
      </c>
      <c r="C73" s="341"/>
      <c r="D73" s="341"/>
      <c r="E73" s="341"/>
      <c r="F73" s="341"/>
      <c r="G73" s="880"/>
      <c r="H73" s="880"/>
      <c r="I73" s="876"/>
      <c r="J73" s="917"/>
      <c r="K73" s="3">
        <v>0</v>
      </c>
      <c r="L73" s="3">
        <f>L74+L77</f>
        <v>0</v>
      </c>
      <c r="M73" s="3">
        <f>M74+M77</f>
        <v>0</v>
      </c>
      <c r="N73" s="3">
        <f>N74+N77</f>
        <v>0</v>
      </c>
      <c r="O73" s="3">
        <f>O74+O77</f>
        <v>0</v>
      </c>
      <c r="P73" s="3">
        <f>P74+P77</f>
        <v>0</v>
      </c>
      <c r="Q73" s="3">
        <f>SUM(Q74)</f>
        <v>0</v>
      </c>
      <c r="R73" s="3">
        <f t="shared" ref="R73:AA73" si="51">SUM(R74)</f>
        <v>0</v>
      </c>
      <c r="S73" s="3">
        <f t="shared" si="51"/>
        <v>0</v>
      </c>
      <c r="T73" s="3">
        <f t="shared" si="51"/>
        <v>0</v>
      </c>
      <c r="U73" s="3">
        <f t="shared" si="51"/>
        <v>0</v>
      </c>
      <c r="V73" s="3">
        <f t="shared" si="51"/>
        <v>0</v>
      </c>
      <c r="W73" s="3">
        <f t="shared" si="51"/>
        <v>0</v>
      </c>
      <c r="X73" s="3">
        <f t="shared" si="51"/>
        <v>0</v>
      </c>
      <c r="Y73" s="3">
        <f t="shared" si="51"/>
        <v>0</v>
      </c>
      <c r="Z73" s="3">
        <f t="shared" si="51"/>
        <v>0</v>
      </c>
      <c r="AA73" s="3">
        <f t="shared" si="51"/>
        <v>0</v>
      </c>
      <c r="AB73" s="3">
        <f t="shared" ref="AB73:AJ73" si="52">AB74+AB77</f>
        <v>0</v>
      </c>
      <c r="AC73" s="3">
        <f t="shared" si="52"/>
        <v>0</v>
      </c>
      <c r="AD73" s="3">
        <f t="shared" si="52"/>
        <v>0</v>
      </c>
      <c r="AE73" s="3">
        <f t="shared" si="52"/>
        <v>0</v>
      </c>
      <c r="AF73" s="3">
        <f t="shared" si="52"/>
        <v>0</v>
      </c>
      <c r="AG73" s="3">
        <f t="shared" si="52"/>
        <v>0</v>
      </c>
      <c r="AH73" s="3">
        <f t="shared" si="52"/>
        <v>0</v>
      </c>
      <c r="AI73" s="3">
        <f t="shared" si="52"/>
        <v>0</v>
      </c>
      <c r="AJ73" s="3">
        <f t="shared" si="52"/>
        <v>0</v>
      </c>
      <c r="AK73" s="3">
        <f>P73-Q73</f>
        <v>0</v>
      </c>
      <c r="AL73" s="3">
        <f>AK73</f>
        <v>0</v>
      </c>
      <c r="AM73" s="318" t="e">
        <f>ROUND((Q73*100%/P73*100),2)</f>
        <v>#DIV/0!</v>
      </c>
      <c r="AN73" s="3">
        <f>AN74+AN77</f>
        <v>0</v>
      </c>
      <c r="AO73" s="3">
        <f>AO74+AO77</f>
        <v>0</v>
      </c>
      <c r="AP73" s="640" t="s">
        <v>272</v>
      </c>
      <c r="AQ73" s="95">
        <v>40</v>
      </c>
    </row>
    <row r="74" spans="1:43" ht="15.75" customHeight="1">
      <c r="A74" s="886"/>
      <c r="B74" s="42" t="s">
        <v>16</v>
      </c>
      <c r="C74" s="341"/>
      <c r="D74" s="341"/>
      <c r="E74" s="341"/>
      <c r="F74" s="341"/>
      <c r="G74" s="313"/>
      <c r="H74" s="925"/>
      <c r="I74" s="876"/>
      <c r="J74" s="917"/>
      <c r="K74" s="4"/>
      <c r="L74" s="47"/>
      <c r="M74" s="47"/>
      <c r="N74" s="47"/>
      <c r="O74" s="47"/>
      <c r="P74" s="47">
        <v>0</v>
      </c>
      <c r="Q74" s="47">
        <v>0</v>
      </c>
      <c r="R74" s="47"/>
      <c r="S74" s="47"/>
      <c r="T74" s="47"/>
      <c r="U74" s="47"/>
      <c r="V74" s="47"/>
      <c r="W74" s="47"/>
      <c r="X74" s="47"/>
      <c r="Y74" s="47"/>
      <c r="Z74" s="96"/>
      <c r="AA74" s="47">
        <v>0</v>
      </c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397"/>
      <c r="AQ74" s="96"/>
    </row>
    <row r="75" spans="1:43" s="327" customFormat="1" ht="28.5" customHeight="1">
      <c r="A75" s="886"/>
      <c r="B75" s="611" t="s">
        <v>408</v>
      </c>
      <c r="C75" s="341"/>
      <c r="D75" s="341"/>
      <c r="E75" s="341"/>
      <c r="F75" s="341"/>
      <c r="G75" s="880"/>
      <c r="H75" s="880"/>
      <c r="I75" s="876"/>
      <c r="J75" s="917"/>
      <c r="K75" s="3">
        <v>0</v>
      </c>
      <c r="L75" s="3">
        <f>L76+L79</f>
        <v>0</v>
      </c>
      <c r="M75" s="3">
        <f>M76+M79</f>
        <v>0</v>
      </c>
      <c r="N75" s="3">
        <f>N76+N79</f>
        <v>0</v>
      </c>
      <c r="O75" s="3">
        <f>O76+O79</f>
        <v>0</v>
      </c>
      <c r="P75" s="3">
        <f>P76+P79</f>
        <v>0</v>
      </c>
      <c r="Q75" s="3">
        <f>SUM(Q76)</f>
        <v>0</v>
      </c>
      <c r="R75" s="3">
        <f t="shared" ref="R75:AA75" si="53">SUM(R76)</f>
        <v>0</v>
      </c>
      <c r="S75" s="3">
        <f t="shared" si="53"/>
        <v>0</v>
      </c>
      <c r="T75" s="3">
        <f t="shared" si="53"/>
        <v>0</v>
      </c>
      <c r="U75" s="3">
        <f t="shared" si="53"/>
        <v>0</v>
      </c>
      <c r="V75" s="3">
        <f t="shared" si="53"/>
        <v>0</v>
      </c>
      <c r="W75" s="3">
        <f t="shared" si="53"/>
        <v>0</v>
      </c>
      <c r="X75" s="3">
        <f t="shared" si="53"/>
        <v>0</v>
      </c>
      <c r="Y75" s="3">
        <f t="shared" si="53"/>
        <v>0</v>
      </c>
      <c r="Z75" s="3">
        <f t="shared" si="53"/>
        <v>0</v>
      </c>
      <c r="AA75" s="3">
        <f t="shared" si="53"/>
        <v>0</v>
      </c>
      <c r="AB75" s="3">
        <f t="shared" ref="AB75:AJ75" si="54">AB76+AB79</f>
        <v>0</v>
      </c>
      <c r="AC75" s="3">
        <f t="shared" si="54"/>
        <v>0</v>
      </c>
      <c r="AD75" s="3">
        <f t="shared" si="54"/>
        <v>0</v>
      </c>
      <c r="AE75" s="3">
        <f t="shared" si="54"/>
        <v>0</v>
      </c>
      <c r="AF75" s="3">
        <f t="shared" si="54"/>
        <v>0</v>
      </c>
      <c r="AG75" s="3">
        <f t="shared" si="54"/>
        <v>0</v>
      </c>
      <c r="AH75" s="3">
        <f t="shared" si="54"/>
        <v>0</v>
      </c>
      <c r="AI75" s="3">
        <f t="shared" si="54"/>
        <v>0</v>
      </c>
      <c r="AJ75" s="3">
        <f t="shared" si="54"/>
        <v>0</v>
      </c>
      <c r="AK75" s="3">
        <f>P75-Q75</f>
        <v>0</v>
      </c>
      <c r="AL75" s="3">
        <f>AK75</f>
        <v>0</v>
      </c>
      <c r="AM75" s="318" t="e">
        <f>ROUND((Q75*100%/P75*100),2)</f>
        <v>#DIV/0!</v>
      </c>
      <c r="AN75" s="3">
        <f>AN76+AN79</f>
        <v>0</v>
      </c>
      <c r="AO75" s="3">
        <f>AO76+AO79</f>
        <v>0</v>
      </c>
      <c r="AP75" s="640" t="s">
        <v>272</v>
      </c>
      <c r="AQ75" s="95">
        <v>40</v>
      </c>
    </row>
    <row r="76" spans="1:43" ht="15.75" customHeight="1">
      <c r="A76" s="886"/>
      <c r="B76" s="42" t="s">
        <v>16</v>
      </c>
      <c r="C76" s="341"/>
      <c r="D76" s="341"/>
      <c r="E76" s="341"/>
      <c r="F76" s="341"/>
      <c r="G76" s="313"/>
      <c r="H76" s="925"/>
      <c r="I76" s="876"/>
      <c r="J76" s="917"/>
      <c r="K76" s="4"/>
      <c r="L76" s="47"/>
      <c r="M76" s="47"/>
      <c r="N76" s="47"/>
      <c r="O76" s="47"/>
      <c r="P76" s="47">
        <v>0</v>
      </c>
      <c r="Q76" s="47">
        <v>0</v>
      </c>
      <c r="R76" s="47"/>
      <c r="S76" s="47"/>
      <c r="T76" s="47"/>
      <c r="U76" s="47"/>
      <c r="V76" s="47"/>
      <c r="W76" s="47"/>
      <c r="X76" s="47"/>
      <c r="Y76" s="47"/>
      <c r="Z76" s="96"/>
      <c r="AA76" s="47">
        <v>0</v>
      </c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397"/>
      <c r="AQ76" s="96"/>
    </row>
    <row r="77" spans="1:43" ht="52.5" hidden="1" customHeight="1">
      <c r="A77" s="996" t="s">
        <v>56</v>
      </c>
      <c r="B77" s="1281" t="s">
        <v>41</v>
      </c>
      <c r="C77" s="1282"/>
      <c r="D77" s="1282"/>
      <c r="E77" s="1282"/>
      <c r="F77" s="1282"/>
      <c r="G77" s="1282"/>
      <c r="H77" s="1283"/>
      <c r="I77" s="23" t="s">
        <v>19</v>
      </c>
      <c r="J77" s="909">
        <v>0</v>
      </c>
      <c r="K77" s="909">
        <v>0</v>
      </c>
      <c r="L77" s="47">
        <f>M77+N77+O77</f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96"/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7">
        <v>0</v>
      </c>
      <c r="AM77" s="47">
        <v>0</v>
      </c>
      <c r="AN77" s="47">
        <v>0</v>
      </c>
      <c r="AO77" s="47">
        <v>0</v>
      </c>
      <c r="AP77" s="397"/>
      <c r="AQ77" s="96"/>
    </row>
    <row r="78" spans="1:43" ht="48" hidden="1" customHeight="1">
      <c r="A78" s="997"/>
      <c r="B78" s="1284"/>
      <c r="C78" s="1285"/>
      <c r="D78" s="1285"/>
      <c r="E78" s="1285"/>
      <c r="F78" s="1285"/>
      <c r="G78" s="1285"/>
      <c r="H78" s="1286"/>
      <c r="I78" s="23" t="s">
        <v>20</v>
      </c>
      <c r="J78" s="909">
        <f>L78</f>
        <v>212998.96</v>
      </c>
      <c r="K78" s="909">
        <f>K81+K128+K129+K130</f>
        <v>0</v>
      </c>
      <c r="L78" s="47">
        <f>L81+L85+L91+L92+L95+L98+L101+L107+L112+L115+L119+L124</f>
        <v>212998.96</v>
      </c>
      <c r="M78" s="47">
        <f>M81+M85+M91+M92+M95+M98+M101+M107</f>
        <v>23675.279999999999</v>
      </c>
      <c r="N78" s="47">
        <f>N81+N85+N91+N92+N95+N98+N101+N107+N112+N115+N119+N124</f>
        <v>44561.120000000003</v>
      </c>
      <c r="O78" s="47">
        <f>O81+O85+O91+O92+O95+O98+O101+O107+O112+O115+O119+O124</f>
        <v>26487.67</v>
      </c>
      <c r="P78" s="47">
        <f>P81+P85+P91+P92+P95+P98+P101+P107+P112+P115+P119+P124</f>
        <v>42150.159999999996</v>
      </c>
      <c r="Q78" s="47">
        <f>Q81+Q85+Q91+Q92+Q95+Q98+Q101+Q107+Q112+Q115+Q119+Q124</f>
        <v>0</v>
      </c>
      <c r="R78" s="47">
        <f t="shared" ref="R78:Y78" si="55">R81+R85+R91+R92+R95+R98+R101+R107+R112+R115+R119+R124</f>
        <v>11372.53</v>
      </c>
      <c r="S78" s="47">
        <f t="shared" si="55"/>
        <v>11789.196</v>
      </c>
      <c r="T78" s="47">
        <f t="shared" si="55"/>
        <v>17105.953000000001</v>
      </c>
      <c r="U78" s="47">
        <f t="shared" si="55"/>
        <v>16853.532999999999</v>
      </c>
      <c r="V78" s="47">
        <f t="shared" si="55"/>
        <v>1876.1869999999999</v>
      </c>
      <c r="W78" s="47">
        <f t="shared" si="55"/>
        <v>1916.0429999999999</v>
      </c>
      <c r="X78" s="47">
        <f t="shared" si="55"/>
        <v>0</v>
      </c>
      <c r="Y78" s="47">
        <f t="shared" si="55"/>
        <v>0</v>
      </c>
      <c r="Z78" s="96"/>
      <c r="AA78" s="47">
        <f>AA81+AA85+AA91+AA92+AA95+AA98+AA101+AA107+AA112+AA115+AA119+AA124</f>
        <v>0</v>
      </c>
      <c r="AB78" s="47">
        <f>AB81+AB85+AB91+AB92+AB95+AB98+AB101+AB107+AB112+AB115+AB119+AB124</f>
        <v>40.5</v>
      </c>
      <c r="AC78" s="47">
        <f>AC81+AC85+AC91+AC92+AC95+AC98+AC101+AC107+AC112+AC115+AC119+AC124</f>
        <v>907.08299999999997</v>
      </c>
      <c r="AD78" s="47">
        <f>AD81+AD85+AD91+AD92+AD95+AD98+AD101+AD107+AD112+AD115+AD119+AD124</f>
        <v>2805.3339999999998</v>
      </c>
      <c r="AE78" s="47">
        <f>AE81+AE85+AE91+AE92+AE95+AE98+AE101+AE107+AE112+AE115+AE119+AE124</f>
        <v>0</v>
      </c>
      <c r="AF78" s="47">
        <f t="shared" ref="AF78:AO78" si="56">AF81+AF85+AF91</f>
        <v>0</v>
      </c>
      <c r="AG78" s="47">
        <f t="shared" si="56"/>
        <v>0</v>
      </c>
      <c r="AH78" s="47">
        <f t="shared" si="56"/>
        <v>0</v>
      </c>
      <c r="AI78" s="47">
        <f t="shared" si="56"/>
        <v>0</v>
      </c>
      <c r="AJ78" s="47">
        <f>AJ81+AJ85+AJ91+AJ124</f>
        <v>0</v>
      </c>
      <c r="AK78" s="47">
        <f t="shared" si="56"/>
        <v>4809.3900000000003</v>
      </c>
      <c r="AL78" s="47">
        <f t="shared" si="56"/>
        <v>4809.3900000000003</v>
      </c>
      <c r="AM78" s="47" t="e">
        <f t="shared" si="56"/>
        <v>#DIV/0!</v>
      </c>
      <c r="AN78" s="47">
        <f t="shared" si="56"/>
        <v>0</v>
      </c>
      <c r="AO78" s="47">
        <f t="shared" si="56"/>
        <v>0</v>
      </c>
      <c r="AP78" s="397"/>
      <c r="AQ78" s="96"/>
    </row>
    <row r="79" spans="1:43" ht="27" hidden="1" customHeight="1">
      <c r="A79" s="997"/>
      <c r="B79" s="1284"/>
      <c r="C79" s="1285"/>
      <c r="D79" s="1285"/>
      <c r="E79" s="1285"/>
      <c r="F79" s="1285"/>
      <c r="G79" s="1285"/>
      <c r="H79" s="1286"/>
      <c r="I79" s="23" t="s">
        <v>10</v>
      </c>
      <c r="J79" s="909">
        <f>L79</f>
        <v>0</v>
      </c>
      <c r="K79" s="909">
        <v>0</v>
      </c>
      <c r="L79" s="47">
        <f>M79+N79+O79</f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  <c r="Z79" s="96"/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0</v>
      </c>
      <c r="AP79" s="397"/>
      <c r="AQ79" s="96"/>
    </row>
    <row r="80" spans="1:43" ht="27" hidden="1" customHeight="1">
      <c r="A80" s="998"/>
      <c r="B80" s="1287"/>
      <c r="C80" s="1288"/>
      <c r="D80" s="1288"/>
      <c r="E80" s="1288"/>
      <c r="F80" s="1288"/>
      <c r="G80" s="1288"/>
      <c r="H80" s="1289"/>
      <c r="I80" s="23" t="s">
        <v>9</v>
      </c>
      <c r="J80" s="909">
        <f>L80</f>
        <v>0</v>
      </c>
      <c r="K80" s="909">
        <v>0</v>
      </c>
      <c r="L80" s="47">
        <f>M80+N80+O80</f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96"/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7">
        <v>0</v>
      </c>
      <c r="AH80" s="47">
        <v>0</v>
      </c>
      <c r="AI80" s="47">
        <v>0</v>
      </c>
      <c r="AJ80" s="47">
        <v>0</v>
      </c>
      <c r="AK80" s="47">
        <v>0</v>
      </c>
      <c r="AL80" s="47">
        <v>0</v>
      </c>
      <c r="AM80" s="47">
        <v>0</v>
      </c>
      <c r="AN80" s="47">
        <v>0</v>
      </c>
      <c r="AO80" s="47">
        <v>0</v>
      </c>
      <c r="AP80" s="397"/>
      <c r="AQ80" s="96"/>
    </row>
    <row r="81" spans="1:43" s="327" customFormat="1" ht="27.75" customHeight="1">
      <c r="A81" s="1036" t="s">
        <v>57</v>
      </c>
      <c r="B81" s="797" t="s">
        <v>200</v>
      </c>
      <c r="C81" s="898"/>
      <c r="D81" s="898"/>
      <c r="E81" s="898"/>
      <c r="F81" s="898"/>
      <c r="G81" s="898">
        <v>2019</v>
      </c>
      <c r="H81" s="898">
        <v>2019</v>
      </c>
      <c r="I81" s="990" t="s">
        <v>20</v>
      </c>
      <c r="J81" s="3">
        <f>L81</f>
        <v>30833.33</v>
      </c>
      <c r="K81" s="3"/>
      <c r="L81" s="3">
        <f t="shared" ref="L81:AC81" si="57">L82</f>
        <v>30833.33</v>
      </c>
      <c r="M81" s="3">
        <f t="shared" si="57"/>
        <v>20000</v>
      </c>
      <c r="N81" s="3">
        <f t="shared" si="57"/>
        <v>9151.41</v>
      </c>
      <c r="O81" s="3">
        <f t="shared" si="57"/>
        <v>0</v>
      </c>
      <c r="P81" s="3">
        <v>0</v>
      </c>
      <c r="Q81" s="3">
        <f t="shared" si="57"/>
        <v>0</v>
      </c>
      <c r="R81" s="3">
        <f t="shared" si="57"/>
        <v>0</v>
      </c>
      <c r="S81" s="3">
        <f t="shared" si="57"/>
        <v>0</v>
      </c>
      <c r="T81" s="3">
        <f t="shared" si="57"/>
        <v>0</v>
      </c>
      <c r="U81" s="3">
        <f t="shared" si="57"/>
        <v>0</v>
      </c>
      <c r="V81" s="3">
        <f t="shared" si="57"/>
        <v>0</v>
      </c>
      <c r="W81" s="3">
        <f t="shared" si="57"/>
        <v>0</v>
      </c>
      <c r="X81" s="3">
        <f t="shared" si="57"/>
        <v>0</v>
      </c>
      <c r="Y81" s="3">
        <f t="shared" si="57"/>
        <v>0</v>
      </c>
      <c r="Z81" s="95">
        <v>0</v>
      </c>
      <c r="AA81" s="3">
        <f t="shared" si="57"/>
        <v>0</v>
      </c>
      <c r="AB81" s="3">
        <f t="shared" si="57"/>
        <v>0</v>
      </c>
      <c r="AC81" s="3">
        <f t="shared" si="57"/>
        <v>0</v>
      </c>
      <c r="AD81" s="3">
        <f>AD82</f>
        <v>0</v>
      </c>
      <c r="AE81" s="3">
        <f t="shared" ref="AE81:AJ81" si="58">AE82</f>
        <v>0</v>
      </c>
      <c r="AF81" s="3">
        <f t="shared" si="58"/>
        <v>0</v>
      </c>
      <c r="AG81" s="3">
        <f t="shared" si="58"/>
        <v>0</v>
      </c>
      <c r="AH81" s="3">
        <f t="shared" si="58"/>
        <v>0</v>
      </c>
      <c r="AI81" s="3">
        <f t="shared" si="58"/>
        <v>0</v>
      </c>
      <c r="AJ81" s="3">
        <f t="shared" si="58"/>
        <v>0</v>
      </c>
      <c r="AK81" s="3">
        <v>0</v>
      </c>
      <c r="AL81" s="3">
        <f>AK81</f>
        <v>0</v>
      </c>
      <c r="AM81" s="318" t="e">
        <f>ROUND((Q81*100%/P81*100),2)</f>
        <v>#DIV/0!</v>
      </c>
      <c r="AN81" s="3">
        <v>0</v>
      </c>
      <c r="AO81" s="3">
        <v>0</v>
      </c>
      <c r="AP81" s="640" t="s">
        <v>273</v>
      </c>
      <c r="AQ81" s="95">
        <v>0</v>
      </c>
    </row>
    <row r="82" spans="1:43" ht="14.25" hidden="1" customHeight="1">
      <c r="A82" s="1047"/>
      <c r="B82" s="1" t="s">
        <v>201</v>
      </c>
      <c r="C82" s="874"/>
      <c r="D82" s="874"/>
      <c r="E82" s="874"/>
      <c r="F82" s="874"/>
      <c r="G82" s="893"/>
      <c r="H82" s="893"/>
      <c r="I82" s="1308"/>
      <c r="J82" s="47"/>
      <c r="K82" s="47"/>
      <c r="L82" s="47">
        <v>30833.33</v>
      </c>
      <c r="M82" s="47">
        <v>20000</v>
      </c>
      <c r="N82" s="47">
        <v>9151.41</v>
      </c>
      <c r="O82" s="47">
        <v>0</v>
      </c>
      <c r="P82" s="47">
        <v>1681.92</v>
      </c>
      <c r="Q82" s="47">
        <f>SUM(Q83:Q84)</f>
        <v>0</v>
      </c>
      <c r="R82" s="47">
        <f>SUM(R83:R84)</f>
        <v>0</v>
      </c>
      <c r="S82" s="47">
        <f>SUM(S83:S84)</f>
        <v>0</v>
      </c>
      <c r="T82" s="47">
        <f t="shared" ref="T82:AC82" si="59">SUM(T83:T84)</f>
        <v>0</v>
      </c>
      <c r="U82" s="47">
        <f t="shared" si="59"/>
        <v>0</v>
      </c>
      <c r="V82" s="47">
        <f t="shared" si="59"/>
        <v>0</v>
      </c>
      <c r="W82" s="47">
        <f t="shared" si="59"/>
        <v>0</v>
      </c>
      <c r="X82" s="47">
        <f t="shared" si="59"/>
        <v>0</v>
      </c>
      <c r="Y82" s="47">
        <f t="shared" si="59"/>
        <v>0</v>
      </c>
      <c r="Z82" s="96"/>
      <c r="AA82" s="47">
        <f t="shared" si="59"/>
        <v>0</v>
      </c>
      <c r="AB82" s="47">
        <f t="shared" si="59"/>
        <v>0</v>
      </c>
      <c r="AC82" s="47">
        <f t="shared" si="59"/>
        <v>0</v>
      </c>
      <c r="AD82" s="47">
        <f>SUM(AD83:AD84)</f>
        <v>0</v>
      </c>
      <c r="AE82" s="47">
        <f t="shared" ref="AE82:AJ82" si="60">SUM(AE83:AE84)</f>
        <v>0</v>
      </c>
      <c r="AF82" s="47">
        <f t="shared" si="60"/>
        <v>0</v>
      </c>
      <c r="AG82" s="47">
        <f t="shared" si="60"/>
        <v>0</v>
      </c>
      <c r="AH82" s="47">
        <f t="shared" si="60"/>
        <v>0</v>
      </c>
      <c r="AI82" s="47">
        <f t="shared" si="60"/>
        <v>0</v>
      </c>
      <c r="AJ82" s="47">
        <f t="shared" si="60"/>
        <v>0</v>
      </c>
      <c r="AK82" s="47">
        <v>0</v>
      </c>
      <c r="AL82" s="47">
        <v>0</v>
      </c>
      <c r="AM82" s="4">
        <v>0</v>
      </c>
      <c r="AN82" s="47">
        <v>0</v>
      </c>
      <c r="AO82" s="47">
        <v>0</v>
      </c>
      <c r="AP82" s="397"/>
      <c r="AQ82" s="96"/>
    </row>
    <row r="83" spans="1:43" s="266" customFormat="1" ht="15.75" hidden="1">
      <c r="A83" s="887"/>
      <c r="B83" s="102"/>
      <c r="C83" s="262"/>
      <c r="D83" s="262"/>
      <c r="E83" s="262"/>
      <c r="F83" s="262"/>
      <c r="G83" s="104"/>
      <c r="H83" s="104"/>
      <c r="I83" s="916"/>
      <c r="J83" s="96"/>
      <c r="K83" s="96"/>
      <c r="L83" s="96"/>
      <c r="M83" s="96"/>
      <c r="N83" s="96"/>
      <c r="O83" s="96"/>
      <c r="P83" s="47">
        <f>Q83</f>
        <v>0</v>
      </c>
      <c r="Q83" s="96">
        <f>S83+U83+W83+Y83</f>
        <v>0</v>
      </c>
      <c r="R83" s="96">
        <f>S83</f>
        <v>0</v>
      </c>
      <c r="S83" s="96">
        <v>0</v>
      </c>
      <c r="T83" s="96">
        <v>0</v>
      </c>
      <c r="U83" s="96">
        <v>0</v>
      </c>
      <c r="V83" s="96">
        <f>W83</f>
        <v>0</v>
      </c>
      <c r="W83" s="96">
        <v>0</v>
      </c>
      <c r="X83" s="96">
        <f>Y83</f>
        <v>0</v>
      </c>
      <c r="Y83" s="96">
        <v>0</v>
      </c>
      <c r="Z83" s="96"/>
      <c r="AA83" s="96">
        <f>AB83+AD83</f>
        <v>0</v>
      </c>
      <c r="AB83" s="96">
        <v>0</v>
      </c>
      <c r="AC83" s="96">
        <v>0</v>
      </c>
      <c r="AD83" s="96">
        <v>0</v>
      </c>
      <c r="AE83" s="96">
        <v>0</v>
      </c>
      <c r="AF83" s="96">
        <f>AG83+AH83+AI83</f>
        <v>0</v>
      </c>
      <c r="AG83" s="96"/>
      <c r="AH83" s="96"/>
      <c r="AI83" s="96">
        <v>0</v>
      </c>
      <c r="AJ83" s="96"/>
      <c r="AK83" s="96"/>
      <c r="AL83" s="96"/>
      <c r="AM83" s="268"/>
      <c r="AN83" s="96"/>
      <c r="AO83" s="96"/>
      <c r="AP83" s="405"/>
      <c r="AQ83" s="96"/>
    </row>
    <row r="84" spans="1:43" ht="14.25" hidden="1" customHeight="1">
      <c r="A84" s="887"/>
      <c r="B84" s="1"/>
      <c r="C84" s="874"/>
      <c r="D84" s="874"/>
      <c r="E84" s="874"/>
      <c r="F84" s="874"/>
      <c r="G84" s="893"/>
      <c r="H84" s="893"/>
      <c r="I84" s="916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96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"/>
      <c r="AN84" s="47"/>
      <c r="AO84" s="47"/>
      <c r="AP84" s="397"/>
      <c r="AQ84" s="96"/>
    </row>
    <row r="85" spans="1:43" s="327" customFormat="1" ht="27" customHeight="1">
      <c r="A85" s="804" t="s">
        <v>58</v>
      </c>
      <c r="B85" s="797" t="s">
        <v>87</v>
      </c>
      <c r="C85" s="990"/>
      <c r="D85" s="990"/>
      <c r="E85" s="990"/>
      <c r="F85" s="990"/>
      <c r="G85" s="898"/>
      <c r="H85" s="898"/>
      <c r="I85" s="990" t="s">
        <v>20</v>
      </c>
      <c r="J85" s="3">
        <f t="shared" ref="J85:J90" si="61">L85</f>
        <v>20425.87</v>
      </c>
      <c r="K85" s="3"/>
      <c r="L85" s="3">
        <f>L86+L90</f>
        <v>20425.87</v>
      </c>
      <c r="M85" s="3">
        <f t="shared" ref="M85:AO85" si="62">M86+M90</f>
        <v>616.66</v>
      </c>
      <c r="N85" s="3">
        <f t="shared" si="62"/>
        <v>6665.55</v>
      </c>
      <c r="O85" s="3">
        <f t="shared" si="62"/>
        <v>4018.39</v>
      </c>
      <c r="P85" s="3">
        <f t="shared" si="62"/>
        <v>4809.3900000000003</v>
      </c>
      <c r="Q85" s="3">
        <f t="shared" si="62"/>
        <v>0</v>
      </c>
      <c r="R85" s="3">
        <f t="shared" si="62"/>
        <v>0</v>
      </c>
      <c r="S85" s="3">
        <f t="shared" si="62"/>
        <v>416.67</v>
      </c>
      <c r="T85" s="3">
        <f t="shared" si="62"/>
        <v>495.38399999999996</v>
      </c>
      <c r="U85" s="3">
        <f t="shared" si="62"/>
        <v>495.38399999999996</v>
      </c>
      <c r="V85" s="3">
        <f t="shared" si="62"/>
        <v>278.41000000000003</v>
      </c>
      <c r="W85" s="3">
        <f t="shared" si="62"/>
        <v>318.26600000000002</v>
      </c>
      <c r="X85" s="3">
        <f t="shared" si="62"/>
        <v>0</v>
      </c>
      <c r="Y85" s="3">
        <f t="shared" si="62"/>
        <v>0</v>
      </c>
      <c r="Z85" s="95">
        <v>0</v>
      </c>
      <c r="AA85" s="3">
        <f>AA86+AA90+AQ85</f>
        <v>0</v>
      </c>
      <c r="AB85" s="3">
        <f t="shared" si="62"/>
        <v>0</v>
      </c>
      <c r="AC85" s="3">
        <f t="shared" si="62"/>
        <v>907.08299999999997</v>
      </c>
      <c r="AD85" s="3">
        <f t="shared" si="62"/>
        <v>308.33300000000003</v>
      </c>
      <c r="AE85" s="3">
        <f t="shared" si="62"/>
        <v>0</v>
      </c>
      <c r="AF85" s="3">
        <f t="shared" si="62"/>
        <v>0</v>
      </c>
      <c r="AG85" s="3">
        <f t="shared" si="62"/>
        <v>0</v>
      </c>
      <c r="AH85" s="3">
        <f t="shared" si="62"/>
        <v>0</v>
      </c>
      <c r="AI85" s="3">
        <f t="shared" si="62"/>
        <v>0</v>
      </c>
      <c r="AJ85" s="3">
        <f t="shared" si="62"/>
        <v>0</v>
      </c>
      <c r="AK85" s="3">
        <f>P85-Q85</f>
        <v>4809.3900000000003</v>
      </c>
      <c r="AL85" s="3">
        <f>AK85</f>
        <v>4809.3900000000003</v>
      </c>
      <c r="AM85" s="318">
        <f>ROUND((Q85*100%/P85*100),2)</f>
        <v>0</v>
      </c>
      <c r="AN85" s="3">
        <f t="shared" si="62"/>
        <v>0</v>
      </c>
      <c r="AO85" s="3">
        <f t="shared" si="62"/>
        <v>0</v>
      </c>
      <c r="AP85" s="640" t="s">
        <v>243</v>
      </c>
      <c r="AQ85" s="95">
        <v>0</v>
      </c>
    </row>
    <row r="86" spans="1:43" ht="14.25" customHeight="1">
      <c r="A86" s="44"/>
      <c r="B86" s="1" t="s">
        <v>15</v>
      </c>
      <c r="C86" s="991"/>
      <c r="D86" s="991"/>
      <c r="E86" s="991"/>
      <c r="F86" s="991"/>
      <c r="G86" s="893">
        <v>2020</v>
      </c>
      <c r="H86" s="893">
        <v>2020</v>
      </c>
      <c r="I86" s="991"/>
      <c r="J86" s="47">
        <f t="shared" si="61"/>
        <v>7560.63</v>
      </c>
      <c r="K86" s="47"/>
      <c r="L86" s="47">
        <v>7560.63</v>
      </c>
      <c r="M86" s="47">
        <v>616.66</v>
      </c>
      <c r="N86" s="47">
        <v>6665.55</v>
      </c>
      <c r="O86" s="47">
        <v>0</v>
      </c>
      <c r="P86" s="47">
        <v>791.01</v>
      </c>
      <c r="Q86" s="47">
        <v>0</v>
      </c>
      <c r="R86" s="47">
        <f>R89+R87+R88</f>
        <v>0</v>
      </c>
      <c r="S86" s="47">
        <f>S89+S87+S88</f>
        <v>416.67</v>
      </c>
      <c r="T86" s="47">
        <f>T89+T87+T88</f>
        <v>495.38399999999996</v>
      </c>
      <c r="U86" s="47">
        <f>SUM(U87:U89)</f>
        <v>495.38399999999996</v>
      </c>
      <c r="V86" s="47">
        <f t="shared" ref="V86:AK86" si="63">V89+V87</f>
        <v>278.41000000000003</v>
      </c>
      <c r="W86" s="47">
        <f>W89+W87+W88</f>
        <v>318.26600000000002</v>
      </c>
      <c r="X86" s="47">
        <f t="shared" si="63"/>
        <v>0</v>
      </c>
      <c r="Y86" s="47">
        <f t="shared" si="63"/>
        <v>0</v>
      </c>
      <c r="Z86" s="96"/>
      <c r="AA86" s="47">
        <v>0</v>
      </c>
      <c r="AB86" s="47">
        <f t="shared" si="63"/>
        <v>0</v>
      </c>
      <c r="AC86" s="47">
        <f t="shared" si="63"/>
        <v>907.08299999999997</v>
      </c>
      <c r="AD86" s="47">
        <f t="shared" si="63"/>
        <v>308.33300000000003</v>
      </c>
      <c r="AE86" s="47">
        <f t="shared" si="63"/>
        <v>0</v>
      </c>
      <c r="AF86" s="47">
        <f t="shared" si="63"/>
        <v>0</v>
      </c>
      <c r="AG86" s="47">
        <f t="shared" si="63"/>
        <v>0</v>
      </c>
      <c r="AH86" s="47">
        <f t="shared" si="63"/>
        <v>0</v>
      </c>
      <c r="AI86" s="47">
        <f t="shared" si="63"/>
        <v>0</v>
      </c>
      <c r="AJ86" s="47">
        <f t="shared" si="63"/>
        <v>0</v>
      </c>
      <c r="AK86" s="47">
        <f t="shared" si="63"/>
        <v>0</v>
      </c>
      <c r="AL86" s="47">
        <v>0</v>
      </c>
      <c r="AM86" s="47">
        <v>0</v>
      </c>
      <c r="AN86" s="47">
        <v>0</v>
      </c>
      <c r="AO86" s="47">
        <v>0</v>
      </c>
      <c r="AP86" s="397"/>
      <c r="AQ86" s="96"/>
    </row>
    <row r="87" spans="1:43" s="266" customFormat="1" ht="19.5" hidden="1" customHeight="1">
      <c r="A87" s="251"/>
      <c r="B87" s="102" t="s">
        <v>298</v>
      </c>
      <c r="C87" s="991"/>
      <c r="D87" s="991"/>
      <c r="E87" s="991"/>
      <c r="F87" s="991"/>
      <c r="G87" s="104"/>
      <c r="H87" s="104"/>
      <c r="I87" s="991"/>
      <c r="J87" s="96"/>
      <c r="K87" s="96"/>
      <c r="L87" s="96"/>
      <c r="M87" s="96"/>
      <c r="N87" s="96"/>
      <c r="O87" s="96"/>
      <c r="P87" s="96"/>
      <c r="Q87" s="96">
        <f>S87+U87+Y87+W87</f>
        <v>1215.42</v>
      </c>
      <c r="R87" s="96"/>
      <c r="S87" s="96">
        <v>416.67</v>
      </c>
      <c r="T87" s="96">
        <f>U87</f>
        <v>490.41699999999997</v>
      </c>
      <c r="U87" s="96">
        <v>490.41699999999997</v>
      </c>
      <c r="V87" s="96">
        <v>278.41000000000003</v>
      </c>
      <c r="W87" s="96">
        <v>308.33300000000003</v>
      </c>
      <c r="X87" s="96"/>
      <c r="Y87" s="96"/>
      <c r="Z87" s="96"/>
      <c r="AA87" s="96">
        <f>AC87+AD87</f>
        <v>1215.4159999999999</v>
      </c>
      <c r="AB87" s="96"/>
      <c r="AC87" s="96">
        <v>907.08299999999997</v>
      </c>
      <c r="AD87" s="96">
        <v>308.33300000000003</v>
      </c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405"/>
      <c r="AQ87" s="96"/>
    </row>
    <row r="88" spans="1:43" s="266" customFormat="1" ht="19.5" hidden="1" customHeight="1">
      <c r="A88" s="251"/>
      <c r="B88" s="102" t="s">
        <v>317</v>
      </c>
      <c r="C88" s="991"/>
      <c r="D88" s="991"/>
      <c r="E88" s="991"/>
      <c r="F88" s="991"/>
      <c r="G88" s="104"/>
      <c r="H88" s="104"/>
      <c r="I88" s="991"/>
      <c r="J88" s="96"/>
      <c r="K88" s="96"/>
      <c r="L88" s="96"/>
      <c r="M88" s="96"/>
      <c r="N88" s="96"/>
      <c r="O88" s="96"/>
      <c r="P88" s="96"/>
      <c r="Q88" s="96">
        <f>U88+W88</f>
        <v>14.899999999999999</v>
      </c>
      <c r="R88" s="96"/>
      <c r="S88" s="96">
        <v>0</v>
      </c>
      <c r="T88" s="96">
        <f>U88</f>
        <v>4.9669999999999996</v>
      </c>
      <c r="U88" s="96">
        <v>4.9669999999999996</v>
      </c>
      <c r="V88" s="96"/>
      <c r="W88" s="96">
        <v>9.9329999999999998</v>
      </c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405"/>
      <c r="AQ88" s="96"/>
    </row>
    <row r="89" spans="1:43" s="266" customFormat="1" ht="16.5" hidden="1" customHeight="1">
      <c r="A89" s="251"/>
      <c r="B89" s="102" t="s">
        <v>255</v>
      </c>
      <c r="C89" s="991"/>
      <c r="D89" s="991"/>
      <c r="E89" s="991"/>
      <c r="F89" s="991"/>
      <c r="G89" s="104"/>
      <c r="H89" s="104"/>
      <c r="I89" s="991"/>
      <c r="J89" s="96"/>
      <c r="K89" s="96"/>
      <c r="L89" s="96"/>
      <c r="M89" s="96"/>
      <c r="N89" s="96"/>
      <c r="O89" s="96"/>
      <c r="P89" s="47">
        <v>0</v>
      </c>
      <c r="Q89" s="96">
        <f>S89+U89+Y89</f>
        <v>0</v>
      </c>
      <c r="R89" s="96">
        <f>S89</f>
        <v>0</v>
      </c>
      <c r="S89" s="96"/>
      <c r="T89" s="96"/>
      <c r="U89" s="96"/>
      <c r="V89" s="96"/>
      <c r="W89" s="96"/>
      <c r="X89" s="96"/>
      <c r="Y89" s="96">
        <v>0</v>
      </c>
      <c r="Z89" s="96"/>
      <c r="AA89" s="96">
        <f>AB89</f>
        <v>0</v>
      </c>
      <c r="AB89" s="96"/>
      <c r="AC89" s="96">
        <v>0</v>
      </c>
      <c r="AD89" s="96"/>
      <c r="AE89" s="96"/>
      <c r="AF89" s="96">
        <f>SUM(AG89:AG89)</f>
        <v>0</v>
      </c>
      <c r="AG89" s="96"/>
      <c r="AH89" s="96"/>
      <c r="AI89" s="96"/>
      <c r="AJ89" s="96"/>
      <c r="AK89" s="96">
        <v>0</v>
      </c>
      <c r="AL89" s="96">
        <v>0</v>
      </c>
      <c r="AM89" s="96">
        <v>0</v>
      </c>
      <c r="AN89" s="96">
        <v>0</v>
      </c>
      <c r="AO89" s="96">
        <v>0</v>
      </c>
      <c r="AP89" s="405"/>
      <c r="AQ89" s="96"/>
    </row>
    <row r="90" spans="1:43" ht="15.75" customHeight="1">
      <c r="A90" s="44"/>
      <c r="B90" s="1" t="s">
        <v>16</v>
      </c>
      <c r="C90" s="992"/>
      <c r="D90" s="992"/>
      <c r="E90" s="992"/>
      <c r="F90" s="992"/>
      <c r="G90" s="893">
        <v>2020</v>
      </c>
      <c r="H90" s="893">
        <v>2020</v>
      </c>
      <c r="I90" s="992"/>
      <c r="J90" s="47">
        <f t="shared" si="61"/>
        <v>12865.24</v>
      </c>
      <c r="K90" s="47"/>
      <c r="L90" s="47">
        <v>12865.24</v>
      </c>
      <c r="M90" s="47">
        <v>0</v>
      </c>
      <c r="N90" s="47">
        <v>0</v>
      </c>
      <c r="O90" s="47">
        <v>4018.39</v>
      </c>
      <c r="P90" s="47">
        <v>4018.38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96"/>
      <c r="AA90" s="47">
        <v>0</v>
      </c>
      <c r="AB90" s="47">
        <v>0</v>
      </c>
      <c r="AC90" s="47">
        <v>0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  <c r="AL90" s="47">
        <v>0</v>
      </c>
      <c r="AM90" s="47">
        <v>0</v>
      </c>
      <c r="AN90" s="47">
        <v>0</v>
      </c>
      <c r="AO90" s="47">
        <v>0</v>
      </c>
      <c r="AP90" s="397"/>
      <c r="AQ90" s="96"/>
    </row>
    <row r="91" spans="1:43" ht="44.25" hidden="1" customHeight="1">
      <c r="A91" s="44" t="s">
        <v>59</v>
      </c>
      <c r="B91" s="1" t="s">
        <v>55</v>
      </c>
      <c r="C91" s="893"/>
      <c r="D91" s="893"/>
      <c r="E91" s="893"/>
      <c r="F91" s="893"/>
      <c r="G91" s="893">
        <v>2021</v>
      </c>
      <c r="H91" s="893"/>
      <c r="I91" s="876" t="s">
        <v>20</v>
      </c>
      <c r="J91" s="911">
        <v>313558.92</v>
      </c>
      <c r="K91" s="47"/>
      <c r="L91" s="47">
        <f>M91+N91+O91</f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96"/>
      <c r="AA91" s="47">
        <v>0</v>
      </c>
      <c r="AB91" s="47">
        <v>0</v>
      </c>
      <c r="AC91" s="47"/>
      <c r="AD91" s="47"/>
      <c r="AE91" s="47"/>
      <c r="AF91" s="47">
        <v>0</v>
      </c>
      <c r="AG91" s="47"/>
      <c r="AH91" s="47"/>
      <c r="AI91" s="47"/>
      <c r="AJ91" s="47"/>
      <c r="AK91" s="47">
        <f>P91-Q91</f>
        <v>0</v>
      </c>
      <c r="AL91" s="47">
        <f>AK91</f>
        <v>0</v>
      </c>
      <c r="AM91" s="4">
        <v>0</v>
      </c>
      <c r="AN91" s="47">
        <v>0</v>
      </c>
      <c r="AO91" s="47">
        <v>0</v>
      </c>
      <c r="AP91" s="397" t="s">
        <v>158</v>
      </c>
      <c r="AQ91" s="96"/>
    </row>
    <row r="92" spans="1:43" s="327" customFormat="1" ht="40.5" customHeight="1">
      <c r="A92" s="1036" t="s">
        <v>278</v>
      </c>
      <c r="B92" s="789" t="s">
        <v>202</v>
      </c>
      <c r="C92" s="312"/>
      <c r="D92" s="312"/>
      <c r="E92" s="312"/>
      <c r="F92" s="312"/>
      <c r="G92" s="312"/>
      <c r="H92" s="879"/>
      <c r="I92" s="990" t="s">
        <v>20</v>
      </c>
      <c r="J92" s="888"/>
      <c r="K92" s="3"/>
      <c r="L92" s="3">
        <f>L93</f>
        <v>4214.49</v>
      </c>
      <c r="M92" s="3">
        <f t="shared" ref="M92:AO93" si="64">M93</f>
        <v>0</v>
      </c>
      <c r="N92" s="3">
        <f t="shared" si="64"/>
        <v>3995.07</v>
      </c>
      <c r="O92" s="3">
        <f t="shared" si="64"/>
        <v>0</v>
      </c>
      <c r="P92" s="3">
        <v>0</v>
      </c>
      <c r="Q92" s="3">
        <v>0</v>
      </c>
      <c r="R92" s="3">
        <f t="shared" si="64"/>
        <v>0</v>
      </c>
      <c r="S92" s="3">
        <f t="shared" si="64"/>
        <v>0</v>
      </c>
      <c r="T92" s="3">
        <f t="shared" si="64"/>
        <v>219.42</v>
      </c>
      <c r="U92" s="3">
        <f t="shared" si="64"/>
        <v>537.85</v>
      </c>
      <c r="V92" s="3">
        <f t="shared" si="64"/>
        <v>0</v>
      </c>
      <c r="W92" s="3">
        <f t="shared" si="64"/>
        <v>0</v>
      </c>
      <c r="X92" s="3">
        <f t="shared" si="64"/>
        <v>0</v>
      </c>
      <c r="Y92" s="3">
        <f t="shared" si="64"/>
        <v>0</v>
      </c>
      <c r="Z92" s="95">
        <v>0</v>
      </c>
      <c r="AA92" s="3">
        <v>0</v>
      </c>
      <c r="AB92" s="3">
        <f t="shared" si="64"/>
        <v>0</v>
      </c>
      <c r="AC92" s="3">
        <f t="shared" si="64"/>
        <v>0</v>
      </c>
      <c r="AD92" s="3">
        <f t="shared" si="64"/>
        <v>537.85400000000004</v>
      </c>
      <c r="AE92" s="3">
        <f t="shared" si="64"/>
        <v>0</v>
      </c>
      <c r="AF92" s="3">
        <f t="shared" si="64"/>
        <v>0</v>
      </c>
      <c r="AG92" s="3">
        <f t="shared" si="64"/>
        <v>0</v>
      </c>
      <c r="AH92" s="3">
        <f t="shared" si="64"/>
        <v>0</v>
      </c>
      <c r="AI92" s="3">
        <f t="shared" si="64"/>
        <v>0</v>
      </c>
      <c r="AJ92" s="3">
        <f t="shared" si="64"/>
        <v>0</v>
      </c>
      <c r="AK92" s="3">
        <f t="shared" si="64"/>
        <v>0</v>
      </c>
      <c r="AL92" s="3">
        <f t="shared" si="64"/>
        <v>0</v>
      </c>
      <c r="AM92" s="3">
        <f t="shared" si="64"/>
        <v>0</v>
      </c>
      <c r="AN92" s="3">
        <f t="shared" si="64"/>
        <v>0</v>
      </c>
      <c r="AO92" s="3">
        <f t="shared" si="64"/>
        <v>0</v>
      </c>
      <c r="AP92" s="640" t="s">
        <v>244</v>
      </c>
      <c r="AQ92" s="95">
        <v>0</v>
      </c>
    </row>
    <row r="93" spans="1:43" ht="17.25" hidden="1" customHeight="1">
      <c r="A93" s="1307"/>
      <c r="B93" s="42" t="s">
        <v>203</v>
      </c>
      <c r="C93" s="313"/>
      <c r="D93" s="313"/>
      <c r="E93" s="313"/>
      <c r="F93" s="313"/>
      <c r="G93" s="313"/>
      <c r="H93" s="925"/>
      <c r="I93" s="1308"/>
      <c r="J93" s="911"/>
      <c r="K93" s="47"/>
      <c r="L93" s="47">
        <v>4214.49</v>
      </c>
      <c r="M93" s="47">
        <v>0</v>
      </c>
      <c r="N93" s="47">
        <v>3995.07</v>
      </c>
      <c r="O93" s="47">
        <v>0</v>
      </c>
      <c r="P93" s="47">
        <v>219.42</v>
      </c>
      <c r="Q93" s="47">
        <f>Q94</f>
        <v>537.85</v>
      </c>
      <c r="R93" s="47">
        <f t="shared" si="64"/>
        <v>0</v>
      </c>
      <c r="S93" s="47">
        <f t="shared" si="64"/>
        <v>0</v>
      </c>
      <c r="T93" s="47">
        <f t="shared" si="64"/>
        <v>219.42</v>
      </c>
      <c r="U93" s="47">
        <f t="shared" si="64"/>
        <v>537.85</v>
      </c>
      <c r="V93" s="47">
        <f t="shared" si="64"/>
        <v>0</v>
      </c>
      <c r="W93" s="47">
        <f t="shared" si="64"/>
        <v>0</v>
      </c>
      <c r="X93" s="47">
        <f t="shared" si="64"/>
        <v>0</v>
      </c>
      <c r="Y93" s="47">
        <f t="shared" si="64"/>
        <v>0</v>
      </c>
      <c r="Z93" s="96"/>
      <c r="AA93" s="47">
        <f t="shared" si="64"/>
        <v>537.85400000000004</v>
      </c>
      <c r="AB93" s="47">
        <f t="shared" si="64"/>
        <v>0</v>
      </c>
      <c r="AC93" s="47">
        <f t="shared" si="64"/>
        <v>0</v>
      </c>
      <c r="AD93" s="47">
        <f t="shared" si="64"/>
        <v>537.85400000000004</v>
      </c>
      <c r="AE93" s="47">
        <f t="shared" si="64"/>
        <v>0</v>
      </c>
      <c r="AF93" s="47">
        <v>0</v>
      </c>
      <c r="AG93" s="47">
        <v>0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397"/>
      <c r="AQ93" s="96"/>
    </row>
    <row r="94" spans="1:43" s="266" customFormat="1" ht="28.5" hidden="1" customHeight="1">
      <c r="A94" s="1308"/>
      <c r="B94" s="252" t="s">
        <v>267</v>
      </c>
      <c r="C94" s="363"/>
      <c r="D94" s="363"/>
      <c r="E94" s="363"/>
      <c r="F94" s="363"/>
      <c r="G94" s="363"/>
      <c r="H94" s="364"/>
      <c r="I94" s="541"/>
      <c r="J94" s="258"/>
      <c r="K94" s="96"/>
      <c r="L94" s="96"/>
      <c r="M94" s="96"/>
      <c r="N94" s="96"/>
      <c r="O94" s="96"/>
      <c r="P94" s="96"/>
      <c r="Q94" s="96">
        <f>S94+U94</f>
        <v>537.85</v>
      </c>
      <c r="R94" s="96"/>
      <c r="S94" s="96"/>
      <c r="T94" s="96">
        <v>219.42</v>
      </c>
      <c r="U94" s="96">
        <f>ROUND((645.425/1.2),2)</f>
        <v>537.85</v>
      </c>
      <c r="V94" s="96"/>
      <c r="W94" s="96"/>
      <c r="X94" s="96"/>
      <c r="Y94" s="96"/>
      <c r="Z94" s="96"/>
      <c r="AA94" s="96">
        <f>AD94</f>
        <v>537.85400000000004</v>
      </c>
      <c r="AB94" s="96"/>
      <c r="AC94" s="96"/>
      <c r="AD94" s="96">
        <v>537.85400000000004</v>
      </c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405"/>
      <c r="AQ94" s="96"/>
    </row>
    <row r="95" spans="1:43" s="327" customFormat="1" ht="42.75" customHeight="1">
      <c r="A95" s="1036" t="s">
        <v>279</v>
      </c>
      <c r="B95" s="789" t="s">
        <v>204</v>
      </c>
      <c r="C95" s="312"/>
      <c r="D95" s="312"/>
      <c r="E95" s="312"/>
      <c r="F95" s="312"/>
      <c r="G95" s="312"/>
      <c r="H95" s="879"/>
      <c r="I95" s="990" t="s">
        <v>20</v>
      </c>
      <c r="J95" s="888"/>
      <c r="K95" s="3"/>
      <c r="L95" s="3">
        <f>L96</f>
        <v>3214.56</v>
      </c>
      <c r="M95" s="3">
        <f t="shared" ref="M95:AO96" si="65">M96</f>
        <v>0</v>
      </c>
      <c r="N95" s="3">
        <f t="shared" si="65"/>
        <v>2956.68</v>
      </c>
      <c r="O95" s="3">
        <f t="shared" si="65"/>
        <v>0</v>
      </c>
      <c r="P95" s="3">
        <v>0</v>
      </c>
      <c r="Q95" s="3">
        <v>0</v>
      </c>
      <c r="R95" s="3">
        <f t="shared" si="65"/>
        <v>0</v>
      </c>
      <c r="S95" s="3">
        <f t="shared" si="65"/>
        <v>0</v>
      </c>
      <c r="T95" s="3">
        <f t="shared" si="65"/>
        <v>0</v>
      </c>
      <c r="U95" s="3">
        <f t="shared" si="65"/>
        <v>409.15</v>
      </c>
      <c r="V95" s="3">
        <f t="shared" si="65"/>
        <v>0</v>
      </c>
      <c r="W95" s="3">
        <f t="shared" si="65"/>
        <v>0</v>
      </c>
      <c r="X95" s="3">
        <f t="shared" si="65"/>
        <v>0</v>
      </c>
      <c r="Y95" s="3">
        <f t="shared" si="65"/>
        <v>0</v>
      </c>
      <c r="Z95" s="95">
        <v>0</v>
      </c>
      <c r="AA95" s="3">
        <v>0</v>
      </c>
      <c r="AB95" s="3">
        <f t="shared" si="65"/>
        <v>0</v>
      </c>
      <c r="AC95" s="3">
        <f t="shared" si="65"/>
        <v>0</v>
      </c>
      <c r="AD95" s="3">
        <f t="shared" si="65"/>
        <v>409.14699999999999</v>
      </c>
      <c r="AE95" s="3">
        <f t="shared" si="65"/>
        <v>0</v>
      </c>
      <c r="AF95" s="3">
        <f>AF96</f>
        <v>0</v>
      </c>
      <c r="AG95" s="3">
        <f t="shared" si="65"/>
        <v>0</v>
      </c>
      <c r="AH95" s="3">
        <f t="shared" si="65"/>
        <v>0</v>
      </c>
      <c r="AI95" s="3">
        <f t="shared" si="65"/>
        <v>0</v>
      </c>
      <c r="AJ95" s="3">
        <f t="shared" si="65"/>
        <v>0</v>
      </c>
      <c r="AK95" s="3">
        <f t="shared" si="65"/>
        <v>0</v>
      </c>
      <c r="AL95" s="3">
        <f t="shared" si="65"/>
        <v>0</v>
      </c>
      <c r="AM95" s="3">
        <f t="shared" si="65"/>
        <v>0</v>
      </c>
      <c r="AN95" s="3">
        <f t="shared" si="65"/>
        <v>0</v>
      </c>
      <c r="AO95" s="3">
        <f t="shared" si="65"/>
        <v>0</v>
      </c>
      <c r="AP95" s="640" t="s">
        <v>244</v>
      </c>
      <c r="AQ95" s="95">
        <v>0</v>
      </c>
    </row>
    <row r="96" spans="1:43" ht="17.25" hidden="1" customHeight="1">
      <c r="A96" s="1046"/>
      <c r="B96" s="42" t="s">
        <v>203</v>
      </c>
      <c r="C96" s="313"/>
      <c r="D96" s="313"/>
      <c r="E96" s="313"/>
      <c r="F96" s="313"/>
      <c r="G96" s="313"/>
      <c r="H96" s="925"/>
      <c r="I96" s="1308"/>
      <c r="J96" s="911"/>
      <c r="K96" s="47"/>
      <c r="L96" s="47">
        <v>3214.56</v>
      </c>
      <c r="M96" s="47">
        <v>0</v>
      </c>
      <c r="N96" s="47">
        <v>2956.68</v>
      </c>
      <c r="O96" s="47">
        <v>0</v>
      </c>
      <c r="P96" s="47">
        <v>257.88</v>
      </c>
      <c r="Q96" s="47">
        <f>Q97</f>
        <v>409.15</v>
      </c>
      <c r="R96" s="47">
        <f t="shared" si="65"/>
        <v>0</v>
      </c>
      <c r="S96" s="47">
        <f t="shared" si="65"/>
        <v>0</v>
      </c>
      <c r="T96" s="47">
        <f t="shared" si="65"/>
        <v>0</v>
      </c>
      <c r="U96" s="47">
        <f t="shared" si="65"/>
        <v>409.15</v>
      </c>
      <c r="V96" s="47">
        <f t="shared" si="65"/>
        <v>0</v>
      </c>
      <c r="W96" s="47">
        <f t="shared" si="65"/>
        <v>0</v>
      </c>
      <c r="X96" s="47">
        <f t="shared" si="65"/>
        <v>0</v>
      </c>
      <c r="Y96" s="47">
        <f t="shared" si="65"/>
        <v>0</v>
      </c>
      <c r="Z96" s="96"/>
      <c r="AA96" s="47">
        <f t="shared" si="65"/>
        <v>409.14699999999999</v>
      </c>
      <c r="AB96" s="47">
        <f t="shared" si="65"/>
        <v>0</v>
      </c>
      <c r="AC96" s="47">
        <f t="shared" si="65"/>
        <v>0</v>
      </c>
      <c r="AD96" s="47">
        <f t="shared" si="65"/>
        <v>409.14699999999999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7">
        <v>0</v>
      </c>
      <c r="AP96" s="397"/>
      <c r="AQ96" s="96"/>
    </row>
    <row r="97" spans="1:43" s="266" customFormat="1" ht="27.75" hidden="1" customHeight="1">
      <c r="A97" s="1308"/>
      <c r="B97" s="252" t="s">
        <v>267</v>
      </c>
      <c r="C97" s="363"/>
      <c r="D97" s="363"/>
      <c r="E97" s="363"/>
      <c r="F97" s="363"/>
      <c r="G97" s="363"/>
      <c r="H97" s="364"/>
      <c r="I97" s="541"/>
      <c r="J97" s="258"/>
      <c r="K97" s="96"/>
      <c r="L97" s="96"/>
      <c r="M97" s="96"/>
      <c r="N97" s="96"/>
      <c r="O97" s="96"/>
      <c r="P97" s="96"/>
      <c r="Q97" s="96">
        <f>S97+U97</f>
        <v>409.15</v>
      </c>
      <c r="R97" s="96"/>
      <c r="S97" s="96"/>
      <c r="T97" s="96"/>
      <c r="U97" s="96">
        <f>ROUND((490.979/1.2),2)</f>
        <v>409.15</v>
      </c>
      <c r="V97" s="96"/>
      <c r="W97" s="96"/>
      <c r="X97" s="96"/>
      <c r="Y97" s="96"/>
      <c r="Z97" s="96"/>
      <c r="AA97" s="96">
        <f>AD97</f>
        <v>409.14699999999999</v>
      </c>
      <c r="AB97" s="96"/>
      <c r="AC97" s="96"/>
      <c r="AD97" s="96">
        <v>409.14699999999999</v>
      </c>
      <c r="AE97" s="96"/>
      <c r="AF97" s="96"/>
      <c r="AG97" s="96"/>
      <c r="AH97" s="96"/>
      <c r="AI97" s="96"/>
      <c r="AJ97" s="96"/>
      <c r="AK97" s="96"/>
      <c r="AL97" s="96"/>
      <c r="AM97" s="268"/>
      <c r="AN97" s="96"/>
      <c r="AO97" s="96"/>
      <c r="AP97" s="405"/>
      <c r="AQ97" s="96"/>
    </row>
    <row r="98" spans="1:43" s="327" customFormat="1" ht="41.25" customHeight="1">
      <c r="A98" s="1036" t="s">
        <v>159</v>
      </c>
      <c r="B98" s="789" t="s">
        <v>329</v>
      </c>
      <c r="C98" s="312"/>
      <c r="D98" s="312"/>
      <c r="E98" s="312"/>
      <c r="F98" s="312"/>
      <c r="G98" s="312"/>
      <c r="H98" s="879"/>
      <c r="I98" s="990" t="s">
        <v>20</v>
      </c>
      <c r="J98" s="888"/>
      <c r="K98" s="3"/>
      <c r="L98" s="3">
        <f>L99</f>
        <v>372.9</v>
      </c>
      <c r="M98" s="3">
        <f>M99</f>
        <v>0</v>
      </c>
      <c r="N98" s="3">
        <f t="shared" ref="N98:AO99" si="66">N99</f>
        <v>372.9</v>
      </c>
      <c r="O98" s="3">
        <f t="shared" si="66"/>
        <v>0</v>
      </c>
      <c r="P98" s="3">
        <f t="shared" si="66"/>
        <v>0</v>
      </c>
      <c r="Q98" s="3">
        <f t="shared" si="66"/>
        <v>0</v>
      </c>
      <c r="R98" s="3">
        <f t="shared" si="66"/>
        <v>0</v>
      </c>
      <c r="S98" s="3">
        <f t="shared" si="66"/>
        <v>0</v>
      </c>
      <c r="T98" s="3">
        <f t="shared" si="66"/>
        <v>0</v>
      </c>
      <c r="U98" s="3">
        <f t="shared" si="66"/>
        <v>0</v>
      </c>
      <c r="V98" s="3">
        <f t="shared" si="66"/>
        <v>0</v>
      </c>
      <c r="W98" s="3">
        <f t="shared" si="66"/>
        <v>0</v>
      </c>
      <c r="X98" s="3">
        <f t="shared" si="66"/>
        <v>0</v>
      </c>
      <c r="Y98" s="3">
        <f t="shared" si="66"/>
        <v>0</v>
      </c>
      <c r="Z98" s="95">
        <v>0</v>
      </c>
      <c r="AA98" s="3">
        <f t="shared" si="66"/>
        <v>0</v>
      </c>
      <c r="AB98" s="3">
        <f t="shared" si="66"/>
        <v>0</v>
      </c>
      <c r="AC98" s="3">
        <f t="shared" si="66"/>
        <v>0</v>
      </c>
      <c r="AD98" s="3">
        <f t="shared" si="66"/>
        <v>0</v>
      </c>
      <c r="AE98" s="3">
        <f t="shared" si="66"/>
        <v>0</v>
      </c>
      <c r="AF98" s="3">
        <f t="shared" si="66"/>
        <v>0</v>
      </c>
      <c r="AG98" s="3">
        <f t="shared" si="66"/>
        <v>0</v>
      </c>
      <c r="AH98" s="3">
        <f t="shared" si="66"/>
        <v>0</v>
      </c>
      <c r="AI98" s="3">
        <f t="shared" si="66"/>
        <v>0</v>
      </c>
      <c r="AJ98" s="3">
        <f t="shared" si="66"/>
        <v>0</v>
      </c>
      <c r="AK98" s="3">
        <f>P98-Q98</f>
        <v>0</v>
      </c>
      <c r="AL98" s="3">
        <f t="shared" si="66"/>
        <v>0</v>
      </c>
      <c r="AM98" s="318">
        <v>0</v>
      </c>
      <c r="AN98" s="3">
        <f t="shared" si="66"/>
        <v>0</v>
      </c>
      <c r="AO98" s="3">
        <f t="shared" si="66"/>
        <v>0</v>
      </c>
      <c r="AP98" s="640" t="s">
        <v>274</v>
      </c>
      <c r="AQ98" s="95">
        <v>0</v>
      </c>
    </row>
    <row r="99" spans="1:43" ht="17.25" hidden="1" customHeight="1">
      <c r="A99" s="1047"/>
      <c r="B99" s="42" t="s">
        <v>203</v>
      </c>
      <c r="C99" s="313"/>
      <c r="D99" s="313"/>
      <c r="E99" s="313"/>
      <c r="F99" s="313"/>
      <c r="G99" s="313"/>
      <c r="H99" s="925"/>
      <c r="I99" s="1308"/>
      <c r="J99" s="911"/>
      <c r="K99" s="47"/>
      <c r="L99" s="47">
        <v>372.9</v>
      </c>
      <c r="M99" s="47">
        <v>0</v>
      </c>
      <c r="N99" s="47">
        <v>372.9</v>
      </c>
      <c r="O99" s="47">
        <v>0</v>
      </c>
      <c r="P99" s="47">
        <v>0</v>
      </c>
      <c r="Q99" s="47">
        <f>Q100</f>
        <v>0</v>
      </c>
      <c r="R99" s="47">
        <f t="shared" si="66"/>
        <v>0</v>
      </c>
      <c r="S99" s="47">
        <f t="shared" si="66"/>
        <v>0</v>
      </c>
      <c r="T99" s="47">
        <f t="shared" si="66"/>
        <v>0</v>
      </c>
      <c r="U99" s="47">
        <f t="shared" si="66"/>
        <v>0</v>
      </c>
      <c r="V99" s="47">
        <f t="shared" si="66"/>
        <v>0</v>
      </c>
      <c r="W99" s="47">
        <f t="shared" si="66"/>
        <v>0</v>
      </c>
      <c r="X99" s="47">
        <f t="shared" si="66"/>
        <v>0</v>
      </c>
      <c r="Y99" s="47">
        <f t="shared" si="66"/>
        <v>0</v>
      </c>
      <c r="Z99" s="96"/>
      <c r="AA99" s="47">
        <f t="shared" si="66"/>
        <v>0</v>
      </c>
      <c r="AB99" s="47">
        <f t="shared" si="66"/>
        <v>0</v>
      </c>
      <c r="AC99" s="47">
        <f t="shared" si="66"/>
        <v>0</v>
      </c>
      <c r="AD99" s="47">
        <f t="shared" si="66"/>
        <v>0</v>
      </c>
      <c r="AE99" s="47">
        <f t="shared" si="66"/>
        <v>0</v>
      </c>
      <c r="AF99" s="47">
        <f>AF100</f>
        <v>0</v>
      </c>
      <c r="AG99" s="47">
        <f t="shared" si="66"/>
        <v>0</v>
      </c>
      <c r="AH99" s="47">
        <f t="shared" si="66"/>
        <v>0</v>
      </c>
      <c r="AI99" s="47">
        <f t="shared" si="66"/>
        <v>0</v>
      </c>
      <c r="AJ99" s="47">
        <f t="shared" si="66"/>
        <v>0</v>
      </c>
      <c r="AK99" s="47">
        <v>0</v>
      </c>
      <c r="AL99" s="47">
        <v>0</v>
      </c>
      <c r="AM99" s="47">
        <v>0</v>
      </c>
      <c r="AN99" s="47">
        <v>0</v>
      </c>
      <c r="AO99" s="47">
        <v>0</v>
      </c>
      <c r="AP99" s="397"/>
      <c r="AQ99" s="96"/>
    </row>
    <row r="100" spans="1:43" s="266" customFormat="1" ht="17.25" hidden="1" customHeight="1">
      <c r="A100" s="362"/>
      <c r="B100" s="252" t="s">
        <v>224</v>
      </c>
      <c r="C100" s="363"/>
      <c r="D100" s="363"/>
      <c r="E100" s="363"/>
      <c r="F100" s="363"/>
      <c r="G100" s="363"/>
      <c r="H100" s="364"/>
      <c r="I100" s="541"/>
      <c r="J100" s="258"/>
      <c r="K100" s="96"/>
      <c r="L100" s="96"/>
      <c r="M100" s="96"/>
      <c r="N100" s="96"/>
      <c r="O100" s="96"/>
      <c r="P100" s="47"/>
      <c r="Q100" s="96">
        <f>Y100</f>
        <v>0</v>
      </c>
      <c r="R100" s="96"/>
      <c r="S100" s="96"/>
      <c r="T100" s="96"/>
      <c r="U100" s="96"/>
      <c r="V100" s="96"/>
      <c r="W100" s="96"/>
      <c r="X100" s="96">
        <v>0</v>
      </c>
      <c r="Y100" s="96">
        <v>0</v>
      </c>
      <c r="Z100" s="96"/>
      <c r="AA100" s="96">
        <v>0</v>
      </c>
      <c r="AB100" s="96">
        <v>0</v>
      </c>
      <c r="AC100" s="96"/>
      <c r="AD100" s="96"/>
      <c r="AE100" s="96"/>
      <c r="AF100" s="96">
        <f>SUM(AG100:AG100)</f>
        <v>0</v>
      </c>
      <c r="AG100" s="96"/>
      <c r="AH100" s="96"/>
      <c r="AI100" s="96"/>
      <c r="AJ100" s="96"/>
      <c r="AK100" s="96"/>
      <c r="AL100" s="96"/>
      <c r="AM100" s="96"/>
      <c r="AN100" s="96"/>
      <c r="AO100" s="96"/>
      <c r="AP100" s="405"/>
      <c r="AQ100" s="96"/>
    </row>
    <row r="101" spans="1:43" s="327" customFormat="1" ht="41.25" customHeight="1">
      <c r="A101" s="1036" t="s">
        <v>160</v>
      </c>
      <c r="B101" s="789" t="s">
        <v>163</v>
      </c>
      <c r="C101" s="312"/>
      <c r="D101" s="312"/>
      <c r="E101" s="312"/>
      <c r="F101" s="312"/>
      <c r="G101" s="312"/>
      <c r="H101" s="879"/>
      <c r="I101" s="990" t="s">
        <v>20</v>
      </c>
      <c r="J101" s="888"/>
      <c r="K101" s="3"/>
      <c r="L101" s="3">
        <f>L102+L106</f>
        <v>5513.9</v>
      </c>
      <c r="M101" s="3">
        <f t="shared" ref="M101:AO101" si="67">M102+M106</f>
        <v>297.18</v>
      </c>
      <c r="N101" s="3">
        <f t="shared" si="67"/>
        <v>1639.84</v>
      </c>
      <c r="O101" s="3">
        <f t="shared" si="67"/>
        <v>0</v>
      </c>
      <c r="P101" s="3">
        <f t="shared" si="67"/>
        <v>0</v>
      </c>
      <c r="Q101" s="3">
        <f t="shared" si="67"/>
        <v>0</v>
      </c>
      <c r="R101" s="3">
        <f t="shared" si="67"/>
        <v>0</v>
      </c>
      <c r="S101" s="3">
        <f t="shared" si="67"/>
        <v>0</v>
      </c>
      <c r="T101" s="3">
        <f t="shared" si="67"/>
        <v>0</v>
      </c>
      <c r="U101" s="3">
        <f t="shared" si="67"/>
        <v>0</v>
      </c>
      <c r="V101" s="3">
        <f t="shared" si="67"/>
        <v>0</v>
      </c>
      <c r="W101" s="3">
        <f t="shared" si="67"/>
        <v>0</v>
      </c>
      <c r="X101" s="3">
        <f t="shared" si="67"/>
        <v>0</v>
      </c>
      <c r="Y101" s="3">
        <f t="shared" si="67"/>
        <v>0</v>
      </c>
      <c r="Z101" s="95">
        <v>0</v>
      </c>
      <c r="AA101" s="3">
        <f t="shared" si="67"/>
        <v>0</v>
      </c>
      <c r="AB101" s="3">
        <f t="shared" si="67"/>
        <v>0</v>
      </c>
      <c r="AC101" s="3">
        <f t="shared" si="67"/>
        <v>0</v>
      </c>
      <c r="AD101" s="3">
        <f t="shared" si="67"/>
        <v>0</v>
      </c>
      <c r="AE101" s="3">
        <f t="shared" si="67"/>
        <v>0</v>
      </c>
      <c r="AF101" s="3">
        <f t="shared" si="67"/>
        <v>0</v>
      </c>
      <c r="AG101" s="3">
        <f t="shared" si="67"/>
        <v>0</v>
      </c>
      <c r="AH101" s="3">
        <f>AH102+AH106</f>
        <v>0</v>
      </c>
      <c r="AI101" s="3">
        <f>AI102+AI106</f>
        <v>0</v>
      </c>
      <c r="AJ101" s="3">
        <f>AJ102+AJ106</f>
        <v>0</v>
      </c>
      <c r="AK101" s="3">
        <f>P101-Q101</f>
        <v>0</v>
      </c>
      <c r="AL101" s="3">
        <f t="shared" si="67"/>
        <v>0</v>
      </c>
      <c r="AM101" s="318">
        <v>0</v>
      </c>
      <c r="AN101" s="3">
        <f t="shared" si="67"/>
        <v>0</v>
      </c>
      <c r="AO101" s="3">
        <f t="shared" si="67"/>
        <v>0</v>
      </c>
      <c r="AP101" s="640" t="s">
        <v>256</v>
      </c>
      <c r="AQ101" s="95">
        <v>0</v>
      </c>
    </row>
    <row r="102" spans="1:43" ht="17.25" hidden="1" customHeight="1">
      <c r="A102" s="1046"/>
      <c r="B102" s="42" t="s">
        <v>15</v>
      </c>
      <c r="C102" s="313"/>
      <c r="D102" s="313"/>
      <c r="E102" s="313"/>
      <c r="F102" s="313"/>
      <c r="G102" s="313"/>
      <c r="H102" s="925"/>
      <c r="I102" s="1307"/>
      <c r="J102" s="911"/>
      <c r="K102" s="47"/>
      <c r="L102" s="47">
        <v>594.36</v>
      </c>
      <c r="M102" s="47">
        <v>297.18</v>
      </c>
      <c r="N102" s="47">
        <v>0</v>
      </c>
      <c r="O102" s="47">
        <v>0</v>
      </c>
      <c r="P102" s="47">
        <f>N102</f>
        <v>0</v>
      </c>
      <c r="Q102" s="47">
        <f>SUM(Q103:Q105)</f>
        <v>0</v>
      </c>
      <c r="R102" s="47">
        <f t="shared" ref="R102:AJ102" si="68">SUM(R103:R105)</f>
        <v>0</v>
      </c>
      <c r="S102" s="47">
        <f>SUM(S103:S105)</f>
        <v>0</v>
      </c>
      <c r="T102" s="47">
        <f t="shared" si="68"/>
        <v>0</v>
      </c>
      <c r="U102" s="47">
        <f t="shared" si="68"/>
        <v>0</v>
      </c>
      <c r="V102" s="47">
        <f t="shared" si="68"/>
        <v>0</v>
      </c>
      <c r="W102" s="47">
        <f t="shared" si="68"/>
        <v>0</v>
      </c>
      <c r="X102" s="47">
        <v>0</v>
      </c>
      <c r="Y102" s="47">
        <f t="shared" si="68"/>
        <v>0</v>
      </c>
      <c r="Z102" s="96"/>
      <c r="AA102" s="47">
        <f t="shared" si="68"/>
        <v>0</v>
      </c>
      <c r="AB102" s="47">
        <f t="shared" si="68"/>
        <v>0</v>
      </c>
      <c r="AC102" s="47">
        <f t="shared" si="68"/>
        <v>0</v>
      </c>
      <c r="AD102" s="47">
        <f t="shared" si="68"/>
        <v>0</v>
      </c>
      <c r="AE102" s="47">
        <f t="shared" si="68"/>
        <v>0</v>
      </c>
      <c r="AF102" s="47">
        <f>SUM(AF103:AF105)</f>
        <v>0</v>
      </c>
      <c r="AG102" s="47">
        <f t="shared" si="68"/>
        <v>0</v>
      </c>
      <c r="AH102" s="47">
        <f t="shared" si="68"/>
        <v>0</v>
      </c>
      <c r="AI102" s="47">
        <f t="shared" si="68"/>
        <v>0</v>
      </c>
      <c r="AJ102" s="47">
        <f t="shared" si="68"/>
        <v>0</v>
      </c>
      <c r="AK102" s="47">
        <v>0</v>
      </c>
      <c r="AL102" s="47">
        <v>0</v>
      </c>
      <c r="AM102" s="47">
        <v>0</v>
      </c>
      <c r="AN102" s="47">
        <v>0</v>
      </c>
      <c r="AO102" s="47">
        <v>0</v>
      </c>
      <c r="AP102" s="397">
        <v>159.434</v>
      </c>
      <c r="AQ102" s="96"/>
    </row>
    <row r="103" spans="1:43" s="266" customFormat="1" ht="17.25" hidden="1" customHeight="1">
      <c r="A103" s="1046"/>
      <c r="B103" s="252" t="s">
        <v>225</v>
      </c>
      <c r="C103" s="363"/>
      <c r="D103" s="363"/>
      <c r="E103" s="363"/>
      <c r="F103" s="363"/>
      <c r="G103" s="363"/>
      <c r="H103" s="364"/>
      <c r="I103" s="1307"/>
      <c r="J103" s="258"/>
      <c r="K103" s="96"/>
      <c r="L103" s="96"/>
      <c r="M103" s="96"/>
      <c r="N103" s="96"/>
      <c r="O103" s="96"/>
      <c r="P103" s="47"/>
      <c r="Q103" s="96">
        <f>Y103</f>
        <v>0</v>
      </c>
      <c r="R103" s="96"/>
      <c r="S103" s="96"/>
      <c r="T103" s="96"/>
      <c r="U103" s="96"/>
      <c r="V103" s="96"/>
      <c r="W103" s="96"/>
      <c r="X103" s="96">
        <v>0</v>
      </c>
      <c r="Y103" s="96">
        <v>0</v>
      </c>
      <c r="Z103" s="96"/>
      <c r="AA103" s="96">
        <v>0</v>
      </c>
      <c r="AB103" s="96">
        <v>0</v>
      </c>
      <c r="AC103" s="96"/>
      <c r="AD103" s="96"/>
      <c r="AE103" s="96"/>
      <c r="AF103" s="96">
        <f>SUM(AG103:AG103)</f>
        <v>0</v>
      </c>
      <c r="AG103" s="96"/>
      <c r="AH103" s="96"/>
      <c r="AI103" s="96"/>
      <c r="AJ103" s="96"/>
      <c r="AK103" s="96"/>
      <c r="AL103" s="96"/>
      <c r="AM103" s="96"/>
      <c r="AN103" s="96"/>
      <c r="AO103" s="96"/>
      <c r="AP103" s="405"/>
      <c r="AQ103" s="96"/>
    </row>
    <row r="104" spans="1:43" s="266" customFormat="1" ht="17.25" hidden="1" customHeight="1">
      <c r="A104" s="1046"/>
      <c r="B104" s="252" t="s">
        <v>226</v>
      </c>
      <c r="C104" s="363"/>
      <c r="D104" s="363"/>
      <c r="E104" s="363"/>
      <c r="F104" s="363"/>
      <c r="G104" s="363"/>
      <c r="H104" s="364"/>
      <c r="I104" s="1307"/>
      <c r="J104" s="258"/>
      <c r="K104" s="96"/>
      <c r="L104" s="96"/>
      <c r="M104" s="96"/>
      <c r="N104" s="96"/>
      <c r="O104" s="96"/>
      <c r="P104" s="47"/>
      <c r="Q104" s="96">
        <f>S104</f>
        <v>0</v>
      </c>
      <c r="R104" s="96">
        <f>S104</f>
        <v>0</v>
      </c>
      <c r="S104" s="96">
        <v>0</v>
      </c>
      <c r="T104" s="96"/>
      <c r="U104" s="96"/>
      <c r="V104" s="96"/>
      <c r="W104" s="96"/>
      <c r="X104" s="96">
        <v>0</v>
      </c>
      <c r="Y104" s="96">
        <v>0</v>
      </c>
      <c r="Z104" s="96"/>
      <c r="AA104" s="96">
        <f>AB104</f>
        <v>0</v>
      </c>
      <c r="AB104" s="96">
        <v>0</v>
      </c>
      <c r="AC104" s="96"/>
      <c r="AD104" s="96"/>
      <c r="AE104" s="96"/>
      <c r="AF104" s="96">
        <f>SUM(AG104:AG104)</f>
        <v>0</v>
      </c>
      <c r="AG104" s="96"/>
      <c r="AH104" s="96"/>
      <c r="AI104" s="96"/>
      <c r="AJ104" s="96"/>
      <c r="AK104" s="96"/>
      <c r="AL104" s="96"/>
      <c r="AM104" s="96"/>
      <c r="AN104" s="96"/>
      <c r="AO104" s="96"/>
      <c r="AP104" s="405"/>
      <c r="AQ104" s="96"/>
    </row>
    <row r="105" spans="1:43" s="266" customFormat="1" ht="17.25" hidden="1" customHeight="1">
      <c r="A105" s="1046"/>
      <c r="B105" s="252" t="s">
        <v>227</v>
      </c>
      <c r="C105" s="363"/>
      <c r="D105" s="363"/>
      <c r="E105" s="363"/>
      <c r="F105" s="363"/>
      <c r="G105" s="363"/>
      <c r="H105" s="364"/>
      <c r="I105" s="1307"/>
      <c r="J105" s="258"/>
      <c r="K105" s="96"/>
      <c r="L105" s="96"/>
      <c r="M105" s="96"/>
      <c r="N105" s="96"/>
      <c r="O105" s="96"/>
      <c r="P105" s="47"/>
      <c r="Q105" s="96">
        <f>Y105</f>
        <v>0</v>
      </c>
      <c r="R105" s="96"/>
      <c r="S105" s="96"/>
      <c r="T105" s="96"/>
      <c r="U105" s="96"/>
      <c r="V105" s="96"/>
      <c r="W105" s="96"/>
      <c r="X105" s="96">
        <v>0</v>
      </c>
      <c r="Y105" s="96">
        <v>0</v>
      </c>
      <c r="Z105" s="96"/>
      <c r="AA105" s="96">
        <v>0</v>
      </c>
      <c r="AB105" s="96">
        <v>0</v>
      </c>
      <c r="AC105" s="96"/>
      <c r="AD105" s="96"/>
      <c r="AE105" s="96"/>
      <c r="AF105" s="96">
        <f>SUM(AG105:AG105)</f>
        <v>0</v>
      </c>
      <c r="AG105" s="96"/>
      <c r="AH105" s="96"/>
      <c r="AI105" s="96"/>
      <c r="AJ105" s="96"/>
      <c r="AK105" s="96"/>
      <c r="AL105" s="96"/>
      <c r="AM105" s="96"/>
      <c r="AN105" s="96"/>
      <c r="AO105" s="96"/>
      <c r="AP105" s="405"/>
      <c r="AQ105" s="96"/>
    </row>
    <row r="106" spans="1:43" ht="16.5" hidden="1" customHeight="1">
      <c r="A106" s="1047"/>
      <c r="B106" s="42" t="s">
        <v>32</v>
      </c>
      <c r="C106" s="313"/>
      <c r="D106" s="313"/>
      <c r="E106" s="313"/>
      <c r="F106" s="313"/>
      <c r="G106" s="313"/>
      <c r="H106" s="925"/>
      <c r="I106" s="1308"/>
      <c r="J106" s="911"/>
      <c r="K106" s="47"/>
      <c r="L106" s="47">
        <v>4919.54</v>
      </c>
      <c r="M106" s="47">
        <v>0</v>
      </c>
      <c r="N106" s="47">
        <v>1639.84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  <c r="Z106" s="96"/>
      <c r="AA106" s="47">
        <v>0</v>
      </c>
      <c r="AB106" s="47">
        <v>0</v>
      </c>
      <c r="AC106" s="47">
        <v>0</v>
      </c>
      <c r="AD106" s="47">
        <v>0</v>
      </c>
      <c r="AE106" s="47"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  <c r="AK106" s="47">
        <v>0</v>
      </c>
      <c r="AL106" s="47">
        <v>0</v>
      </c>
      <c r="AM106" s="47">
        <v>0</v>
      </c>
      <c r="AN106" s="47">
        <v>0</v>
      </c>
      <c r="AO106" s="47">
        <v>0</v>
      </c>
      <c r="AP106" s="397">
        <v>1639.8466699999999</v>
      </c>
      <c r="AQ106" s="96"/>
    </row>
    <row r="107" spans="1:43" s="327" customFormat="1" ht="40.5" customHeight="1">
      <c r="A107" s="1036" t="s">
        <v>162</v>
      </c>
      <c r="B107" s="789" t="s">
        <v>166</v>
      </c>
      <c r="C107" s="312"/>
      <c r="D107" s="312"/>
      <c r="E107" s="312"/>
      <c r="F107" s="312"/>
      <c r="G107" s="312"/>
      <c r="H107" s="879"/>
      <c r="I107" s="990" t="s">
        <v>20</v>
      </c>
      <c r="J107" s="888"/>
      <c r="K107" s="3"/>
      <c r="L107" s="3">
        <f>L108+L111</f>
        <v>94875.549999999988</v>
      </c>
      <c r="M107" s="3">
        <f t="shared" ref="M107:AO107" si="69">M108+M111</f>
        <v>2761.44</v>
      </c>
      <c r="N107" s="3">
        <f t="shared" si="69"/>
        <v>9629.67</v>
      </c>
      <c r="O107" s="3">
        <f t="shared" si="69"/>
        <v>22469.279999999999</v>
      </c>
      <c r="P107" s="3">
        <f>P108+P110</f>
        <v>18622.57</v>
      </c>
      <c r="Q107" s="3">
        <f t="shared" si="69"/>
        <v>0</v>
      </c>
      <c r="R107" s="3">
        <f t="shared" si="69"/>
        <v>646.03</v>
      </c>
      <c r="S107" s="3">
        <f t="shared" si="69"/>
        <v>646.02599999999995</v>
      </c>
      <c r="T107" s="3">
        <f t="shared" si="69"/>
        <v>872.63599999999997</v>
      </c>
      <c r="U107" s="3">
        <f t="shared" si="69"/>
        <v>872.63599999999997</v>
      </c>
      <c r="V107" s="3">
        <f t="shared" si="69"/>
        <v>0</v>
      </c>
      <c r="W107" s="3">
        <f t="shared" si="69"/>
        <v>0</v>
      </c>
      <c r="X107" s="3">
        <f t="shared" si="69"/>
        <v>0</v>
      </c>
      <c r="Y107" s="3">
        <f t="shared" si="69"/>
        <v>0</v>
      </c>
      <c r="Z107" s="95">
        <v>0</v>
      </c>
      <c r="AA107" s="3">
        <f t="shared" si="69"/>
        <v>0</v>
      </c>
      <c r="AB107" s="3">
        <f t="shared" si="69"/>
        <v>0</v>
      </c>
      <c r="AC107" s="3">
        <f t="shared" si="69"/>
        <v>0</v>
      </c>
      <c r="AD107" s="3">
        <f t="shared" si="69"/>
        <v>0</v>
      </c>
      <c r="AE107" s="3">
        <f t="shared" si="69"/>
        <v>0</v>
      </c>
      <c r="AF107" s="3">
        <f t="shared" si="69"/>
        <v>0</v>
      </c>
      <c r="AG107" s="3">
        <f t="shared" si="69"/>
        <v>0</v>
      </c>
      <c r="AH107" s="3">
        <f t="shared" si="69"/>
        <v>0</v>
      </c>
      <c r="AI107" s="3">
        <f t="shared" si="69"/>
        <v>0</v>
      </c>
      <c r="AJ107" s="3">
        <f t="shared" si="69"/>
        <v>0</v>
      </c>
      <c r="AK107" s="3">
        <f>P107-Q107</f>
        <v>18622.57</v>
      </c>
      <c r="AL107" s="3">
        <f t="shared" si="69"/>
        <v>0</v>
      </c>
      <c r="AM107" s="318">
        <f>ROUND((Q107*100%/P107*100),2)</f>
        <v>0</v>
      </c>
      <c r="AN107" s="3">
        <f t="shared" si="69"/>
        <v>0</v>
      </c>
      <c r="AO107" s="3">
        <f t="shared" si="69"/>
        <v>0</v>
      </c>
      <c r="AP107" s="640" t="s">
        <v>256</v>
      </c>
      <c r="AQ107" s="95">
        <v>0</v>
      </c>
    </row>
    <row r="108" spans="1:43" ht="16.5" customHeight="1">
      <c r="A108" s="1046"/>
      <c r="B108" s="42" t="s">
        <v>15</v>
      </c>
      <c r="C108" s="313"/>
      <c r="D108" s="313"/>
      <c r="E108" s="313"/>
      <c r="F108" s="313"/>
      <c r="G108" s="313"/>
      <c r="H108" s="925"/>
      <c r="I108" s="1307"/>
      <c r="J108" s="911"/>
      <c r="K108" s="47"/>
      <c r="L108" s="47">
        <v>5734.87</v>
      </c>
      <c r="M108" s="47">
        <v>2761.44</v>
      </c>
      <c r="N108" s="47">
        <v>105.99</v>
      </c>
      <c r="O108" s="47">
        <v>0</v>
      </c>
      <c r="P108" s="47">
        <v>0</v>
      </c>
      <c r="Q108" s="47">
        <v>0</v>
      </c>
      <c r="R108" s="47">
        <v>646.03</v>
      </c>
      <c r="S108" s="47">
        <f t="shared" ref="S108:AJ108" si="70">SUM(S109:S110)</f>
        <v>646.02599999999995</v>
      </c>
      <c r="T108" s="47">
        <f t="shared" si="70"/>
        <v>872.63599999999997</v>
      </c>
      <c r="U108" s="47">
        <f t="shared" si="70"/>
        <v>872.63599999999997</v>
      </c>
      <c r="V108" s="47">
        <f t="shared" si="70"/>
        <v>0</v>
      </c>
      <c r="W108" s="47">
        <f t="shared" si="70"/>
        <v>0</v>
      </c>
      <c r="X108" s="47">
        <v>0</v>
      </c>
      <c r="Y108" s="47">
        <f t="shared" si="70"/>
        <v>0</v>
      </c>
      <c r="Z108" s="96"/>
      <c r="AA108" s="47">
        <f t="shared" si="70"/>
        <v>0</v>
      </c>
      <c r="AB108" s="47">
        <f t="shared" si="70"/>
        <v>0</v>
      </c>
      <c r="AC108" s="47">
        <f t="shared" si="70"/>
        <v>0</v>
      </c>
      <c r="AD108" s="47">
        <f t="shared" si="70"/>
        <v>0</v>
      </c>
      <c r="AE108" s="47">
        <f t="shared" si="70"/>
        <v>0</v>
      </c>
      <c r="AF108" s="47">
        <f t="shared" si="70"/>
        <v>0</v>
      </c>
      <c r="AG108" s="47">
        <f t="shared" si="70"/>
        <v>0</v>
      </c>
      <c r="AH108" s="47">
        <f t="shared" si="70"/>
        <v>0</v>
      </c>
      <c r="AI108" s="47">
        <f t="shared" si="70"/>
        <v>0</v>
      </c>
      <c r="AJ108" s="47">
        <f t="shared" si="70"/>
        <v>0</v>
      </c>
      <c r="AK108" s="47">
        <v>0</v>
      </c>
      <c r="AL108" s="47">
        <v>0</v>
      </c>
      <c r="AM108" s="47">
        <v>0</v>
      </c>
      <c r="AN108" s="47">
        <v>0</v>
      </c>
      <c r="AO108" s="47">
        <v>0</v>
      </c>
      <c r="AP108" s="397"/>
      <c r="AQ108" s="96"/>
    </row>
    <row r="109" spans="1:43" s="266" customFormat="1" ht="16.5" hidden="1" customHeight="1">
      <c r="A109" s="1046"/>
      <c r="B109" s="252" t="s">
        <v>268</v>
      </c>
      <c r="C109" s="363"/>
      <c r="D109" s="363"/>
      <c r="E109" s="363"/>
      <c r="F109" s="363"/>
      <c r="G109" s="363"/>
      <c r="H109" s="364"/>
      <c r="I109" s="1307"/>
      <c r="J109" s="258"/>
      <c r="K109" s="96"/>
      <c r="L109" s="47">
        <f>SUM(M109:O109)</f>
        <v>0</v>
      </c>
      <c r="M109" s="96"/>
      <c r="N109" s="96"/>
      <c r="O109" s="96"/>
      <c r="P109" s="47"/>
      <c r="Q109" s="96">
        <f>S109+U109</f>
        <v>1518.6619999999998</v>
      </c>
      <c r="R109" s="96">
        <v>0</v>
      </c>
      <c r="S109" s="96">
        <v>646.02599999999995</v>
      </c>
      <c r="T109" s="96">
        <f>U109</f>
        <v>872.63599999999997</v>
      </c>
      <c r="U109" s="96">
        <v>872.63599999999997</v>
      </c>
      <c r="V109" s="96"/>
      <c r="W109" s="96"/>
      <c r="X109" s="96">
        <v>0</v>
      </c>
      <c r="Y109" s="96">
        <v>0</v>
      </c>
      <c r="Z109" s="96"/>
      <c r="AA109" s="96">
        <v>0</v>
      </c>
      <c r="AB109" s="96">
        <v>0</v>
      </c>
      <c r="AC109" s="96"/>
      <c r="AD109" s="96"/>
      <c r="AE109" s="96">
        <v>0</v>
      </c>
      <c r="AF109" s="96">
        <f>SUM(AG109:AG109)</f>
        <v>0</v>
      </c>
      <c r="AG109" s="96"/>
      <c r="AH109" s="96"/>
      <c r="AI109" s="96"/>
      <c r="AJ109" s="96"/>
      <c r="AK109" s="96">
        <v>0</v>
      </c>
      <c r="AL109" s="96">
        <v>0</v>
      </c>
      <c r="AM109" s="96">
        <v>0</v>
      </c>
      <c r="AN109" s="96">
        <v>0</v>
      </c>
      <c r="AO109" s="96">
        <v>0</v>
      </c>
      <c r="AP109" s="405"/>
      <c r="AQ109" s="96"/>
    </row>
    <row r="110" spans="1:43" ht="16.5" customHeight="1">
      <c r="A110" s="1046"/>
      <c r="B110" s="42" t="s">
        <v>32</v>
      </c>
      <c r="C110" s="313"/>
      <c r="D110" s="313"/>
      <c r="E110" s="313"/>
      <c r="F110" s="313"/>
      <c r="G110" s="313"/>
      <c r="H110" s="925"/>
      <c r="I110" s="1307"/>
      <c r="J110" s="911"/>
      <c r="K110" s="47"/>
      <c r="L110" s="47">
        <f>SUM(M110:O110)</f>
        <v>0</v>
      </c>
      <c r="M110" s="47"/>
      <c r="N110" s="47"/>
      <c r="O110" s="47"/>
      <c r="P110" s="47">
        <v>18622.57</v>
      </c>
      <c r="Q110" s="47">
        <v>0</v>
      </c>
      <c r="R110" s="47"/>
      <c r="S110" s="47"/>
      <c r="T110" s="47">
        <f>U110</f>
        <v>0</v>
      </c>
      <c r="U110" s="47">
        <v>0</v>
      </c>
      <c r="V110" s="47"/>
      <c r="W110" s="47"/>
      <c r="X110" s="47"/>
      <c r="Y110" s="47"/>
      <c r="Z110" s="47"/>
      <c r="AA110" s="47">
        <f>SUM(AB110:AD110)</f>
        <v>0</v>
      </c>
      <c r="AB110" s="47"/>
      <c r="AC110" s="47">
        <v>0</v>
      </c>
      <c r="AD110" s="47">
        <v>0</v>
      </c>
      <c r="AE110" s="47"/>
      <c r="AF110" s="47">
        <f>SUM(AG110:AG110)</f>
        <v>0</v>
      </c>
      <c r="AG110" s="47"/>
      <c r="AH110" s="47"/>
      <c r="AI110" s="47"/>
      <c r="AJ110" s="47"/>
      <c r="AK110" s="47"/>
      <c r="AL110" s="47"/>
      <c r="AM110" s="47"/>
      <c r="AN110" s="47"/>
      <c r="AO110" s="47"/>
      <c r="AP110" s="397"/>
      <c r="AQ110" s="47"/>
    </row>
    <row r="111" spans="1:43" ht="0.75" customHeight="1">
      <c r="A111" s="1047"/>
      <c r="B111" s="42" t="s">
        <v>32</v>
      </c>
      <c r="C111" s="313"/>
      <c r="D111" s="313"/>
      <c r="E111" s="313"/>
      <c r="F111" s="313"/>
      <c r="G111" s="313"/>
      <c r="H111" s="925"/>
      <c r="I111" s="1308"/>
      <c r="J111" s="911"/>
      <c r="K111" s="47"/>
      <c r="L111" s="47">
        <v>89140.68</v>
      </c>
      <c r="M111" s="47">
        <v>0</v>
      </c>
      <c r="N111" s="47">
        <v>9523.68</v>
      </c>
      <c r="O111" s="47">
        <v>22469.279999999999</v>
      </c>
      <c r="P111" s="47">
        <v>2605.9899999999998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96"/>
      <c r="AA111" s="47">
        <v>0</v>
      </c>
      <c r="AB111" s="47">
        <v>0</v>
      </c>
      <c r="AC111" s="47">
        <v>0</v>
      </c>
      <c r="AD111" s="47">
        <v>0</v>
      </c>
      <c r="AE111" s="47">
        <v>0</v>
      </c>
      <c r="AF111" s="47">
        <v>0</v>
      </c>
      <c r="AG111" s="47">
        <v>0</v>
      </c>
      <c r="AH111" s="47">
        <v>0</v>
      </c>
      <c r="AI111" s="47">
        <v>0</v>
      </c>
      <c r="AJ111" s="47">
        <v>0</v>
      </c>
      <c r="AK111" s="47">
        <v>0</v>
      </c>
      <c r="AL111" s="47">
        <v>0</v>
      </c>
      <c r="AM111" s="47">
        <v>0</v>
      </c>
      <c r="AN111" s="47">
        <v>0</v>
      </c>
      <c r="AO111" s="47">
        <v>0</v>
      </c>
      <c r="AP111" s="397"/>
      <c r="AQ111" s="96"/>
    </row>
    <row r="112" spans="1:43" s="327" customFormat="1" ht="52.5" customHeight="1">
      <c r="A112" s="1036" t="s">
        <v>165</v>
      </c>
      <c r="B112" s="797" t="s">
        <v>280</v>
      </c>
      <c r="C112" s="312"/>
      <c r="D112" s="312"/>
      <c r="E112" s="312"/>
      <c r="F112" s="312"/>
      <c r="G112" s="312"/>
      <c r="H112" s="879"/>
      <c r="I112" s="990" t="s">
        <v>20</v>
      </c>
      <c r="J112" s="888"/>
      <c r="K112" s="3"/>
      <c r="L112" s="3">
        <f>L113</f>
        <v>10177.64</v>
      </c>
      <c r="M112" s="3">
        <f>M113</f>
        <v>0</v>
      </c>
      <c r="N112" s="3">
        <f t="shared" ref="N112:AO116" si="71">N113</f>
        <v>0</v>
      </c>
      <c r="O112" s="3">
        <f t="shared" si="71"/>
        <v>0</v>
      </c>
      <c r="P112" s="3">
        <v>7317.14</v>
      </c>
      <c r="Q112" s="3">
        <v>0</v>
      </c>
      <c r="R112" s="3">
        <f t="shared" si="71"/>
        <v>40.5</v>
      </c>
      <c r="S112" s="3">
        <f t="shared" si="71"/>
        <v>40.5</v>
      </c>
      <c r="T112" s="3">
        <f t="shared" si="71"/>
        <v>0</v>
      </c>
      <c r="U112" s="3">
        <f t="shared" si="71"/>
        <v>0</v>
      </c>
      <c r="V112" s="3">
        <f t="shared" si="71"/>
        <v>0</v>
      </c>
      <c r="W112" s="3">
        <f t="shared" si="71"/>
        <v>0</v>
      </c>
      <c r="X112" s="3">
        <f t="shared" si="71"/>
        <v>0</v>
      </c>
      <c r="Y112" s="3">
        <f t="shared" si="71"/>
        <v>0</v>
      </c>
      <c r="Z112" s="95">
        <v>0</v>
      </c>
      <c r="AA112" s="3">
        <v>0</v>
      </c>
      <c r="AB112" s="3">
        <f t="shared" si="71"/>
        <v>40.5</v>
      </c>
      <c r="AC112" s="3">
        <f t="shared" si="71"/>
        <v>0</v>
      </c>
      <c r="AD112" s="3">
        <f t="shared" si="71"/>
        <v>0</v>
      </c>
      <c r="AE112" s="3">
        <f t="shared" si="71"/>
        <v>0</v>
      </c>
      <c r="AF112" s="3">
        <f t="shared" si="71"/>
        <v>0</v>
      </c>
      <c r="AG112" s="3">
        <f t="shared" si="71"/>
        <v>0</v>
      </c>
      <c r="AH112" s="3">
        <f t="shared" si="71"/>
        <v>0</v>
      </c>
      <c r="AI112" s="3">
        <f t="shared" si="71"/>
        <v>0</v>
      </c>
      <c r="AJ112" s="3">
        <f t="shared" si="71"/>
        <v>0</v>
      </c>
      <c r="AK112" s="3">
        <f>P112-Q112</f>
        <v>7317.14</v>
      </c>
      <c r="AL112" s="3">
        <f t="shared" si="71"/>
        <v>0</v>
      </c>
      <c r="AM112" s="3">
        <f t="shared" si="71"/>
        <v>0</v>
      </c>
      <c r="AN112" s="3">
        <f t="shared" si="71"/>
        <v>0</v>
      </c>
      <c r="AO112" s="3">
        <f t="shared" si="71"/>
        <v>0</v>
      </c>
      <c r="AP112" s="640"/>
      <c r="AQ112" s="95">
        <v>0</v>
      </c>
    </row>
    <row r="113" spans="1:45" ht="17.25" hidden="1" customHeight="1">
      <c r="A113" s="1308"/>
      <c r="B113" s="42" t="s">
        <v>203</v>
      </c>
      <c r="C113" s="313"/>
      <c r="D113" s="313"/>
      <c r="E113" s="313"/>
      <c r="F113" s="313"/>
      <c r="G113" s="313"/>
      <c r="H113" s="925"/>
      <c r="I113" s="1308"/>
      <c r="J113" s="911"/>
      <c r="K113" s="47"/>
      <c r="L113" s="47">
        <v>10177.64</v>
      </c>
      <c r="M113" s="47">
        <v>0</v>
      </c>
      <c r="N113" s="47">
        <v>0</v>
      </c>
      <c r="O113" s="47">
        <v>0</v>
      </c>
      <c r="P113" s="47">
        <v>2591.96</v>
      </c>
      <c r="Q113" s="47">
        <f>Q114</f>
        <v>40.5</v>
      </c>
      <c r="R113" s="47">
        <f t="shared" si="71"/>
        <v>40.5</v>
      </c>
      <c r="S113" s="47">
        <f t="shared" si="71"/>
        <v>40.5</v>
      </c>
      <c r="T113" s="47">
        <f t="shared" si="71"/>
        <v>0</v>
      </c>
      <c r="U113" s="47">
        <f t="shared" si="71"/>
        <v>0</v>
      </c>
      <c r="V113" s="47">
        <f t="shared" si="71"/>
        <v>0</v>
      </c>
      <c r="W113" s="47">
        <f t="shared" si="71"/>
        <v>0</v>
      </c>
      <c r="X113" s="47">
        <f t="shared" si="71"/>
        <v>0</v>
      </c>
      <c r="Y113" s="47">
        <f t="shared" si="71"/>
        <v>0</v>
      </c>
      <c r="Z113" s="96"/>
      <c r="AA113" s="47">
        <f t="shared" si="71"/>
        <v>40.5</v>
      </c>
      <c r="AB113" s="47">
        <f t="shared" si="71"/>
        <v>40.5</v>
      </c>
      <c r="AC113" s="47">
        <f t="shared" si="71"/>
        <v>0</v>
      </c>
      <c r="AD113" s="47">
        <f t="shared" si="71"/>
        <v>0</v>
      </c>
      <c r="AE113" s="47">
        <f t="shared" si="71"/>
        <v>0</v>
      </c>
      <c r="AF113" s="47">
        <f t="shared" si="71"/>
        <v>0</v>
      </c>
      <c r="AG113" s="47">
        <f t="shared" si="71"/>
        <v>0</v>
      </c>
      <c r="AH113" s="47">
        <f t="shared" si="71"/>
        <v>0</v>
      </c>
      <c r="AI113" s="47">
        <f t="shared" si="71"/>
        <v>0</v>
      </c>
      <c r="AJ113" s="47">
        <f t="shared" si="71"/>
        <v>0</v>
      </c>
      <c r="AK113" s="47">
        <v>0</v>
      </c>
      <c r="AL113" s="47">
        <v>0</v>
      </c>
      <c r="AM113" s="47">
        <v>0</v>
      </c>
      <c r="AN113" s="47">
        <v>0</v>
      </c>
      <c r="AO113" s="47">
        <v>0</v>
      </c>
      <c r="AP113" s="397"/>
      <c r="AQ113" s="96"/>
    </row>
    <row r="114" spans="1:45" s="266" customFormat="1" ht="17.25" hidden="1" customHeight="1">
      <c r="A114" s="541"/>
      <c r="B114" s="252" t="s">
        <v>299</v>
      </c>
      <c r="C114" s="363"/>
      <c r="D114" s="363"/>
      <c r="E114" s="363"/>
      <c r="F114" s="363"/>
      <c r="G114" s="363"/>
      <c r="H114" s="364"/>
      <c r="I114" s="541"/>
      <c r="J114" s="258"/>
      <c r="K114" s="96"/>
      <c r="L114" s="96"/>
      <c r="M114" s="96"/>
      <c r="N114" s="96"/>
      <c r="O114" s="96"/>
      <c r="P114" s="96"/>
      <c r="Q114" s="96">
        <f>S114</f>
        <v>40.5</v>
      </c>
      <c r="R114" s="96">
        <f>S114</f>
        <v>40.5</v>
      </c>
      <c r="S114" s="96">
        <v>40.5</v>
      </c>
      <c r="T114" s="96"/>
      <c r="U114" s="96"/>
      <c r="V114" s="96"/>
      <c r="W114" s="96"/>
      <c r="X114" s="96"/>
      <c r="Y114" s="96"/>
      <c r="Z114" s="96"/>
      <c r="AA114" s="96">
        <f>AB114</f>
        <v>40.5</v>
      </c>
      <c r="AB114" s="96">
        <v>40.5</v>
      </c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268"/>
      <c r="AN114" s="96"/>
      <c r="AO114" s="96"/>
      <c r="AP114" s="405"/>
      <c r="AQ114" s="96"/>
    </row>
    <row r="115" spans="1:45" s="327" customFormat="1" ht="27.75" customHeight="1">
      <c r="A115" s="1036" t="s">
        <v>281</v>
      </c>
      <c r="B115" s="789" t="s">
        <v>284</v>
      </c>
      <c r="C115" s="312"/>
      <c r="D115" s="312"/>
      <c r="E115" s="312"/>
      <c r="F115" s="312"/>
      <c r="G115" s="312"/>
      <c r="H115" s="879"/>
      <c r="I115" s="990" t="s">
        <v>20</v>
      </c>
      <c r="J115" s="888"/>
      <c r="K115" s="3"/>
      <c r="L115" s="3">
        <f>SUM(L116:L118)</f>
        <v>12294.88</v>
      </c>
      <c r="M115" s="3">
        <f>SUM(M116:M118)</f>
        <v>0</v>
      </c>
      <c r="N115" s="3">
        <f>SUM(N116:N118)</f>
        <v>0</v>
      </c>
      <c r="O115" s="3">
        <f>SUM(O116:O118)</f>
        <v>0</v>
      </c>
      <c r="P115" s="3">
        <f>SUM(P116:P118)</f>
        <v>11314.88</v>
      </c>
      <c r="Q115" s="3">
        <f t="shared" si="71"/>
        <v>0</v>
      </c>
      <c r="R115" s="3">
        <f t="shared" si="71"/>
        <v>686</v>
      </c>
      <c r="S115" s="3">
        <f t="shared" si="71"/>
        <v>686</v>
      </c>
      <c r="T115" s="3">
        <f t="shared" si="71"/>
        <v>294</v>
      </c>
      <c r="U115" s="3">
        <f t="shared" si="71"/>
        <v>294</v>
      </c>
      <c r="V115" s="3">
        <f t="shared" si="71"/>
        <v>0</v>
      </c>
      <c r="W115" s="3">
        <f t="shared" si="71"/>
        <v>0</v>
      </c>
      <c r="X115" s="3">
        <f t="shared" si="71"/>
        <v>0</v>
      </c>
      <c r="Y115" s="3">
        <f t="shared" si="71"/>
        <v>0</v>
      </c>
      <c r="Z115" s="95">
        <v>0</v>
      </c>
      <c r="AA115" s="3">
        <f t="shared" si="71"/>
        <v>0</v>
      </c>
      <c r="AB115" s="3">
        <f t="shared" si="71"/>
        <v>0</v>
      </c>
      <c r="AC115" s="3">
        <f t="shared" si="71"/>
        <v>0</v>
      </c>
      <c r="AD115" s="3">
        <f t="shared" si="71"/>
        <v>0</v>
      </c>
      <c r="AE115" s="3">
        <f t="shared" si="71"/>
        <v>0</v>
      </c>
      <c r="AF115" s="3">
        <f t="shared" si="71"/>
        <v>0</v>
      </c>
      <c r="AG115" s="3">
        <f t="shared" si="71"/>
        <v>0</v>
      </c>
      <c r="AH115" s="3">
        <f t="shared" si="71"/>
        <v>0</v>
      </c>
      <c r="AI115" s="3">
        <f t="shared" si="71"/>
        <v>0</v>
      </c>
      <c r="AJ115" s="3">
        <f t="shared" si="71"/>
        <v>0</v>
      </c>
      <c r="AK115" s="3">
        <f>P115-Q115</f>
        <v>11314.88</v>
      </c>
      <c r="AL115" s="3">
        <f>AL118</f>
        <v>0</v>
      </c>
      <c r="AM115" s="318">
        <v>0</v>
      </c>
      <c r="AN115" s="3">
        <f>AN118</f>
        <v>0</v>
      </c>
      <c r="AO115" s="3">
        <f>AO118</f>
        <v>0</v>
      </c>
      <c r="AP115" s="640" t="s">
        <v>256</v>
      </c>
      <c r="AQ115" s="95">
        <v>0</v>
      </c>
    </row>
    <row r="116" spans="1:45" ht="20.25" customHeight="1">
      <c r="A116" s="1046"/>
      <c r="B116" s="42" t="s">
        <v>285</v>
      </c>
      <c r="C116" s="313"/>
      <c r="D116" s="313"/>
      <c r="E116" s="313"/>
      <c r="F116" s="313"/>
      <c r="G116" s="313"/>
      <c r="H116" s="925"/>
      <c r="I116" s="991"/>
      <c r="J116" s="911"/>
      <c r="K116" s="47"/>
      <c r="L116" s="47">
        <v>980</v>
      </c>
      <c r="M116" s="47"/>
      <c r="N116" s="47">
        <v>0</v>
      </c>
      <c r="O116" s="47"/>
      <c r="P116" s="47">
        <v>0</v>
      </c>
      <c r="Q116" s="47">
        <v>0</v>
      </c>
      <c r="R116" s="47">
        <f t="shared" si="71"/>
        <v>686</v>
      </c>
      <c r="S116" s="47">
        <f t="shared" si="71"/>
        <v>686</v>
      </c>
      <c r="T116" s="47">
        <f t="shared" si="71"/>
        <v>294</v>
      </c>
      <c r="U116" s="47">
        <f t="shared" si="71"/>
        <v>294</v>
      </c>
      <c r="V116" s="47">
        <f t="shared" si="71"/>
        <v>0</v>
      </c>
      <c r="W116" s="47">
        <f t="shared" si="71"/>
        <v>0</v>
      </c>
      <c r="X116" s="47">
        <f t="shared" si="71"/>
        <v>0</v>
      </c>
      <c r="Y116" s="47">
        <f t="shared" si="71"/>
        <v>0</v>
      </c>
      <c r="Z116" s="96"/>
      <c r="AA116" s="47">
        <f t="shared" si="71"/>
        <v>0</v>
      </c>
      <c r="AB116" s="47">
        <f t="shared" si="71"/>
        <v>0</v>
      </c>
      <c r="AC116" s="47">
        <f t="shared" si="71"/>
        <v>0</v>
      </c>
      <c r="AD116" s="47">
        <f t="shared" si="71"/>
        <v>0</v>
      </c>
      <c r="AE116" s="47">
        <f t="shared" si="71"/>
        <v>0</v>
      </c>
      <c r="AF116" s="47">
        <f t="shared" si="71"/>
        <v>0</v>
      </c>
      <c r="AG116" s="47">
        <f t="shared" si="71"/>
        <v>0</v>
      </c>
      <c r="AH116" s="47">
        <f t="shared" si="71"/>
        <v>0</v>
      </c>
      <c r="AI116" s="47">
        <f t="shared" si="71"/>
        <v>0</v>
      </c>
      <c r="AJ116" s="47">
        <f t="shared" si="71"/>
        <v>0</v>
      </c>
      <c r="AK116" s="47">
        <v>0</v>
      </c>
      <c r="AL116" s="47"/>
      <c r="AM116" s="47"/>
      <c r="AN116" s="47"/>
      <c r="AO116" s="47"/>
      <c r="AP116" s="397"/>
      <c r="AQ116" s="96"/>
    </row>
    <row r="117" spans="1:45" s="266" customFormat="1" ht="20.25" hidden="1" customHeight="1">
      <c r="A117" s="1046"/>
      <c r="B117" s="252" t="s">
        <v>300</v>
      </c>
      <c r="C117" s="363"/>
      <c r="D117" s="363"/>
      <c r="E117" s="363"/>
      <c r="F117" s="363"/>
      <c r="G117" s="363"/>
      <c r="H117" s="364"/>
      <c r="I117" s="991"/>
      <c r="J117" s="258"/>
      <c r="K117" s="96"/>
      <c r="L117" s="96"/>
      <c r="M117" s="96"/>
      <c r="N117" s="96"/>
      <c r="O117" s="96"/>
      <c r="P117" s="96"/>
      <c r="Q117" s="96">
        <f>S117+U117</f>
        <v>980</v>
      </c>
      <c r="R117" s="96">
        <f>S117</f>
        <v>686</v>
      </c>
      <c r="S117" s="96">
        <v>686</v>
      </c>
      <c r="T117" s="96">
        <v>294</v>
      </c>
      <c r="U117" s="96">
        <v>294</v>
      </c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405"/>
      <c r="AQ117" s="96"/>
    </row>
    <row r="118" spans="1:45" ht="17.25" customHeight="1">
      <c r="A118" s="1308"/>
      <c r="B118" s="42" t="s">
        <v>287</v>
      </c>
      <c r="C118" s="313"/>
      <c r="D118" s="313"/>
      <c r="E118" s="313"/>
      <c r="F118" s="313"/>
      <c r="G118" s="313"/>
      <c r="H118" s="925"/>
      <c r="I118" s="1308"/>
      <c r="J118" s="911"/>
      <c r="K118" s="47"/>
      <c r="L118" s="47">
        <v>11314.88</v>
      </c>
      <c r="M118" s="47">
        <v>0</v>
      </c>
      <c r="N118" s="47">
        <v>0</v>
      </c>
      <c r="O118" s="47">
        <v>0</v>
      </c>
      <c r="P118" s="47">
        <v>11314.88</v>
      </c>
      <c r="Q118" s="47">
        <v>0</v>
      </c>
      <c r="R118" s="47">
        <v>0</v>
      </c>
      <c r="S118" s="47">
        <v>0</v>
      </c>
      <c r="T118" s="47">
        <f t="shared" ref="T118:Y118" si="72">T128</f>
        <v>980</v>
      </c>
      <c r="U118" s="47">
        <v>0</v>
      </c>
      <c r="V118" s="47">
        <f t="shared" si="72"/>
        <v>0</v>
      </c>
      <c r="W118" s="47">
        <f t="shared" si="72"/>
        <v>0</v>
      </c>
      <c r="X118" s="47">
        <f t="shared" si="72"/>
        <v>0</v>
      </c>
      <c r="Y118" s="47">
        <f t="shared" si="72"/>
        <v>0</v>
      </c>
      <c r="Z118" s="96"/>
      <c r="AA118" s="47">
        <v>0</v>
      </c>
      <c r="AB118" s="47">
        <v>0</v>
      </c>
      <c r="AC118" s="47">
        <f t="shared" ref="AC118:AJ118" si="73">AC128</f>
        <v>0</v>
      </c>
      <c r="AD118" s="47">
        <f t="shared" si="73"/>
        <v>0</v>
      </c>
      <c r="AE118" s="47">
        <f t="shared" si="73"/>
        <v>0</v>
      </c>
      <c r="AF118" s="47">
        <f t="shared" si="73"/>
        <v>0</v>
      </c>
      <c r="AG118" s="47">
        <f t="shared" si="73"/>
        <v>0</v>
      </c>
      <c r="AH118" s="47">
        <f t="shared" si="73"/>
        <v>0</v>
      </c>
      <c r="AI118" s="47">
        <f t="shared" si="73"/>
        <v>0</v>
      </c>
      <c r="AJ118" s="47">
        <f t="shared" si="73"/>
        <v>0</v>
      </c>
      <c r="AK118" s="47">
        <v>0</v>
      </c>
      <c r="AL118" s="47">
        <v>0</v>
      </c>
      <c r="AM118" s="47">
        <v>0</v>
      </c>
      <c r="AN118" s="47">
        <v>0</v>
      </c>
      <c r="AO118" s="47">
        <v>0</v>
      </c>
      <c r="AP118" s="397"/>
      <c r="AQ118" s="96"/>
    </row>
    <row r="119" spans="1:45" s="327" customFormat="1" ht="24.75" customHeight="1">
      <c r="A119" s="1036" t="s">
        <v>282</v>
      </c>
      <c r="B119" s="789" t="s">
        <v>286</v>
      </c>
      <c r="C119" s="312"/>
      <c r="D119" s="312"/>
      <c r="E119" s="312"/>
      <c r="F119" s="312"/>
      <c r="G119" s="312"/>
      <c r="H119" s="879"/>
      <c r="I119" s="990" t="s">
        <v>20</v>
      </c>
      <c r="J119" s="888"/>
      <c r="K119" s="3"/>
      <c r="L119" s="3">
        <f>SUM(L120:L123)</f>
        <v>2085.84</v>
      </c>
      <c r="M119" s="3">
        <f>SUM(M120:M123)</f>
        <v>0</v>
      </c>
      <c r="N119" s="3">
        <f>SUM(N120:N123)</f>
        <v>0</v>
      </c>
      <c r="O119" s="3">
        <f>SUM(O120:O123)</f>
        <v>0</v>
      </c>
      <c r="P119" s="3">
        <f>SUM(P120:P123)</f>
        <v>86.18</v>
      </c>
      <c r="Q119" s="3">
        <f>Q120+Q123</f>
        <v>0</v>
      </c>
      <c r="R119" s="3">
        <f t="shared" ref="R119:AD119" si="74">R120+R123</f>
        <v>0</v>
      </c>
      <c r="S119" s="3">
        <f t="shared" si="74"/>
        <v>0</v>
      </c>
      <c r="T119" s="3">
        <f t="shared" si="74"/>
        <v>1066.18</v>
      </c>
      <c r="U119" s="3">
        <f t="shared" si="74"/>
        <v>86.18</v>
      </c>
      <c r="V119" s="3">
        <f t="shared" si="74"/>
        <v>1597.7769999999998</v>
      </c>
      <c r="W119" s="3">
        <f t="shared" si="74"/>
        <v>1597.7769999999998</v>
      </c>
      <c r="X119" s="3">
        <f t="shared" si="74"/>
        <v>0</v>
      </c>
      <c r="Y119" s="3">
        <f t="shared" si="74"/>
        <v>0</v>
      </c>
      <c r="Z119" s="95">
        <v>0</v>
      </c>
      <c r="AA119" s="3">
        <v>0</v>
      </c>
      <c r="AB119" s="3">
        <f t="shared" si="74"/>
        <v>0</v>
      </c>
      <c r="AC119" s="3">
        <f t="shared" si="74"/>
        <v>0</v>
      </c>
      <c r="AD119" s="3">
        <f t="shared" si="74"/>
        <v>1550</v>
      </c>
      <c r="AE119" s="3">
        <f t="shared" ref="AE119:AJ119" si="75">AE123</f>
        <v>0</v>
      </c>
      <c r="AF119" s="3">
        <f t="shared" si="75"/>
        <v>0</v>
      </c>
      <c r="AG119" s="3">
        <f t="shared" si="75"/>
        <v>0</v>
      </c>
      <c r="AH119" s="3">
        <f t="shared" si="75"/>
        <v>0</v>
      </c>
      <c r="AI119" s="3">
        <f t="shared" si="75"/>
        <v>0</v>
      </c>
      <c r="AJ119" s="3">
        <f t="shared" si="75"/>
        <v>0</v>
      </c>
      <c r="AK119" s="3">
        <f>P119-Q119</f>
        <v>86.18</v>
      </c>
      <c r="AL119" s="3">
        <f>AL123</f>
        <v>0</v>
      </c>
      <c r="AM119" s="3">
        <f>AM123</f>
        <v>0</v>
      </c>
      <c r="AN119" s="3">
        <f>AN123</f>
        <v>0</v>
      </c>
      <c r="AO119" s="3">
        <f>AO123</f>
        <v>0</v>
      </c>
      <c r="AP119" s="640" t="s">
        <v>244</v>
      </c>
      <c r="AQ119" s="95">
        <v>0</v>
      </c>
      <c r="AS119" s="3"/>
    </row>
    <row r="120" spans="1:45" ht="20.25" customHeight="1">
      <c r="A120" s="1046"/>
      <c r="B120" s="42" t="s">
        <v>285</v>
      </c>
      <c r="C120" s="313"/>
      <c r="D120" s="313"/>
      <c r="E120" s="313"/>
      <c r="F120" s="313"/>
      <c r="G120" s="313"/>
      <c r="H120" s="925"/>
      <c r="I120" s="991"/>
      <c r="J120" s="911"/>
      <c r="K120" s="47"/>
      <c r="L120" s="47">
        <v>2085.84</v>
      </c>
      <c r="M120" s="47"/>
      <c r="N120" s="47">
        <v>0</v>
      </c>
      <c r="O120" s="47"/>
      <c r="P120" s="47">
        <v>86.18</v>
      </c>
      <c r="Q120" s="47">
        <v>0</v>
      </c>
      <c r="R120" s="47">
        <f t="shared" ref="R120:AD120" si="76">R122+R121</f>
        <v>0</v>
      </c>
      <c r="S120" s="47">
        <f t="shared" si="76"/>
        <v>0</v>
      </c>
      <c r="T120" s="47">
        <f t="shared" si="76"/>
        <v>86.18</v>
      </c>
      <c r="U120" s="47">
        <f t="shared" si="76"/>
        <v>86.18</v>
      </c>
      <c r="V120" s="47">
        <f t="shared" si="76"/>
        <v>1597.7769999999998</v>
      </c>
      <c r="W120" s="47">
        <f t="shared" si="76"/>
        <v>1597.7769999999998</v>
      </c>
      <c r="X120" s="47">
        <f t="shared" si="76"/>
        <v>0</v>
      </c>
      <c r="Y120" s="47">
        <f t="shared" si="76"/>
        <v>0</v>
      </c>
      <c r="Z120" s="96"/>
      <c r="AA120" s="47">
        <v>0</v>
      </c>
      <c r="AB120" s="47">
        <f t="shared" si="76"/>
        <v>0</v>
      </c>
      <c r="AC120" s="47">
        <f t="shared" si="76"/>
        <v>0</v>
      </c>
      <c r="AD120" s="47">
        <f t="shared" si="76"/>
        <v>1550</v>
      </c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397"/>
      <c r="AQ120" s="96"/>
    </row>
    <row r="121" spans="1:45" s="266" customFormat="1" ht="38.25" hidden="1" customHeight="1">
      <c r="A121" s="1046"/>
      <c r="B121" s="252" t="s">
        <v>323</v>
      </c>
      <c r="C121" s="363"/>
      <c r="D121" s="363"/>
      <c r="E121" s="363"/>
      <c r="F121" s="363"/>
      <c r="G121" s="363"/>
      <c r="H121" s="364"/>
      <c r="I121" s="991"/>
      <c r="J121" s="258"/>
      <c r="K121" s="96"/>
      <c r="L121" s="96"/>
      <c r="M121" s="96"/>
      <c r="N121" s="96"/>
      <c r="O121" s="96"/>
      <c r="P121" s="96"/>
      <c r="Q121" s="96">
        <f>W121</f>
        <v>1511.6</v>
      </c>
      <c r="R121" s="96"/>
      <c r="S121" s="96"/>
      <c r="T121" s="96"/>
      <c r="U121" s="96"/>
      <c r="V121" s="96">
        <f>W121</f>
        <v>1511.6</v>
      </c>
      <c r="W121" s="96">
        <v>1511.6</v>
      </c>
      <c r="X121" s="96"/>
      <c r="Y121" s="96"/>
      <c r="Z121" s="96"/>
      <c r="AA121" s="96">
        <f>AD121</f>
        <v>1550</v>
      </c>
      <c r="AB121" s="96"/>
      <c r="AC121" s="96"/>
      <c r="AD121" s="96">
        <v>1550</v>
      </c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405"/>
      <c r="AQ121" s="96"/>
    </row>
    <row r="122" spans="1:45" s="266" customFormat="1" ht="27" hidden="1" customHeight="1">
      <c r="A122" s="1046"/>
      <c r="B122" s="252" t="s">
        <v>315</v>
      </c>
      <c r="C122" s="363"/>
      <c r="D122" s="363"/>
      <c r="E122" s="363"/>
      <c r="F122" s="363"/>
      <c r="G122" s="363"/>
      <c r="H122" s="364"/>
      <c r="I122" s="991"/>
      <c r="J122" s="258"/>
      <c r="K122" s="96"/>
      <c r="L122" s="96"/>
      <c r="M122" s="96"/>
      <c r="N122" s="96"/>
      <c r="O122" s="96"/>
      <c r="P122" s="96"/>
      <c r="Q122" s="96">
        <f>S122+U122</f>
        <v>86.18</v>
      </c>
      <c r="R122" s="96"/>
      <c r="S122" s="96"/>
      <c r="T122" s="96">
        <f>U122</f>
        <v>86.18</v>
      </c>
      <c r="U122" s="96">
        <f>ROUND((103.412/1.2),2)</f>
        <v>86.18</v>
      </c>
      <c r="V122" s="96">
        <f>W122</f>
        <v>86.177000000000007</v>
      </c>
      <c r="W122" s="96">
        <v>86.177000000000007</v>
      </c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405"/>
      <c r="AQ122" s="96"/>
    </row>
    <row r="123" spans="1:45" ht="17.25" customHeight="1">
      <c r="A123" s="1308"/>
      <c r="B123" s="42" t="s">
        <v>287</v>
      </c>
      <c r="C123" s="313"/>
      <c r="D123" s="313"/>
      <c r="E123" s="313"/>
      <c r="F123" s="313"/>
      <c r="G123" s="313"/>
      <c r="H123" s="925"/>
      <c r="I123" s="1308"/>
      <c r="J123" s="911"/>
      <c r="K123" s="47"/>
      <c r="L123" s="47">
        <v>0</v>
      </c>
      <c r="M123" s="47">
        <v>0</v>
      </c>
      <c r="N123" s="47">
        <v>0</v>
      </c>
      <c r="O123" s="47">
        <v>0</v>
      </c>
      <c r="P123" s="47">
        <f>N123</f>
        <v>0</v>
      </c>
      <c r="Q123" s="47">
        <v>0</v>
      </c>
      <c r="R123" s="47">
        <v>0</v>
      </c>
      <c r="S123" s="47">
        <v>0</v>
      </c>
      <c r="T123" s="47">
        <f t="shared" ref="T123:Y123" si="77">T137</f>
        <v>980</v>
      </c>
      <c r="U123" s="47">
        <v>0</v>
      </c>
      <c r="V123" s="47">
        <f t="shared" si="77"/>
        <v>0</v>
      </c>
      <c r="W123" s="47">
        <f t="shared" si="77"/>
        <v>0</v>
      </c>
      <c r="X123" s="47">
        <f t="shared" si="77"/>
        <v>0</v>
      </c>
      <c r="Y123" s="47">
        <f t="shared" si="77"/>
        <v>0</v>
      </c>
      <c r="Z123" s="96"/>
      <c r="AA123" s="47">
        <v>0</v>
      </c>
      <c r="AB123" s="47">
        <v>0</v>
      </c>
      <c r="AC123" s="47">
        <f t="shared" ref="AC123:AJ123" si="78">AC137</f>
        <v>0</v>
      </c>
      <c r="AD123" s="47">
        <f t="shared" si="78"/>
        <v>0</v>
      </c>
      <c r="AE123" s="47">
        <f t="shared" si="78"/>
        <v>0</v>
      </c>
      <c r="AF123" s="47">
        <f t="shared" si="78"/>
        <v>0</v>
      </c>
      <c r="AG123" s="47">
        <f t="shared" si="78"/>
        <v>0</v>
      </c>
      <c r="AH123" s="47">
        <f t="shared" si="78"/>
        <v>0</v>
      </c>
      <c r="AI123" s="47">
        <f t="shared" si="78"/>
        <v>0</v>
      </c>
      <c r="AJ123" s="47">
        <f t="shared" si="78"/>
        <v>0</v>
      </c>
      <c r="AK123" s="47">
        <v>0</v>
      </c>
      <c r="AL123" s="47">
        <v>0</v>
      </c>
      <c r="AM123" s="47">
        <v>0</v>
      </c>
      <c r="AN123" s="47">
        <v>0</v>
      </c>
      <c r="AO123" s="47">
        <v>0</v>
      </c>
      <c r="AP123" s="397"/>
      <c r="AQ123" s="96"/>
    </row>
    <row r="124" spans="1:45" s="327" customFormat="1" ht="31.5" customHeight="1">
      <c r="A124" s="1036" t="s">
        <v>283</v>
      </c>
      <c r="B124" s="789" t="s">
        <v>288</v>
      </c>
      <c r="C124" s="312"/>
      <c r="D124" s="312"/>
      <c r="E124" s="312"/>
      <c r="F124" s="312"/>
      <c r="G124" s="312"/>
      <c r="H124" s="879"/>
      <c r="I124" s="990" t="s">
        <v>20</v>
      </c>
      <c r="J124" s="888"/>
      <c r="K124" s="3"/>
      <c r="L124" s="3">
        <f t="shared" ref="L124:AJ125" si="79">L125</f>
        <v>28990</v>
      </c>
      <c r="M124" s="3">
        <f t="shared" si="79"/>
        <v>0</v>
      </c>
      <c r="N124" s="3">
        <f t="shared" si="79"/>
        <v>10150</v>
      </c>
      <c r="O124" s="3">
        <f t="shared" si="79"/>
        <v>0</v>
      </c>
      <c r="P124" s="3">
        <v>0</v>
      </c>
      <c r="Q124" s="3">
        <v>0</v>
      </c>
      <c r="R124" s="3">
        <f t="shared" si="79"/>
        <v>10000</v>
      </c>
      <c r="S124" s="3">
        <f t="shared" si="79"/>
        <v>10000</v>
      </c>
      <c r="T124" s="3">
        <f t="shared" si="79"/>
        <v>14158.333000000001</v>
      </c>
      <c r="U124" s="3">
        <f t="shared" si="79"/>
        <v>14158.333000000001</v>
      </c>
      <c r="V124" s="3">
        <f t="shared" si="79"/>
        <v>0</v>
      </c>
      <c r="W124" s="3">
        <f t="shared" si="79"/>
        <v>0</v>
      </c>
      <c r="X124" s="3">
        <f t="shared" si="79"/>
        <v>0</v>
      </c>
      <c r="Y124" s="3">
        <f t="shared" si="79"/>
        <v>0</v>
      </c>
      <c r="Z124" s="95">
        <v>0</v>
      </c>
      <c r="AA124" s="3">
        <f t="shared" si="79"/>
        <v>0</v>
      </c>
      <c r="AB124" s="3">
        <f t="shared" si="79"/>
        <v>0</v>
      </c>
      <c r="AC124" s="3">
        <f t="shared" si="79"/>
        <v>0</v>
      </c>
      <c r="AD124" s="3">
        <f t="shared" si="79"/>
        <v>0</v>
      </c>
      <c r="AE124" s="3">
        <f t="shared" si="79"/>
        <v>0</v>
      </c>
      <c r="AF124" s="3">
        <f t="shared" si="79"/>
        <v>0</v>
      </c>
      <c r="AG124" s="3">
        <f t="shared" si="79"/>
        <v>0</v>
      </c>
      <c r="AH124" s="3">
        <f t="shared" si="79"/>
        <v>0</v>
      </c>
      <c r="AI124" s="3">
        <f t="shared" si="79"/>
        <v>0</v>
      </c>
      <c r="AJ124" s="3">
        <f t="shared" si="79"/>
        <v>0</v>
      </c>
      <c r="AK124" s="3">
        <f>P124-Q124</f>
        <v>0</v>
      </c>
      <c r="AL124" s="3">
        <f>AL125</f>
        <v>0</v>
      </c>
      <c r="AM124" s="318" t="e">
        <f>ROUND((Q124*100%/P124*100),2)</f>
        <v>#DIV/0!</v>
      </c>
      <c r="AN124" s="3">
        <f>AN125</f>
        <v>0</v>
      </c>
      <c r="AO124" s="3">
        <f>AO125</f>
        <v>0</v>
      </c>
      <c r="AP124" s="640" t="s">
        <v>295</v>
      </c>
      <c r="AQ124" s="95">
        <v>0</v>
      </c>
    </row>
    <row r="125" spans="1:45" ht="17.25" hidden="1" customHeight="1">
      <c r="A125" s="1308"/>
      <c r="B125" s="42" t="s">
        <v>201</v>
      </c>
      <c r="C125" s="313"/>
      <c r="D125" s="313"/>
      <c r="E125" s="313"/>
      <c r="F125" s="313"/>
      <c r="G125" s="313"/>
      <c r="H125" s="925"/>
      <c r="I125" s="1308"/>
      <c r="J125" s="911"/>
      <c r="K125" s="47"/>
      <c r="L125" s="47">
        <v>28990</v>
      </c>
      <c r="M125" s="47">
        <v>0</v>
      </c>
      <c r="N125" s="47">
        <v>10150</v>
      </c>
      <c r="O125" s="47">
        <v>0</v>
      </c>
      <c r="P125" s="47">
        <v>18840</v>
      </c>
      <c r="Q125" s="47">
        <f>Q126</f>
        <v>24158.332999999999</v>
      </c>
      <c r="R125" s="47">
        <f t="shared" si="79"/>
        <v>10000</v>
      </c>
      <c r="S125" s="47">
        <f t="shared" si="79"/>
        <v>10000</v>
      </c>
      <c r="T125" s="47">
        <f t="shared" si="79"/>
        <v>14158.333000000001</v>
      </c>
      <c r="U125" s="47">
        <f t="shared" si="79"/>
        <v>14158.333000000001</v>
      </c>
      <c r="V125" s="47">
        <f t="shared" si="79"/>
        <v>0</v>
      </c>
      <c r="W125" s="47">
        <f t="shared" si="79"/>
        <v>0</v>
      </c>
      <c r="X125" s="47">
        <f t="shared" si="79"/>
        <v>0</v>
      </c>
      <c r="Y125" s="47">
        <f t="shared" si="79"/>
        <v>0</v>
      </c>
      <c r="Z125" s="96"/>
      <c r="AA125" s="47">
        <f t="shared" si="79"/>
        <v>0</v>
      </c>
      <c r="AB125" s="47">
        <f t="shared" si="79"/>
        <v>0</v>
      </c>
      <c r="AC125" s="47">
        <f t="shared" si="79"/>
        <v>0</v>
      </c>
      <c r="AD125" s="47">
        <f t="shared" si="79"/>
        <v>0</v>
      </c>
      <c r="AE125" s="47">
        <f>AE126</f>
        <v>0</v>
      </c>
      <c r="AF125" s="47">
        <f>AF140+AJ125</f>
        <v>0</v>
      </c>
      <c r="AG125" s="47">
        <f>AG140</f>
        <v>0</v>
      </c>
      <c r="AH125" s="47">
        <f>AH140</f>
        <v>0</v>
      </c>
      <c r="AI125" s="47">
        <f>AI140</f>
        <v>0</v>
      </c>
      <c r="AJ125" s="47">
        <v>0</v>
      </c>
      <c r="AK125" s="47">
        <v>0</v>
      </c>
      <c r="AL125" s="47">
        <v>0</v>
      </c>
      <c r="AM125" s="47">
        <v>0</v>
      </c>
      <c r="AN125" s="47">
        <v>0</v>
      </c>
      <c r="AO125" s="47">
        <v>0</v>
      </c>
      <c r="AP125" s="397"/>
      <c r="AQ125" s="96"/>
    </row>
    <row r="126" spans="1:45" s="266" customFormat="1" ht="24.75" hidden="1" customHeight="1">
      <c r="A126" s="541"/>
      <c r="B126" s="252" t="s">
        <v>290</v>
      </c>
      <c r="C126" s="363"/>
      <c r="D126" s="363"/>
      <c r="E126" s="363"/>
      <c r="F126" s="363"/>
      <c r="G126" s="363"/>
      <c r="H126" s="364"/>
      <c r="I126" s="616"/>
      <c r="J126" s="258"/>
      <c r="K126" s="96"/>
      <c r="L126" s="96"/>
      <c r="M126" s="96"/>
      <c r="N126" s="96"/>
      <c r="O126" s="96"/>
      <c r="P126" s="96"/>
      <c r="Q126" s="96">
        <f>S126+U126</f>
        <v>24158.332999999999</v>
      </c>
      <c r="R126" s="96">
        <f>S126</f>
        <v>10000</v>
      </c>
      <c r="S126" s="96">
        <v>10000</v>
      </c>
      <c r="T126" s="96">
        <f>U126</f>
        <v>14158.333000000001</v>
      </c>
      <c r="U126" s="96">
        <v>14158.333000000001</v>
      </c>
      <c r="V126" s="96"/>
      <c r="W126" s="96"/>
      <c r="X126" s="96"/>
      <c r="Y126" s="96"/>
      <c r="Z126" s="96"/>
      <c r="AA126" s="96">
        <f>SUM(AB126:AE126)</f>
        <v>0</v>
      </c>
      <c r="AB126" s="96"/>
      <c r="AC126" s="96"/>
      <c r="AD126" s="96"/>
      <c r="AE126" s="96">
        <v>0</v>
      </c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405"/>
      <c r="AQ126" s="96"/>
    </row>
    <row r="127" spans="1:45" ht="54" hidden="1" customHeight="1">
      <c r="A127" s="996" t="s">
        <v>60</v>
      </c>
      <c r="B127" s="1281" t="s">
        <v>45</v>
      </c>
      <c r="C127" s="1282"/>
      <c r="D127" s="1282"/>
      <c r="E127" s="1282"/>
      <c r="F127" s="1282"/>
      <c r="G127" s="1282"/>
      <c r="H127" s="1283"/>
      <c r="I127" s="23" t="s">
        <v>19</v>
      </c>
      <c r="J127" s="47">
        <v>0</v>
      </c>
      <c r="K127" s="47">
        <f>K130</f>
        <v>0</v>
      </c>
      <c r="L127" s="47">
        <f>M127+N127+O127</f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96"/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7">
        <v>0</v>
      </c>
      <c r="AM127" s="47">
        <v>0</v>
      </c>
      <c r="AN127" s="47">
        <v>0</v>
      </c>
      <c r="AO127" s="47">
        <v>0</v>
      </c>
      <c r="AP127" s="397"/>
      <c r="AQ127" s="96"/>
    </row>
    <row r="128" spans="1:45" ht="42.75" hidden="1" customHeight="1">
      <c r="A128" s="997"/>
      <c r="B128" s="1284"/>
      <c r="C128" s="1285"/>
      <c r="D128" s="1285"/>
      <c r="E128" s="1285"/>
      <c r="F128" s="1285"/>
      <c r="G128" s="1285"/>
      <c r="H128" s="1286"/>
      <c r="I128" s="23" t="s">
        <v>20</v>
      </c>
      <c r="J128" s="47">
        <f>J137</f>
        <v>4106.3500000000004</v>
      </c>
      <c r="K128" s="47">
        <v>0</v>
      </c>
      <c r="L128" s="47">
        <f>L137</f>
        <v>6022.96</v>
      </c>
      <c r="M128" s="47">
        <f>M137</f>
        <v>0</v>
      </c>
      <c r="N128" s="47">
        <f t="shared" ref="N128:AO128" si="80">N137</f>
        <v>980</v>
      </c>
      <c r="O128" s="47">
        <f t="shared" si="80"/>
        <v>0</v>
      </c>
      <c r="P128" s="47">
        <f t="shared" si="80"/>
        <v>420.48</v>
      </c>
      <c r="Q128" s="47">
        <f t="shared" si="80"/>
        <v>0</v>
      </c>
      <c r="R128" s="47">
        <f t="shared" si="80"/>
        <v>0</v>
      </c>
      <c r="S128" s="47">
        <f t="shared" si="80"/>
        <v>0</v>
      </c>
      <c r="T128" s="47">
        <f t="shared" si="80"/>
        <v>980</v>
      </c>
      <c r="U128" s="47">
        <f t="shared" si="80"/>
        <v>980</v>
      </c>
      <c r="V128" s="47">
        <f t="shared" si="80"/>
        <v>0</v>
      </c>
      <c r="W128" s="47">
        <f t="shared" si="80"/>
        <v>0</v>
      </c>
      <c r="X128" s="47">
        <f t="shared" si="80"/>
        <v>0</v>
      </c>
      <c r="Y128" s="47">
        <f t="shared" si="80"/>
        <v>0</v>
      </c>
      <c r="Z128" s="96"/>
      <c r="AA128" s="47">
        <f t="shared" si="80"/>
        <v>0</v>
      </c>
      <c r="AB128" s="47">
        <f t="shared" si="80"/>
        <v>0</v>
      </c>
      <c r="AC128" s="47">
        <f t="shared" si="80"/>
        <v>0</v>
      </c>
      <c r="AD128" s="47">
        <f t="shared" si="80"/>
        <v>0</v>
      </c>
      <c r="AE128" s="47">
        <f t="shared" si="80"/>
        <v>0</v>
      </c>
      <c r="AF128" s="47">
        <f t="shared" si="80"/>
        <v>0</v>
      </c>
      <c r="AG128" s="47">
        <f t="shared" si="80"/>
        <v>0</v>
      </c>
      <c r="AH128" s="47">
        <f t="shared" si="80"/>
        <v>0</v>
      </c>
      <c r="AI128" s="47">
        <f t="shared" si="80"/>
        <v>0</v>
      </c>
      <c r="AJ128" s="47">
        <f t="shared" si="80"/>
        <v>0</v>
      </c>
      <c r="AK128" s="47">
        <f t="shared" si="80"/>
        <v>420.48</v>
      </c>
      <c r="AL128" s="47">
        <f t="shared" si="80"/>
        <v>420.48</v>
      </c>
      <c r="AM128" s="47">
        <f t="shared" si="80"/>
        <v>0</v>
      </c>
      <c r="AN128" s="47">
        <f t="shared" si="80"/>
        <v>0</v>
      </c>
      <c r="AO128" s="47">
        <f t="shared" si="80"/>
        <v>0</v>
      </c>
      <c r="AP128" s="397"/>
      <c r="AQ128" s="96"/>
    </row>
    <row r="129" spans="1:43" ht="25.5" hidden="1">
      <c r="A129" s="997"/>
      <c r="B129" s="1284"/>
      <c r="C129" s="1285"/>
      <c r="D129" s="1285"/>
      <c r="E129" s="1285"/>
      <c r="F129" s="1285"/>
      <c r="G129" s="1285"/>
      <c r="H129" s="1286"/>
      <c r="I129" s="23" t="s">
        <v>10</v>
      </c>
      <c r="J129" s="47">
        <v>0</v>
      </c>
      <c r="K129" s="47">
        <v>0</v>
      </c>
      <c r="L129" s="47">
        <f>M129+N129+O129</f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96"/>
      <c r="AA129" s="47">
        <v>0</v>
      </c>
      <c r="AB129" s="47">
        <v>0</v>
      </c>
      <c r="AC129" s="47">
        <v>0</v>
      </c>
      <c r="AD129" s="47">
        <v>0</v>
      </c>
      <c r="AE129" s="47">
        <v>0</v>
      </c>
      <c r="AF129" s="47">
        <v>0</v>
      </c>
      <c r="AG129" s="47">
        <v>0</v>
      </c>
      <c r="AH129" s="47">
        <v>0</v>
      </c>
      <c r="AI129" s="47">
        <v>0</v>
      </c>
      <c r="AJ129" s="47">
        <v>0</v>
      </c>
      <c r="AK129" s="47">
        <v>0</v>
      </c>
      <c r="AL129" s="47">
        <v>0</v>
      </c>
      <c r="AM129" s="47">
        <v>0</v>
      </c>
      <c r="AN129" s="47">
        <v>0</v>
      </c>
      <c r="AO129" s="47">
        <v>0</v>
      </c>
      <c r="AP129" s="397"/>
      <c r="AQ129" s="96"/>
    </row>
    <row r="130" spans="1:43" ht="129" hidden="1" customHeight="1">
      <c r="A130" s="998"/>
      <c r="B130" s="1287"/>
      <c r="C130" s="1288"/>
      <c r="D130" s="1288"/>
      <c r="E130" s="1288"/>
      <c r="F130" s="1288"/>
      <c r="G130" s="1288"/>
      <c r="H130" s="1289"/>
      <c r="I130" s="23" t="s">
        <v>9</v>
      </c>
      <c r="J130" s="47">
        <v>0</v>
      </c>
      <c r="K130" s="47"/>
      <c r="L130" s="47">
        <f>M130+N130+O130</f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96"/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397"/>
      <c r="AQ130" s="96"/>
    </row>
    <row r="131" spans="1:43" s="327" customFormat="1" ht="31.5" customHeight="1">
      <c r="A131" s="806"/>
      <c r="B131" s="789" t="s">
        <v>409</v>
      </c>
      <c r="C131" s="312"/>
      <c r="D131" s="312"/>
      <c r="E131" s="312"/>
      <c r="F131" s="312"/>
      <c r="G131" s="312"/>
      <c r="H131" s="879"/>
      <c r="I131" s="922"/>
      <c r="J131" s="888"/>
      <c r="K131" s="3"/>
      <c r="L131" s="3"/>
      <c r="M131" s="3"/>
      <c r="N131" s="3"/>
      <c r="O131" s="3"/>
      <c r="P131" s="3">
        <f>SUM(P132:P133)</f>
        <v>2820.43</v>
      </c>
      <c r="Q131" s="3">
        <f t="shared" ref="Q131:AA131" si="81">SUM(Q132:Q133)</f>
        <v>0</v>
      </c>
      <c r="R131" s="3">
        <f t="shared" si="81"/>
        <v>0</v>
      </c>
      <c r="S131" s="3">
        <f t="shared" si="81"/>
        <v>0</v>
      </c>
      <c r="T131" s="3">
        <f t="shared" si="81"/>
        <v>0</v>
      </c>
      <c r="U131" s="3">
        <f t="shared" si="81"/>
        <v>0</v>
      </c>
      <c r="V131" s="3">
        <f t="shared" si="81"/>
        <v>0</v>
      </c>
      <c r="W131" s="3">
        <f t="shared" si="81"/>
        <v>0</v>
      </c>
      <c r="X131" s="3">
        <f t="shared" si="81"/>
        <v>0</v>
      </c>
      <c r="Y131" s="3">
        <f t="shared" si="81"/>
        <v>0</v>
      </c>
      <c r="Z131" s="3">
        <f t="shared" si="81"/>
        <v>0</v>
      </c>
      <c r="AA131" s="3">
        <f t="shared" si="81"/>
        <v>0</v>
      </c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18"/>
      <c r="AN131" s="3"/>
      <c r="AO131" s="3"/>
      <c r="AP131" s="640"/>
      <c r="AQ131" s="95"/>
    </row>
    <row r="132" spans="1:43" ht="15.75">
      <c r="A132" s="877"/>
      <c r="B132" s="42" t="s">
        <v>285</v>
      </c>
      <c r="C132" s="907"/>
      <c r="D132" s="907"/>
      <c r="E132" s="907"/>
      <c r="F132" s="907"/>
      <c r="G132" s="907"/>
      <c r="H132" s="908"/>
      <c r="I132" s="891"/>
      <c r="J132" s="4"/>
      <c r="K132" s="47"/>
      <c r="L132" s="47"/>
      <c r="M132" s="47"/>
      <c r="N132" s="47"/>
      <c r="O132" s="47"/>
      <c r="P132" s="47">
        <v>508</v>
      </c>
      <c r="Q132" s="47">
        <v>0</v>
      </c>
      <c r="R132" s="47"/>
      <c r="S132" s="47"/>
      <c r="T132" s="47"/>
      <c r="U132" s="47"/>
      <c r="V132" s="47"/>
      <c r="W132" s="47"/>
      <c r="X132" s="47"/>
      <c r="Y132" s="47"/>
      <c r="Z132" s="96"/>
      <c r="AA132" s="47">
        <v>0</v>
      </c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"/>
      <c r="AN132" s="47"/>
      <c r="AO132" s="47"/>
      <c r="AP132" s="397"/>
      <c r="AQ132" s="96"/>
    </row>
    <row r="133" spans="1:43" ht="17.25" customHeight="1">
      <c r="A133" s="877"/>
      <c r="B133" s="42" t="s">
        <v>213</v>
      </c>
      <c r="C133" s="313"/>
      <c r="D133" s="313"/>
      <c r="E133" s="313"/>
      <c r="F133" s="313"/>
      <c r="G133" s="313"/>
      <c r="H133" s="925"/>
      <c r="I133" s="891"/>
      <c r="J133" s="911"/>
      <c r="K133" s="47"/>
      <c r="L133" s="47"/>
      <c r="M133" s="47"/>
      <c r="N133" s="47"/>
      <c r="O133" s="47"/>
      <c r="P133" s="47">
        <v>2312.4299999999998</v>
      </c>
      <c r="Q133" s="47">
        <v>0</v>
      </c>
      <c r="R133" s="47"/>
      <c r="S133" s="47"/>
      <c r="T133" s="47"/>
      <c r="U133" s="47"/>
      <c r="V133" s="47"/>
      <c r="W133" s="47"/>
      <c r="X133" s="47"/>
      <c r="Y133" s="47"/>
      <c r="Z133" s="96"/>
      <c r="AA133" s="47">
        <v>0</v>
      </c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397"/>
      <c r="AQ133" s="96"/>
    </row>
    <row r="134" spans="1:43" s="327" customFormat="1" ht="31.5" customHeight="1">
      <c r="A134" s="806"/>
      <c r="B134" s="789" t="s">
        <v>410</v>
      </c>
      <c r="C134" s="312"/>
      <c r="D134" s="312"/>
      <c r="E134" s="312"/>
      <c r="F134" s="312"/>
      <c r="G134" s="312"/>
      <c r="H134" s="879"/>
      <c r="I134" s="922"/>
      <c r="J134" s="888"/>
      <c r="K134" s="3"/>
      <c r="L134" s="3"/>
      <c r="M134" s="3"/>
      <c r="N134" s="3"/>
      <c r="O134" s="3"/>
      <c r="P134" s="3">
        <f>SUM(P135:P136)</f>
        <v>3423.47</v>
      </c>
      <c r="Q134" s="3">
        <f t="shared" ref="Q134:AA134" si="82">SUM(Q135:Q136)</f>
        <v>0</v>
      </c>
      <c r="R134" s="3">
        <f t="shared" si="82"/>
        <v>0</v>
      </c>
      <c r="S134" s="3">
        <f t="shared" si="82"/>
        <v>0</v>
      </c>
      <c r="T134" s="3">
        <f t="shared" si="82"/>
        <v>0</v>
      </c>
      <c r="U134" s="3">
        <f t="shared" si="82"/>
        <v>0</v>
      </c>
      <c r="V134" s="3">
        <f t="shared" si="82"/>
        <v>0</v>
      </c>
      <c r="W134" s="3">
        <f t="shared" si="82"/>
        <v>0</v>
      </c>
      <c r="X134" s="3">
        <f t="shared" si="82"/>
        <v>0</v>
      </c>
      <c r="Y134" s="3">
        <f t="shared" si="82"/>
        <v>0</v>
      </c>
      <c r="Z134" s="3">
        <f t="shared" si="82"/>
        <v>0</v>
      </c>
      <c r="AA134" s="3">
        <f t="shared" si="82"/>
        <v>0</v>
      </c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18"/>
      <c r="AN134" s="3"/>
      <c r="AO134" s="3"/>
      <c r="AP134" s="640"/>
      <c r="AQ134" s="95"/>
    </row>
    <row r="135" spans="1:43" ht="15.75">
      <c r="A135" s="877"/>
      <c r="B135" s="42" t="s">
        <v>285</v>
      </c>
      <c r="C135" s="907"/>
      <c r="D135" s="907"/>
      <c r="E135" s="907"/>
      <c r="F135" s="907"/>
      <c r="G135" s="907"/>
      <c r="H135" s="908"/>
      <c r="I135" s="891"/>
      <c r="J135" s="4"/>
      <c r="K135" s="47"/>
      <c r="L135" s="47"/>
      <c r="M135" s="47"/>
      <c r="N135" s="47"/>
      <c r="O135" s="47"/>
      <c r="P135" s="47">
        <v>489</v>
      </c>
      <c r="Q135" s="47">
        <v>0</v>
      </c>
      <c r="R135" s="47"/>
      <c r="S135" s="47"/>
      <c r="T135" s="47"/>
      <c r="U135" s="47"/>
      <c r="V135" s="47"/>
      <c r="W135" s="47"/>
      <c r="X135" s="47"/>
      <c r="Y135" s="47"/>
      <c r="Z135" s="96"/>
      <c r="AA135" s="47">
        <v>0</v>
      </c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"/>
      <c r="AN135" s="47"/>
      <c r="AO135" s="47"/>
      <c r="AP135" s="397"/>
      <c r="AQ135" s="96"/>
    </row>
    <row r="136" spans="1:43" ht="17.25" customHeight="1">
      <c r="A136" s="877"/>
      <c r="B136" s="42" t="s">
        <v>213</v>
      </c>
      <c r="C136" s="313"/>
      <c r="D136" s="313"/>
      <c r="E136" s="313"/>
      <c r="F136" s="313"/>
      <c r="G136" s="313"/>
      <c r="H136" s="925"/>
      <c r="I136" s="891"/>
      <c r="J136" s="911"/>
      <c r="K136" s="47"/>
      <c r="L136" s="47"/>
      <c r="M136" s="47"/>
      <c r="N136" s="47"/>
      <c r="O136" s="47"/>
      <c r="P136" s="47">
        <v>2934.47</v>
      </c>
      <c r="Q136" s="47">
        <v>0</v>
      </c>
      <c r="R136" s="47"/>
      <c r="S136" s="47"/>
      <c r="T136" s="47"/>
      <c r="U136" s="47"/>
      <c r="V136" s="47"/>
      <c r="W136" s="47"/>
      <c r="X136" s="47"/>
      <c r="Y136" s="47"/>
      <c r="Z136" s="96"/>
      <c r="AA136" s="47">
        <v>0</v>
      </c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397"/>
      <c r="AQ136" s="96"/>
    </row>
    <row r="137" spans="1:43" s="327" customFormat="1" ht="30" customHeight="1">
      <c r="A137" s="1036" t="s">
        <v>61</v>
      </c>
      <c r="B137" s="611" t="s">
        <v>88</v>
      </c>
      <c r="C137" s="807"/>
      <c r="D137" s="807"/>
      <c r="E137" s="807"/>
      <c r="F137" s="807"/>
      <c r="G137" s="807"/>
      <c r="H137" s="807"/>
      <c r="I137" s="1127" t="s">
        <v>20</v>
      </c>
      <c r="J137" s="1291">
        <v>4106.3500000000004</v>
      </c>
      <c r="K137" s="3">
        <v>0</v>
      </c>
      <c r="L137" s="3">
        <f>L138+L141</f>
        <v>6022.96</v>
      </c>
      <c r="M137" s="3">
        <f>M138+M141</f>
        <v>0</v>
      </c>
      <c r="N137" s="3">
        <f>N138+N141</f>
        <v>980</v>
      </c>
      <c r="O137" s="3">
        <f>O138+O141</f>
        <v>0</v>
      </c>
      <c r="P137" s="3">
        <f>P138+P141</f>
        <v>420.48</v>
      </c>
      <c r="Q137" s="3">
        <f t="shared" ref="Q137:AO137" si="83">Q138+Q141</f>
        <v>0</v>
      </c>
      <c r="R137" s="3">
        <f t="shared" si="83"/>
        <v>0</v>
      </c>
      <c r="S137" s="3">
        <f t="shared" si="83"/>
        <v>0</v>
      </c>
      <c r="T137" s="3">
        <f t="shared" si="83"/>
        <v>980</v>
      </c>
      <c r="U137" s="3">
        <f t="shared" si="83"/>
        <v>980</v>
      </c>
      <c r="V137" s="3">
        <f t="shared" si="83"/>
        <v>0</v>
      </c>
      <c r="W137" s="3">
        <f t="shared" si="83"/>
        <v>0</v>
      </c>
      <c r="X137" s="3">
        <f t="shared" si="83"/>
        <v>0</v>
      </c>
      <c r="Y137" s="3">
        <f t="shared" si="83"/>
        <v>0</v>
      </c>
      <c r="Z137" s="95">
        <v>0</v>
      </c>
      <c r="AA137" s="3">
        <f t="shared" si="83"/>
        <v>0</v>
      </c>
      <c r="AB137" s="3">
        <f>AB138+AB141</f>
        <v>0</v>
      </c>
      <c r="AC137" s="3">
        <f>AC138+AC141</f>
        <v>0</v>
      </c>
      <c r="AD137" s="3">
        <f>AD138+AD141</f>
        <v>0</v>
      </c>
      <c r="AE137" s="3">
        <f>AE138+AE141</f>
        <v>0</v>
      </c>
      <c r="AF137" s="3">
        <f t="shared" si="83"/>
        <v>0</v>
      </c>
      <c r="AG137" s="3">
        <f t="shared" si="83"/>
        <v>0</v>
      </c>
      <c r="AH137" s="3">
        <f t="shared" si="83"/>
        <v>0</v>
      </c>
      <c r="AI137" s="3">
        <f t="shared" si="83"/>
        <v>0</v>
      </c>
      <c r="AJ137" s="3">
        <f t="shared" si="83"/>
        <v>0</v>
      </c>
      <c r="AK137" s="3">
        <f>P137-Q137</f>
        <v>420.48</v>
      </c>
      <c r="AL137" s="3">
        <f>AK137</f>
        <v>420.48</v>
      </c>
      <c r="AM137" s="318">
        <f>ROUND((Q137*100%/P137*100),2)</f>
        <v>0</v>
      </c>
      <c r="AN137" s="3">
        <f t="shared" si="83"/>
        <v>0</v>
      </c>
      <c r="AO137" s="3">
        <f t="shared" si="83"/>
        <v>0</v>
      </c>
      <c r="AP137" s="640" t="s">
        <v>256</v>
      </c>
      <c r="AQ137" s="95">
        <v>0</v>
      </c>
    </row>
    <row r="138" spans="1:43">
      <c r="A138" s="1046"/>
      <c r="B138" s="23" t="s">
        <v>15</v>
      </c>
      <c r="C138" s="46"/>
      <c r="D138" s="46"/>
      <c r="E138" s="46"/>
      <c r="F138" s="46"/>
      <c r="G138" s="874">
        <v>2019</v>
      </c>
      <c r="H138" s="874">
        <v>2019</v>
      </c>
      <c r="I138" s="1128"/>
      <c r="J138" s="1292"/>
      <c r="K138" s="47"/>
      <c r="L138" s="47">
        <v>1000</v>
      </c>
      <c r="M138" s="47">
        <v>0</v>
      </c>
      <c r="N138" s="47">
        <v>980</v>
      </c>
      <c r="O138" s="47">
        <v>0</v>
      </c>
      <c r="P138" s="47">
        <v>0</v>
      </c>
      <c r="Q138" s="47">
        <v>0</v>
      </c>
      <c r="R138" s="47">
        <f t="shared" ref="R138:AA138" si="84">R139+R140</f>
        <v>0</v>
      </c>
      <c r="S138" s="47">
        <f t="shared" si="84"/>
        <v>0</v>
      </c>
      <c r="T138" s="47">
        <f t="shared" si="84"/>
        <v>980</v>
      </c>
      <c r="U138" s="47">
        <f t="shared" si="84"/>
        <v>980</v>
      </c>
      <c r="V138" s="47">
        <f t="shared" si="84"/>
        <v>0</v>
      </c>
      <c r="W138" s="47">
        <f t="shared" si="84"/>
        <v>0</v>
      </c>
      <c r="X138" s="47">
        <f t="shared" si="84"/>
        <v>0</v>
      </c>
      <c r="Y138" s="47">
        <f t="shared" si="84"/>
        <v>0</v>
      </c>
      <c r="Z138" s="96"/>
      <c r="AA138" s="47">
        <f t="shared" si="84"/>
        <v>0</v>
      </c>
      <c r="AB138" s="47">
        <f>AB139+AB140</f>
        <v>0</v>
      </c>
      <c r="AC138" s="47">
        <f>AC139+AC140</f>
        <v>0</v>
      </c>
      <c r="AD138" s="47">
        <f>AD139+AD140</f>
        <v>0</v>
      </c>
      <c r="AE138" s="47">
        <f>AE139+AE140</f>
        <v>0</v>
      </c>
      <c r="AF138" s="47">
        <v>0</v>
      </c>
      <c r="AG138" s="47">
        <v>0</v>
      </c>
      <c r="AH138" s="47">
        <v>0</v>
      </c>
      <c r="AI138" s="47">
        <v>0</v>
      </c>
      <c r="AJ138" s="47">
        <v>0</v>
      </c>
      <c r="AK138" s="47">
        <v>0</v>
      </c>
      <c r="AL138" s="47">
        <v>0</v>
      </c>
      <c r="AM138" s="47">
        <v>0</v>
      </c>
      <c r="AN138" s="47">
        <v>0</v>
      </c>
      <c r="AO138" s="47">
        <v>0</v>
      </c>
      <c r="AP138" s="397"/>
      <c r="AQ138" s="96"/>
    </row>
    <row r="139" spans="1:43" s="266" customFormat="1" hidden="1">
      <c r="A139" s="1046"/>
      <c r="B139" s="444" t="s">
        <v>251</v>
      </c>
      <c r="C139" s="445"/>
      <c r="D139" s="445"/>
      <c r="E139" s="445"/>
      <c r="F139" s="445"/>
      <c r="G139" s="262"/>
      <c r="H139" s="262"/>
      <c r="I139" s="1128"/>
      <c r="J139" s="1292"/>
      <c r="K139" s="96"/>
      <c r="L139" s="96"/>
      <c r="M139" s="96"/>
      <c r="N139" s="96"/>
      <c r="O139" s="96"/>
      <c r="P139" s="96">
        <v>0</v>
      </c>
      <c r="Q139" s="96">
        <f>S139+U139</f>
        <v>980</v>
      </c>
      <c r="R139" s="96">
        <v>0</v>
      </c>
      <c r="S139" s="96">
        <v>0</v>
      </c>
      <c r="T139" s="96">
        <f>U139</f>
        <v>980</v>
      </c>
      <c r="U139" s="96">
        <v>980</v>
      </c>
      <c r="V139" s="96"/>
      <c r="W139" s="96"/>
      <c r="X139" s="96"/>
      <c r="Y139" s="96"/>
      <c r="Z139" s="96"/>
      <c r="AA139" s="96">
        <f>AB139</f>
        <v>0</v>
      </c>
      <c r="AB139" s="96">
        <v>0</v>
      </c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405"/>
      <c r="AQ139" s="96"/>
    </row>
    <row r="140" spans="1:43" s="266" customFormat="1" hidden="1">
      <c r="A140" s="1046"/>
      <c r="B140" s="444" t="s">
        <v>252</v>
      </c>
      <c r="C140" s="445"/>
      <c r="D140" s="445"/>
      <c r="E140" s="445"/>
      <c r="F140" s="445"/>
      <c r="G140" s="262"/>
      <c r="H140" s="262"/>
      <c r="I140" s="1128"/>
      <c r="J140" s="1292"/>
      <c r="K140" s="96"/>
      <c r="L140" s="96"/>
      <c r="M140" s="96"/>
      <c r="N140" s="96"/>
      <c r="O140" s="96"/>
      <c r="P140" s="96"/>
      <c r="Q140" s="96">
        <f>S140</f>
        <v>0</v>
      </c>
      <c r="R140" s="96">
        <f>S140</f>
        <v>0</v>
      </c>
      <c r="S140" s="96">
        <v>0</v>
      </c>
      <c r="T140" s="96"/>
      <c r="U140" s="96"/>
      <c r="V140" s="96"/>
      <c r="W140" s="96"/>
      <c r="X140" s="96"/>
      <c r="Y140" s="96"/>
      <c r="Z140" s="96"/>
      <c r="AA140" s="96">
        <f>AB140</f>
        <v>0</v>
      </c>
      <c r="AB140" s="96">
        <v>0</v>
      </c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405"/>
      <c r="AQ140" s="96"/>
    </row>
    <row r="141" spans="1:43">
      <c r="A141" s="1047"/>
      <c r="B141" s="23" t="s">
        <v>16</v>
      </c>
      <c r="C141" s="46"/>
      <c r="D141" s="46"/>
      <c r="E141" s="46"/>
      <c r="F141" s="46"/>
      <c r="G141" s="874">
        <v>2020</v>
      </c>
      <c r="H141" s="874">
        <v>2021</v>
      </c>
      <c r="I141" s="1129"/>
      <c r="J141" s="1293"/>
      <c r="K141" s="47"/>
      <c r="L141" s="47">
        <v>5022.96</v>
      </c>
      <c r="M141" s="47">
        <v>0</v>
      </c>
      <c r="N141" s="47">
        <v>0</v>
      </c>
      <c r="O141" s="47">
        <v>0</v>
      </c>
      <c r="P141" s="47">
        <v>420.48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96">
        <v>0</v>
      </c>
      <c r="Y141" s="96">
        <v>0</v>
      </c>
      <c r="Z141" s="96"/>
      <c r="AA141" s="47">
        <v>0</v>
      </c>
      <c r="AB141" s="47">
        <v>0</v>
      </c>
      <c r="AC141" s="47">
        <v>0</v>
      </c>
      <c r="AD141" s="47">
        <v>0</v>
      </c>
      <c r="AE141" s="47">
        <v>0</v>
      </c>
      <c r="AF141" s="47">
        <v>0</v>
      </c>
      <c r="AG141" s="47">
        <v>0</v>
      </c>
      <c r="AH141" s="47">
        <v>0</v>
      </c>
      <c r="AI141" s="47">
        <v>0</v>
      </c>
      <c r="AJ141" s="47">
        <v>0</v>
      </c>
      <c r="AK141" s="47">
        <v>0</v>
      </c>
      <c r="AL141" s="47">
        <v>0</v>
      </c>
      <c r="AM141" s="47">
        <v>0</v>
      </c>
      <c r="AN141" s="47">
        <v>0</v>
      </c>
      <c r="AO141" s="47">
        <v>0</v>
      </c>
      <c r="AP141" s="397"/>
      <c r="AQ141" s="96"/>
    </row>
    <row r="142" spans="1:43" s="327" customFormat="1" ht="30" customHeight="1">
      <c r="A142" s="1036" t="s">
        <v>61</v>
      </c>
      <c r="B142" s="611" t="s">
        <v>411</v>
      </c>
      <c r="C142" s="807"/>
      <c r="D142" s="807"/>
      <c r="E142" s="807"/>
      <c r="F142" s="807"/>
      <c r="G142" s="807"/>
      <c r="H142" s="807"/>
      <c r="I142" s="1127" t="s">
        <v>20</v>
      </c>
      <c r="J142" s="1291">
        <v>4106.3500000000004</v>
      </c>
      <c r="K142" s="3">
        <v>0</v>
      </c>
      <c r="L142" s="3">
        <f>L143+L146</f>
        <v>6022.96</v>
      </c>
      <c r="M142" s="3">
        <f>M143+M146</f>
        <v>0</v>
      </c>
      <c r="N142" s="3">
        <f>N143+N146</f>
        <v>980</v>
      </c>
      <c r="O142" s="3">
        <f>O143+O146</f>
        <v>0</v>
      </c>
      <c r="P142" s="3">
        <f>P143+P146</f>
        <v>1281.26</v>
      </c>
      <c r="Q142" s="3">
        <f t="shared" ref="Q142:Y142" si="85">Q143+Q146</f>
        <v>0</v>
      </c>
      <c r="R142" s="3">
        <f t="shared" si="85"/>
        <v>0</v>
      </c>
      <c r="S142" s="3">
        <f t="shared" si="85"/>
        <v>0</v>
      </c>
      <c r="T142" s="3">
        <f t="shared" si="85"/>
        <v>980</v>
      </c>
      <c r="U142" s="3">
        <f t="shared" si="85"/>
        <v>980</v>
      </c>
      <c r="V142" s="3">
        <f t="shared" si="85"/>
        <v>0</v>
      </c>
      <c r="W142" s="3">
        <f t="shared" si="85"/>
        <v>0</v>
      </c>
      <c r="X142" s="3">
        <f t="shared" si="85"/>
        <v>0</v>
      </c>
      <c r="Y142" s="3">
        <f t="shared" si="85"/>
        <v>0</v>
      </c>
      <c r="Z142" s="95">
        <v>0</v>
      </c>
      <c r="AA142" s="3">
        <f t="shared" ref="AA142" si="86">AA143+AA146</f>
        <v>0</v>
      </c>
      <c r="AB142" s="3">
        <f>AB143+AB146</f>
        <v>0</v>
      </c>
      <c r="AC142" s="3">
        <f>AC143+AC146</f>
        <v>0</v>
      </c>
      <c r="AD142" s="3">
        <f>AD143+AD146</f>
        <v>0</v>
      </c>
      <c r="AE142" s="3">
        <f>AE143+AE146</f>
        <v>0</v>
      </c>
      <c r="AF142" s="3">
        <f t="shared" ref="AF142:AJ142" si="87">AF143+AF146</f>
        <v>0</v>
      </c>
      <c r="AG142" s="3">
        <f t="shared" si="87"/>
        <v>0</v>
      </c>
      <c r="AH142" s="3">
        <f t="shared" si="87"/>
        <v>0</v>
      </c>
      <c r="AI142" s="3">
        <f t="shared" si="87"/>
        <v>0</v>
      </c>
      <c r="AJ142" s="3">
        <f t="shared" si="87"/>
        <v>0</v>
      </c>
      <c r="AK142" s="3">
        <f>P142-Q142</f>
        <v>1281.26</v>
      </c>
      <c r="AL142" s="3">
        <f>AK142</f>
        <v>1281.26</v>
      </c>
      <c r="AM142" s="318">
        <f>ROUND((Q142*100%/P142*100),2)</f>
        <v>0</v>
      </c>
      <c r="AN142" s="3">
        <f t="shared" ref="AN142:AO142" si="88">AN143+AN146</f>
        <v>0</v>
      </c>
      <c r="AO142" s="3">
        <f t="shared" si="88"/>
        <v>0</v>
      </c>
      <c r="AP142" s="640" t="s">
        <v>256</v>
      </c>
      <c r="AQ142" s="95">
        <v>0</v>
      </c>
    </row>
    <row r="143" spans="1:43">
      <c r="A143" s="1046"/>
      <c r="B143" s="23" t="s">
        <v>15</v>
      </c>
      <c r="C143" s="46"/>
      <c r="D143" s="46"/>
      <c r="E143" s="46"/>
      <c r="F143" s="46"/>
      <c r="G143" s="874">
        <v>2019</v>
      </c>
      <c r="H143" s="874">
        <v>2019</v>
      </c>
      <c r="I143" s="1128"/>
      <c r="J143" s="1292"/>
      <c r="K143" s="47"/>
      <c r="L143" s="47">
        <v>1000</v>
      </c>
      <c r="M143" s="47">
        <v>0</v>
      </c>
      <c r="N143" s="47">
        <v>980</v>
      </c>
      <c r="O143" s="47">
        <v>0</v>
      </c>
      <c r="P143" s="47">
        <v>377.92</v>
      </c>
      <c r="Q143" s="47">
        <v>0</v>
      </c>
      <c r="R143" s="47">
        <f t="shared" ref="R143:Y143" si="89">R144+R145</f>
        <v>0</v>
      </c>
      <c r="S143" s="47">
        <f t="shared" si="89"/>
        <v>0</v>
      </c>
      <c r="T143" s="47">
        <f t="shared" si="89"/>
        <v>980</v>
      </c>
      <c r="U143" s="47">
        <f t="shared" si="89"/>
        <v>980</v>
      </c>
      <c r="V143" s="47">
        <f t="shared" si="89"/>
        <v>0</v>
      </c>
      <c r="W143" s="47">
        <f t="shared" si="89"/>
        <v>0</v>
      </c>
      <c r="X143" s="47">
        <f t="shared" si="89"/>
        <v>0</v>
      </c>
      <c r="Y143" s="47">
        <f t="shared" si="89"/>
        <v>0</v>
      </c>
      <c r="Z143" s="96"/>
      <c r="AA143" s="47">
        <f t="shared" ref="AA143" si="90">AA144+AA145</f>
        <v>0</v>
      </c>
      <c r="AB143" s="47">
        <f>AB144+AB145</f>
        <v>0</v>
      </c>
      <c r="AC143" s="47">
        <f>AC144+AC145</f>
        <v>0</v>
      </c>
      <c r="AD143" s="47">
        <f>AD144+AD145</f>
        <v>0</v>
      </c>
      <c r="AE143" s="47">
        <f>AE144+AE145</f>
        <v>0</v>
      </c>
      <c r="AF143" s="47">
        <v>0</v>
      </c>
      <c r="AG143" s="47">
        <v>0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7">
        <v>0</v>
      </c>
      <c r="AP143" s="397"/>
      <c r="AQ143" s="96"/>
    </row>
    <row r="144" spans="1:43" s="266" customFormat="1" hidden="1">
      <c r="A144" s="1046"/>
      <c r="B144" s="444" t="s">
        <v>251</v>
      </c>
      <c r="C144" s="445"/>
      <c r="D144" s="445"/>
      <c r="E144" s="445"/>
      <c r="F144" s="445"/>
      <c r="G144" s="262"/>
      <c r="H144" s="262"/>
      <c r="I144" s="1128"/>
      <c r="J144" s="1292"/>
      <c r="K144" s="96"/>
      <c r="L144" s="96"/>
      <c r="M144" s="96"/>
      <c r="N144" s="96"/>
      <c r="O144" s="96"/>
      <c r="P144" s="96">
        <v>0</v>
      </c>
      <c r="Q144" s="96">
        <f>S144+U144</f>
        <v>980</v>
      </c>
      <c r="R144" s="96">
        <v>0</v>
      </c>
      <c r="S144" s="96">
        <v>0</v>
      </c>
      <c r="T144" s="96">
        <f>U144</f>
        <v>980</v>
      </c>
      <c r="U144" s="96">
        <v>980</v>
      </c>
      <c r="V144" s="96"/>
      <c r="W144" s="96"/>
      <c r="X144" s="96"/>
      <c r="Y144" s="96"/>
      <c r="Z144" s="96"/>
      <c r="AA144" s="96">
        <f>AB144</f>
        <v>0</v>
      </c>
      <c r="AB144" s="96">
        <v>0</v>
      </c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405"/>
      <c r="AQ144" s="96"/>
    </row>
    <row r="145" spans="1:43" s="266" customFormat="1" hidden="1">
      <c r="A145" s="1046"/>
      <c r="B145" s="444" t="s">
        <v>252</v>
      </c>
      <c r="C145" s="445"/>
      <c r="D145" s="445"/>
      <c r="E145" s="445"/>
      <c r="F145" s="445"/>
      <c r="G145" s="262"/>
      <c r="H145" s="262"/>
      <c r="I145" s="1128"/>
      <c r="J145" s="1292"/>
      <c r="K145" s="96"/>
      <c r="L145" s="96"/>
      <c r="M145" s="96"/>
      <c r="N145" s="96"/>
      <c r="O145" s="96"/>
      <c r="P145" s="96"/>
      <c r="Q145" s="96">
        <f>S145</f>
        <v>0</v>
      </c>
      <c r="R145" s="96">
        <f>S145</f>
        <v>0</v>
      </c>
      <c r="S145" s="96">
        <v>0</v>
      </c>
      <c r="T145" s="96"/>
      <c r="U145" s="96"/>
      <c r="V145" s="96"/>
      <c r="W145" s="96"/>
      <c r="X145" s="96"/>
      <c r="Y145" s="96"/>
      <c r="Z145" s="96"/>
      <c r="AA145" s="96">
        <f>AB145</f>
        <v>0</v>
      </c>
      <c r="AB145" s="96">
        <v>0</v>
      </c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405"/>
      <c r="AQ145" s="96"/>
    </row>
    <row r="146" spans="1:43">
      <c r="A146" s="1047"/>
      <c r="B146" s="23" t="s">
        <v>16</v>
      </c>
      <c r="C146" s="46"/>
      <c r="D146" s="46"/>
      <c r="E146" s="46"/>
      <c r="F146" s="46"/>
      <c r="G146" s="874">
        <v>2020</v>
      </c>
      <c r="H146" s="874">
        <v>2021</v>
      </c>
      <c r="I146" s="1129"/>
      <c r="J146" s="1293"/>
      <c r="K146" s="47"/>
      <c r="L146" s="47">
        <v>5022.96</v>
      </c>
      <c r="M146" s="47">
        <v>0</v>
      </c>
      <c r="N146" s="47">
        <v>0</v>
      </c>
      <c r="O146" s="47">
        <v>0</v>
      </c>
      <c r="P146" s="47">
        <v>903.34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96">
        <v>0</v>
      </c>
      <c r="Y146" s="96">
        <v>0</v>
      </c>
      <c r="Z146" s="96"/>
      <c r="AA146" s="47">
        <v>0</v>
      </c>
      <c r="AB146" s="47">
        <v>0</v>
      </c>
      <c r="AC146" s="47">
        <v>0</v>
      </c>
      <c r="AD146" s="47">
        <v>0</v>
      </c>
      <c r="AE146" s="47">
        <v>0</v>
      </c>
      <c r="AF146" s="47">
        <v>0</v>
      </c>
      <c r="AG146" s="47">
        <v>0</v>
      </c>
      <c r="AH146" s="47">
        <v>0</v>
      </c>
      <c r="AI146" s="47">
        <v>0</v>
      </c>
      <c r="AJ146" s="47">
        <v>0</v>
      </c>
      <c r="AK146" s="47">
        <v>0</v>
      </c>
      <c r="AL146" s="47">
        <v>0</v>
      </c>
      <c r="AM146" s="47">
        <v>0</v>
      </c>
      <c r="AN146" s="47">
        <v>0</v>
      </c>
      <c r="AO146" s="47">
        <v>0</v>
      </c>
      <c r="AP146" s="397"/>
      <c r="AQ146" s="96"/>
    </row>
    <row r="147" spans="1:43" s="327" customFormat="1" ht="30" customHeight="1">
      <c r="A147" s="1036" t="s">
        <v>61</v>
      </c>
      <c r="B147" s="611" t="s">
        <v>412</v>
      </c>
      <c r="C147" s="807"/>
      <c r="D147" s="807"/>
      <c r="E147" s="807"/>
      <c r="F147" s="807"/>
      <c r="G147" s="807"/>
      <c r="H147" s="807"/>
      <c r="I147" s="1127" t="s">
        <v>20</v>
      </c>
      <c r="J147" s="1291">
        <v>4106.3500000000004</v>
      </c>
      <c r="K147" s="3">
        <v>0</v>
      </c>
      <c r="L147" s="3">
        <f>L148+L151</f>
        <v>6022.96</v>
      </c>
      <c r="M147" s="3">
        <f>M148+M151</f>
        <v>0</v>
      </c>
      <c r="N147" s="3">
        <f>N148+N151</f>
        <v>980</v>
      </c>
      <c r="O147" s="3">
        <f>O148+O151</f>
        <v>0</v>
      </c>
      <c r="P147" s="3">
        <f>P148+P151</f>
        <v>1281.26</v>
      </c>
      <c r="Q147" s="3">
        <f t="shared" ref="Q147:Y147" si="91">Q148+Q151</f>
        <v>0</v>
      </c>
      <c r="R147" s="3">
        <f t="shared" si="91"/>
        <v>0</v>
      </c>
      <c r="S147" s="3">
        <f t="shared" si="91"/>
        <v>0</v>
      </c>
      <c r="T147" s="3">
        <f t="shared" si="91"/>
        <v>980</v>
      </c>
      <c r="U147" s="3">
        <f t="shared" si="91"/>
        <v>980</v>
      </c>
      <c r="V147" s="3">
        <f t="shared" si="91"/>
        <v>0</v>
      </c>
      <c r="W147" s="3">
        <f t="shared" si="91"/>
        <v>0</v>
      </c>
      <c r="X147" s="3">
        <f t="shared" si="91"/>
        <v>0</v>
      </c>
      <c r="Y147" s="3">
        <f t="shared" si="91"/>
        <v>0</v>
      </c>
      <c r="Z147" s="95">
        <v>0</v>
      </c>
      <c r="AA147" s="3">
        <f t="shared" ref="AA147" si="92">AA148+AA151</f>
        <v>0</v>
      </c>
      <c r="AB147" s="3">
        <f>AB148+AB151</f>
        <v>0</v>
      </c>
      <c r="AC147" s="3">
        <f>AC148+AC151</f>
        <v>0</v>
      </c>
      <c r="AD147" s="3">
        <f>AD148+AD151</f>
        <v>0</v>
      </c>
      <c r="AE147" s="3">
        <f>AE148+AE151</f>
        <v>0</v>
      </c>
      <c r="AF147" s="3">
        <f t="shared" ref="AF147:AJ147" si="93">AF148+AF151</f>
        <v>0</v>
      </c>
      <c r="AG147" s="3">
        <f t="shared" si="93"/>
        <v>0</v>
      </c>
      <c r="AH147" s="3">
        <f t="shared" si="93"/>
        <v>0</v>
      </c>
      <c r="AI147" s="3">
        <f t="shared" si="93"/>
        <v>0</v>
      </c>
      <c r="AJ147" s="3">
        <f t="shared" si="93"/>
        <v>0</v>
      </c>
      <c r="AK147" s="3">
        <f>P147-Q147</f>
        <v>1281.26</v>
      </c>
      <c r="AL147" s="3">
        <f>AK147</f>
        <v>1281.26</v>
      </c>
      <c r="AM147" s="318">
        <f>ROUND((Q147*100%/P147*100),2)</f>
        <v>0</v>
      </c>
      <c r="AN147" s="3">
        <f t="shared" ref="AN147:AO147" si="94">AN148+AN151</f>
        <v>0</v>
      </c>
      <c r="AO147" s="3">
        <f t="shared" si="94"/>
        <v>0</v>
      </c>
      <c r="AP147" s="640" t="s">
        <v>256</v>
      </c>
      <c r="AQ147" s="95">
        <v>0</v>
      </c>
    </row>
    <row r="148" spans="1:43">
      <c r="A148" s="1046"/>
      <c r="B148" s="23" t="s">
        <v>15</v>
      </c>
      <c r="C148" s="46"/>
      <c r="D148" s="46"/>
      <c r="E148" s="46"/>
      <c r="F148" s="46"/>
      <c r="G148" s="874">
        <v>2019</v>
      </c>
      <c r="H148" s="874">
        <v>2019</v>
      </c>
      <c r="I148" s="1128"/>
      <c r="J148" s="1292"/>
      <c r="K148" s="47"/>
      <c r="L148" s="47">
        <v>1000</v>
      </c>
      <c r="M148" s="47">
        <v>0</v>
      </c>
      <c r="N148" s="47">
        <v>980</v>
      </c>
      <c r="O148" s="47">
        <v>0</v>
      </c>
      <c r="P148" s="47">
        <v>377.92</v>
      </c>
      <c r="Q148" s="47">
        <v>0</v>
      </c>
      <c r="R148" s="47">
        <f t="shared" ref="R148:Y148" si="95">R149+R150</f>
        <v>0</v>
      </c>
      <c r="S148" s="47">
        <f t="shared" si="95"/>
        <v>0</v>
      </c>
      <c r="T148" s="47">
        <f t="shared" si="95"/>
        <v>980</v>
      </c>
      <c r="U148" s="47">
        <f t="shared" si="95"/>
        <v>980</v>
      </c>
      <c r="V148" s="47">
        <f t="shared" si="95"/>
        <v>0</v>
      </c>
      <c r="W148" s="47">
        <f t="shared" si="95"/>
        <v>0</v>
      </c>
      <c r="X148" s="47">
        <f t="shared" si="95"/>
        <v>0</v>
      </c>
      <c r="Y148" s="47">
        <f t="shared" si="95"/>
        <v>0</v>
      </c>
      <c r="Z148" s="96"/>
      <c r="AA148" s="47">
        <f t="shared" ref="AA148" si="96">AA149+AA150</f>
        <v>0</v>
      </c>
      <c r="AB148" s="47">
        <f>AB149+AB150</f>
        <v>0</v>
      </c>
      <c r="AC148" s="47">
        <f>AC149+AC150</f>
        <v>0</v>
      </c>
      <c r="AD148" s="47">
        <f>AD149+AD150</f>
        <v>0</v>
      </c>
      <c r="AE148" s="47">
        <f>AE149+AE150</f>
        <v>0</v>
      </c>
      <c r="AF148" s="47">
        <v>0</v>
      </c>
      <c r="AG148" s="47">
        <v>0</v>
      </c>
      <c r="AH148" s="47">
        <v>0</v>
      </c>
      <c r="AI148" s="47">
        <v>0</v>
      </c>
      <c r="AJ148" s="47">
        <v>0</v>
      </c>
      <c r="AK148" s="47">
        <v>0</v>
      </c>
      <c r="AL148" s="47">
        <v>0</v>
      </c>
      <c r="AM148" s="47">
        <v>0</v>
      </c>
      <c r="AN148" s="47">
        <v>0</v>
      </c>
      <c r="AO148" s="47">
        <v>0</v>
      </c>
      <c r="AP148" s="397"/>
      <c r="AQ148" s="96"/>
    </row>
    <row r="149" spans="1:43" s="266" customFormat="1" hidden="1">
      <c r="A149" s="1046"/>
      <c r="B149" s="444" t="s">
        <v>251</v>
      </c>
      <c r="C149" s="445"/>
      <c r="D149" s="445"/>
      <c r="E149" s="445"/>
      <c r="F149" s="445"/>
      <c r="G149" s="262"/>
      <c r="H149" s="262"/>
      <c r="I149" s="1128"/>
      <c r="J149" s="1292"/>
      <c r="K149" s="96"/>
      <c r="L149" s="96"/>
      <c r="M149" s="96"/>
      <c r="N149" s="96"/>
      <c r="O149" s="96"/>
      <c r="P149" s="96">
        <v>0</v>
      </c>
      <c r="Q149" s="96">
        <f>S149+U149</f>
        <v>980</v>
      </c>
      <c r="R149" s="96">
        <v>0</v>
      </c>
      <c r="S149" s="96">
        <v>0</v>
      </c>
      <c r="T149" s="96">
        <f>U149</f>
        <v>980</v>
      </c>
      <c r="U149" s="96">
        <v>980</v>
      </c>
      <c r="V149" s="96"/>
      <c r="W149" s="96"/>
      <c r="X149" s="96"/>
      <c r="Y149" s="96"/>
      <c r="Z149" s="96"/>
      <c r="AA149" s="96">
        <f>AB149</f>
        <v>0</v>
      </c>
      <c r="AB149" s="96">
        <v>0</v>
      </c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405"/>
      <c r="AQ149" s="96"/>
    </row>
    <row r="150" spans="1:43" s="266" customFormat="1" hidden="1">
      <c r="A150" s="1046"/>
      <c r="B150" s="444" t="s">
        <v>252</v>
      </c>
      <c r="C150" s="445"/>
      <c r="D150" s="445"/>
      <c r="E150" s="445"/>
      <c r="F150" s="445"/>
      <c r="G150" s="262"/>
      <c r="H150" s="262"/>
      <c r="I150" s="1128"/>
      <c r="J150" s="1292"/>
      <c r="K150" s="96"/>
      <c r="L150" s="96"/>
      <c r="M150" s="96"/>
      <c r="N150" s="96"/>
      <c r="O150" s="96"/>
      <c r="P150" s="96"/>
      <c r="Q150" s="96">
        <f>S150</f>
        <v>0</v>
      </c>
      <c r="R150" s="96">
        <f>S150</f>
        <v>0</v>
      </c>
      <c r="S150" s="96">
        <v>0</v>
      </c>
      <c r="T150" s="96"/>
      <c r="U150" s="96"/>
      <c r="V150" s="96"/>
      <c r="W150" s="96"/>
      <c r="X150" s="96"/>
      <c r="Y150" s="96"/>
      <c r="Z150" s="96"/>
      <c r="AA150" s="96">
        <f>AB150</f>
        <v>0</v>
      </c>
      <c r="AB150" s="96">
        <v>0</v>
      </c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405"/>
      <c r="AQ150" s="96"/>
    </row>
    <row r="151" spans="1:43">
      <c r="A151" s="1047"/>
      <c r="B151" s="23" t="s">
        <v>16</v>
      </c>
      <c r="C151" s="46"/>
      <c r="D151" s="46"/>
      <c r="E151" s="46"/>
      <c r="F151" s="46"/>
      <c r="G151" s="874">
        <v>2020</v>
      </c>
      <c r="H151" s="874">
        <v>2021</v>
      </c>
      <c r="I151" s="1129"/>
      <c r="J151" s="1293"/>
      <c r="K151" s="47"/>
      <c r="L151" s="47">
        <v>5022.96</v>
      </c>
      <c r="M151" s="47">
        <v>0</v>
      </c>
      <c r="N151" s="47">
        <v>0</v>
      </c>
      <c r="O151" s="47">
        <v>0</v>
      </c>
      <c r="P151" s="47">
        <v>903.34</v>
      </c>
      <c r="Q151" s="47">
        <v>0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96">
        <v>0</v>
      </c>
      <c r="Y151" s="96">
        <v>0</v>
      </c>
      <c r="Z151" s="96"/>
      <c r="AA151" s="47">
        <v>0</v>
      </c>
      <c r="AB151" s="47">
        <v>0</v>
      </c>
      <c r="AC151" s="47">
        <v>0</v>
      </c>
      <c r="AD151" s="47">
        <v>0</v>
      </c>
      <c r="AE151" s="47">
        <v>0</v>
      </c>
      <c r="AF151" s="47">
        <v>0</v>
      </c>
      <c r="AG151" s="47">
        <v>0</v>
      </c>
      <c r="AH151" s="47">
        <v>0</v>
      </c>
      <c r="AI151" s="47">
        <v>0</v>
      </c>
      <c r="AJ151" s="47">
        <v>0</v>
      </c>
      <c r="AK151" s="47">
        <v>0</v>
      </c>
      <c r="AL151" s="47">
        <v>0</v>
      </c>
      <c r="AM151" s="47">
        <v>0</v>
      </c>
      <c r="AN151" s="47">
        <v>0</v>
      </c>
      <c r="AO151" s="47">
        <v>0</v>
      </c>
      <c r="AP151" s="397"/>
      <c r="AQ151" s="96"/>
    </row>
    <row r="152" spans="1:43" ht="15.75">
      <c r="A152" s="887"/>
      <c r="B152" s="808"/>
      <c r="C152" s="809"/>
      <c r="D152" s="809"/>
      <c r="E152" s="809"/>
      <c r="F152" s="809"/>
      <c r="G152" s="313"/>
      <c r="H152" s="313"/>
      <c r="I152" s="810"/>
      <c r="J152" s="811"/>
      <c r="K152" s="812"/>
      <c r="L152" s="813"/>
      <c r="M152" s="813"/>
      <c r="N152" s="813"/>
      <c r="O152" s="813"/>
      <c r="P152" s="813"/>
      <c r="Q152" s="813"/>
      <c r="R152" s="813"/>
      <c r="S152" s="813"/>
      <c r="T152" s="813"/>
      <c r="U152" s="813"/>
      <c r="V152" s="813"/>
      <c r="W152" s="813"/>
      <c r="X152" s="814"/>
      <c r="Y152" s="814"/>
      <c r="Z152" s="814"/>
      <c r="AA152" s="813"/>
      <c r="AB152" s="813"/>
      <c r="AC152" s="813"/>
      <c r="AD152" s="813"/>
      <c r="AE152" s="813"/>
      <c r="AF152" s="813"/>
      <c r="AG152" s="813"/>
      <c r="AH152" s="813"/>
      <c r="AI152" s="813"/>
      <c r="AJ152" s="813"/>
      <c r="AK152" s="813"/>
      <c r="AL152" s="813"/>
      <c r="AM152" s="813"/>
      <c r="AN152" s="813"/>
      <c r="AO152" s="813"/>
      <c r="AP152" s="815"/>
      <c r="AQ152" s="814"/>
    </row>
    <row r="153" spans="1:43" s="327" customFormat="1" ht="15.75">
      <c r="A153" s="641" t="s">
        <v>13</v>
      </c>
      <c r="B153" s="617" t="s">
        <v>7</v>
      </c>
      <c r="C153" s="618"/>
      <c r="D153" s="618"/>
      <c r="E153" s="618"/>
      <c r="F153" s="618"/>
      <c r="G153" s="618"/>
      <c r="H153" s="618"/>
      <c r="I153" s="618"/>
      <c r="J153" s="618"/>
      <c r="K153" s="618"/>
      <c r="L153" s="685"/>
      <c r="M153" s="685"/>
      <c r="N153" s="685"/>
      <c r="O153" s="685"/>
      <c r="P153" s="685"/>
      <c r="Q153" s="685"/>
      <c r="R153" s="685"/>
      <c r="S153" s="685"/>
      <c r="T153" s="685"/>
      <c r="U153" s="685"/>
      <c r="V153" s="685"/>
      <c r="W153" s="685"/>
      <c r="X153" s="904"/>
      <c r="Y153" s="904"/>
      <c r="Z153" s="904"/>
      <c r="AA153" s="685"/>
      <c r="AB153" s="685"/>
      <c r="AC153" s="685"/>
      <c r="AD153" s="685"/>
      <c r="AE153" s="685"/>
      <c r="AF153" s="685"/>
      <c r="AG153" s="685"/>
      <c r="AH153" s="685"/>
      <c r="AI153" s="685"/>
      <c r="AJ153" s="685"/>
      <c r="AK153" s="685"/>
      <c r="AL153" s="685"/>
      <c r="AM153" s="685"/>
      <c r="AN153" s="685"/>
      <c r="AO153" s="685"/>
      <c r="AP153" s="642"/>
      <c r="AQ153" s="904"/>
    </row>
    <row r="154" spans="1:43" s="643" customFormat="1" ht="12.75">
      <c r="A154" s="1312" t="s">
        <v>328</v>
      </c>
      <c r="B154" s="1313"/>
      <c r="C154" s="1313"/>
      <c r="D154" s="1313"/>
      <c r="E154" s="1313"/>
      <c r="F154" s="1313"/>
      <c r="G154" s="1313"/>
      <c r="H154" s="1314"/>
      <c r="I154" s="695" t="s">
        <v>21</v>
      </c>
      <c r="J154" s="70">
        <f t="shared" ref="J154:AO154" si="97">J155+J156+J157+J158</f>
        <v>165965.11999999997</v>
      </c>
      <c r="K154" s="70">
        <f t="shared" si="97"/>
        <v>25354.1</v>
      </c>
      <c r="L154" s="70">
        <f t="shared" si="97"/>
        <v>1042119.19</v>
      </c>
      <c r="M154" s="70">
        <f t="shared" si="97"/>
        <v>571026.48</v>
      </c>
      <c r="N154" s="70">
        <f t="shared" si="97"/>
        <v>616839.18000000005</v>
      </c>
      <c r="O154" s="70">
        <f t="shared" si="97"/>
        <v>381271.67000000004</v>
      </c>
      <c r="P154" s="70">
        <f>P163+P166+P170+P179+P183+P186+P207+P212+P218+P224+P226+P237+P248+P251+P256+P259+P266+P268+P272+P277+P284+P287+P194+P197+P200+P228+P234+P241+P297+P307+P310</f>
        <v>292742.20000000007</v>
      </c>
      <c r="Q154" s="70">
        <f>Q163+Q166+Q170+Q179+Q183+Q186+Q207+Q212+Q218+Q224+Q226+Q237+Q248+Q251+Q256+Q259+Q266+Q268+Q272+Q277+Q284+Q287+Q194+Q197+Q200+Q228+Q234+Q241</f>
        <v>0</v>
      </c>
      <c r="R154" s="70">
        <f t="shared" ref="R154:AA154" si="98">R163+R166+R170+R179+R183+R186+R207+R212+R218+R224+R226+R237+R248+R251+R256+R259+R266+R268+R272+R277+R284+R287+R194+R197+R200+R228+R234+R241</f>
        <v>1527.65</v>
      </c>
      <c r="S154" s="70">
        <f t="shared" si="98"/>
        <v>22049.917999999998</v>
      </c>
      <c r="T154" s="70">
        <f t="shared" si="98"/>
        <v>4034.596</v>
      </c>
      <c r="U154" s="70">
        <f t="shared" si="98"/>
        <v>33194.207000000002</v>
      </c>
      <c r="V154" s="70">
        <f t="shared" si="98"/>
        <v>33008.714999999997</v>
      </c>
      <c r="W154" s="70">
        <f t="shared" si="98"/>
        <v>97699.886239999993</v>
      </c>
      <c r="X154" s="70">
        <f t="shared" si="98"/>
        <v>0</v>
      </c>
      <c r="Y154" s="70">
        <f t="shared" si="98"/>
        <v>0</v>
      </c>
      <c r="Z154" s="70">
        <f t="shared" si="98"/>
        <v>45</v>
      </c>
      <c r="AA154" s="70">
        <f t="shared" si="98"/>
        <v>0</v>
      </c>
      <c r="AB154" s="70">
        <f t="shared" si="97"/>
        <v>20471.075000000001</v>
      </c>
      <c r="AC154" s="70">
        <f t="shared" si="97"/>
        <v>35341.406000000003</v>
      </c>
      <c r="AD154" s="70">
        <f t="shared" si="97"/>
        <v>69790.480890000006</v>
      </c>
      <c r="AE154" s="70">
        <f t="shared" si="97"/>
        <v>0</v>
      </c>
      <c r="AF154" s="70">
        <f t="shared" si="97"/>
        <v>0</v>
      </c>
      <c r="AG154" s="70">
        <f t="shared" si="97"/>
        <v>0</v>
      </c>
      <c r="AH154" s="70">
        <f t="shared" si="97"/>
        <v>0</v>
      </c>
      <c r="AI154" s="70">
        <f t="shared" si="97"/>
        <v>0</v>
      </c>
      <c r="AJ154" s="70">
        <f t="shared" si="97"/>
        <v>0</v>
      </c>
      <c r="AK154" s="70">
        <f t="shared" si="97"/>
        <v>147723.24</v>
      </c>
      <c r="AL154" s="70">
        <f t="shared" si="97"/>
        <v>147723.24</v>
      </c>
      <c r="AM154" s="70" t="e">
        <f t="shared" si="97"/>
        <v>#DIV/0!</v>
      </c>
      <c r="AN154" s="70">
        <f t="shared" si="97"/>
        <v>0</v>
      </c>
      <c r="AO154" s="70">
        <f t="shared" si="97"/>
        <v>0</v>
      </c>
      <c r="AP154" s="696"/>
      <c r="AQ154" s="694">
        <f>AQ163+AQ166+AQ170+AQ179+AQ183+AQ186+AQ207+AQ212+AQ218+AQ224+AQ226+AQ237+AQ248+AQ251+AQ256+AQ259+AQ266+AQ268+AQ272+AQ277+AQ284+AQ287</f>
        <v>4894.7240000000002</v>
      </c>
    </row>
    <row r="155" spans="1:43" s="621" customFormat="1" ht="58.5" hidden="1" customHeight="1">
      <c r="A155" s="1315"/>
      <c r="B155" s="1316"/>
      <c r="C155" s="1316"/>
      <c r="D155" s="1316"/>
      <c r="E155" s="1316"/>
      <c r="F155" s="1316"/>
      <c r="G155" s="1316"/>
      <c r="H155" s="1317"/>
      <c r="I155" s="23" t="s">
        <v>19</v>
      </c>
      <c r="J155" s="71">
        <f t="shared" ref="J155:AO158" si="99">J159+J203+J230</f>
        <v>152888.53999999998</v>
      </c>
      <c r="K155" s="71">
        <f t="shared" si="99"/>
        <v>25354.1</v>
      </c>
      <c r="L155" s="47">
        <f t="shared" si="99"/>
        <v>193023.18</v>
      </c>
      <c r="M155" s="47">
        <f t="shared" si="99"/>
        <v>42443.12</v>
      </c>
      <c r="N155" s="47">
        <f t="shared" si="99"/>
        <v>35331.160000000003</v>
      </c>
      <c r="O155" s="47">
        <f t="shared" si="99"/>
        <v>29531.94</v>
      </c>
      <c r="P155" s="47">
        <f t="shared" si="99"/>
        <v>100162.01</v>
      </c>
      <c r="Q155" s="47">
        <f t="shared" si="99"/>
        <v>0</v>
      </c>
      <c r="R155" s="47">
        <f t="shared" si="99"/>
        <v>743.47199999999998</v>
      </c>
      <c r="S155" s="47">
        <f t="shared" si="99"/>
        <v>3743.4719999999998</v>
      </c>
      <c r="T155" s="47">
        <f t="shared" si="99"/>
        <v>31.5</v>
      </c>
      <c r="U155" s="47">
        <f t="shared" si="99"/>
        <v>2236.8380000000002</v>
      </c>
      <c r="V155" s="47">
        <f t="shared" si="99"/>
        <v>0</v>
      </c>
      <c r="W155" s="47">
        <f t="shared" si="99"/>
        <v>0</v>
      </c>
      <c r="X155" s="47">
        <f t="shared" si="99"/>
        <v>0</v>
      </c>
      <c r="Y155" s="47">
        <f t="shared" si="99"/>
        <v>0</v>
      </c>
      <c r="Z155" s="96"/>
      <c r="AA155" s="47">
        <f t="shared" si="99"/>
        <v>0</v>
      </c>
      <c r="AB155" s="47">
        <f t="shared" si="99"/>
        <v>2948.8069999999998</v>
      </c>
      <c r="AC155" s="47">
        <f t="shared" si="99"/>
        <v>0</v>
      </c>
      <c r="AD155" s="47">
        <f t="shared" si="99"/>
        <v>31.5</v>
      </c>
      <c r="AE155" s="47">
        <f t="shared" si="99"/>
        <v>0</v>
      </c>
      <c r="AF155" s="47">
        <f t="shared" si="99"/>
        <v>0</v>
      </c>
      <c r="AG155" s="47">
        <f t="shared" si="99"/>
        <v>0</v>
      </c>
      <c r="AH155" s="47">
        <f t="shared" si="99"/>
        <v>0</v>
      </c>
      <c r="AI155" s="47">
        <f t="shared" si="99"/>
        <v>0</v>
      </c>
      <c r="AJ155" s="47">
        <f t="shared" si="99"/>
        <v>0</v>
      </c>
      <c r="AK155" s="47">
        <f t="shared" si="99"/>
        <v>28946.75</v>
      </c>
      <c r="AL155" s="47">
        <f t="shared" si="99"/>
        <v>28946.75</v>
      </c>
      <c r="AM155" s="47" t="e">
        <f t="shared" si="99"/>
        <v>#DIV/0!</v>
      </c>
      <c r="AN155" s="47">
        <f t="shared" si="99"/>
        <v>0</v>
      </c>
      <c r="AO155" s="47">
        <f t="shared" si="99"/>
        <v>0</v>
      </c>
      <c r="AP155" s="397"/>
      <c r="AQ155" s="96"/>
    </row>
    <row r="156" spans="1:43" s="621" customFormat="1" ht="45.75" hidden="1" customHeight="1">
      <c r="A156" s="1315"/>
      <c r="B156" s="1316"/>
      <c r="C156" s="1316"/>
      <c r="D156" s="1316"/>
      <c r="E156" s="1316"/>
      <c r="F156" s="1316"/>
      <c r="G156" s="1316"/>
      <c r="H156" s="1317"/>
      <c r="I156" s="23" t="s">
        <v>20</v>
      </c>
      <c r="J156" s="71">
        <f t="shared" si="99"/>
        <v>13076.579999999998</v>
      </c>
      <c r="K156" s="71">
        <f t="shared" si="99"/>
        <v>0</v>
      </c>
      <c r="L156" s="47">
        <f t="shared" ref="L156:Y157" si="100">L160+L204+L231+L245</f>
        <v>353562.91999999993</v>
      </c>
      <c r="M156" s="47">
        <f t="shared" si="100"/>
        <v>36205.620000000003</v>
      </c>
      <c r="N156" s="47">
        <f t="shared" si="100"/>
        <v>88280.380000000019</v>
      </c>
      <c r="O156" s="47">
        <f t="shared" si="100"/>
        <v>53996.09</v>
      </c>
      <c r="P156" s="47">
        <f t="shared" si="100"/>
        <v>132010.46000000002</v>
      </c>
      <c r="Q156" s="47">
        <f t="shared" si="100"/>
        <v>0</v>
      </c>
      <c r="R156" s="47">
        <f t="shared" si="100"/>
        <v>784.17799999999988</v>
      </c>
      <c r="S156" s="47">
        <f t="shared" si="100"/>
        <v>784.17799999999988</v>
      </c>
      <c r="T156" s="47">
        <f t="shared" si="100"/>
        <v>4003.096</v>
      </c>
      <c r="U156" s="47">
        <f t="shared" si="100"/>
        <v>4006.4960000000001</v>
      </c>
      <c r="V156" s="47">
        <f t="shared" si="100"/>
        <v>4331.41</v>
      </c>
      <c r="W156" s="47">
        <f t="shared" si="100"/>
        <v>5270.3239999999996</v>
      </c>
      <c r="X156" s="47">
        <f t="shared" si="100"/>
        <v>0</v>
      </c>
      <c r="Y156" s="47">
        <f t="shared" si="100"/>
        <v>0</v>
      </c>
      <c r="Z156" s="96"/>
      <c r="AA156" s="47">
        <f>AA160+AA204+AA231+AA245</f>
        <v>0</v>
      </c>
      <c r="AB156" s="47">
        <f>AB160+AB204+AB231+AB245</f>
        <v>0</v>
      </c>
      <c r="AC156" s="47">
        <f>AC160+AC204+AC231+AC245</f>
        <v>3241.61</v>
      </c>
      <c r="AD156" s="47">
        <f>AD160+AD204+AD231+AD245</f>
        <v>69758.980890000006</v>
      </c>
      <c r="AE156" s="47">
        <f>AE160+AE204+AE231+AE245</f>
        <v>0</v>
      </c>
      <c r="AF156" s="47">
        <f t="shared" si="99"/>
        <v>0</v>
      </c>
      <c r="AG156" s="47">
        <f t="shared" si="99"/>
        <v>0</v>
      </c>
      <c r="AH156" s="47">
        <f t="shared" si="99"/>
        <v>0</v>
      </c>
      <c r="AI156" s="47">
        <f t="shared" si="99"/>
        <v>0</v>
      </c>
      <c r="AJ156" s="47">
        <f t="shared" si="99"/>
        <v>0</v>
      </c>
      <c r="AK156" s="47">
        <f t="shared" si="99"/>
        <v>118776.49</v>
      </c>
      <c r="AL156" s="47">
        <f t="shared" si="99"/>
        <v>118776.49</v>
      </c>
      <c r="AM156" s="47" t="e">
        <f t="shared" si="99"/>
        <v>#DIV/0!</v>
      </c>
      <c r="AN156" s="47">
        <f t="shared" si="99"/>
        <v>0</v>
      </c>
      <c r="AO156" s="47">
        <f t="shared" si="99"/>
        <v>0</v>
      </c>
      <c r="AP156" s="397"/>
      <c r="AQ156" s="96"/>
    </row>
    <row r="157" spans="1:43" s="621" customFormat="1" ht="28.5" hidden="1" customHeight="1">
      <c r="A157" s="1315"/>
      <c r="B157" s="1316"/>
      <c r="C157" s="1316"/>
      <c r="D157" s="1316"/>
      <c r="E157" s="1316"/>
      <c r="F157" s="1316"/>
      <c r="G157" s="1316"/>
      <c r="H157" s="1317"/>
      <c r="I157" s="23" t="s">
        <v>10</v>
      </c>
      <c r="J157" s="71">
        <f t="shared" si="99"/>
        <v>0</v>
      </c>
      <c r="K157" s="71">
        <f t="shared" si="99"/>
        <v>0</v>
      </c>
      <c r="L157" s="47">
        <f t="shared" si="100"/>
        <v>495533.09</v>
      </c>
      <c r="M157" s="47">
        <f t="shared" si="100"/>
        <v>492377.74</v>
      </c>
      <c r="N157" s="47">
        <f t="shared" si="100"/>
        <v>493227.64</v>
      </c>
      <c r="O157" s="47">
        <f t="shared" si="100"/>
        <v>297742.64</v>
      </c>
      <c r="P157" s="47">
        <f t="shared" si="100"/>
        <v>0</v>
      </c>
      <c r="Q157" s="47">
        <f t="shared" si="100"/>
        <v>0</v>
      </c>
      <c r="R157" s="47">
        <f t="shared" si="100"/>
        <v>0</v>
      </c>
      <c r="S157" s="47">
        <f t="shared" si="100"/>
        <v>17522.268</v>
      </c>
      <c r="T157" s="47">
        <f t="shared" si="100"/>
        <v>0</v>
      </c>
      <c r="U157" s="47">
        <f t="shared" si="100"/>
        <v>26950.873</v>
      </c>
      <c r="V157" s="47">
        <f t="shared" si="100"/>
        <v>28677.305</v>
      </c>
      <c r="W157" s="47">
        <f t="shared" si="100"/>
        <v>92429.562239999999</v>
      </c>
      <c r="X157" s="47">
        <f t="shared" si="100"/>
        <v>0</v>
      </c>
      <c r="Y157" s="47">
        <f t="shared" si="100"/>
        <v>0</v>
      </c>
      <c r="Z157" s="96"/>
      <c r="AA157" s="47">
        <f>AA161+AA205+AA232+AA246</f>
        <v>0</v>
      </c>
      <c r="AB157" s="47">
        <f>AB161+AB205+AB232+AB246</f>
        <v>17522.268</v>
      </c>
      <c r="AC157" s="47">
        <f>AC161+AC205+AC232+AC246</f>
        <v>32099.796000000002</v>
      </c>
      <c r="AD157" s="47">
        <f>AD161+AD205+AD232</f>
        <v>0</v>
      </c>
      <c r="AE157" s="47">
        <f>AE161+AE205+AE232</f>
        <v>0</v>
      </c>
      <c r="AF157" s="47">
        <f t="shared" si="99"/>
        <v>0</v>
      </c>
      <c r="AG157" s="47">
        <f t="shared" si="99"/>
        <v>0</v>
      </c>
      <c r="AH157" s="47">
        <f t="shared" si="99"/>
        <v>0</v>
      </c>
      <c r="AI157" s="47">
        <f t="shared" si="99"/>
        <v>0</v>
      </c>
      <c r="AJ157" s="47">
        <f t="shared" si="99"/>
        <v>0</v>
      </c>
      <c r="AK157" s="47">
        <f t="shared" si="99"/>
        <v>0</v>
      </c>
      <c r="AL157" s="47">
        <f t="shared" si="99"/>
        <v>0</v>
      </c>
      <c r="AM157" s="47">
        <f t="shared" si="99"/>
        <v>0</v>
      </c>
      <c r="AN157" s="47">
        <f t="shared" si="99"/>
        <v>0</v>
      </c>
      <c r="AO157" s="47">
        <f t="shared" si="99"/>
        <v>0</v>
      </c>
      <c r="AP157" s="397"/>
      <c r="AQ157" s="96"/>
    </row>
    <row r="158" spans="1:43" s="621" customFormat="1" ht="25.5" hidden="1" customHeight="1">
      <c r="A158" s="1318"/>
      <c r="B158" s="1319"/>
      <c r="C158" s="1319"/>
      <c r="D158" s="1319"/>
      <c r="E158" s="1319"/>
      <c r="F158" s="1319"/>
      <c r="G158" s="1319"/>
      <c r="H158" s="1320"/>
      <c r="I158" s="23" t="s">
        <v>9</v>
      </c>
      <c r="J158" s="71">
        <f t="shared" si="99"/>
        <v>0</v>
      </c>
      <c r="K158" s="71">
        <f t="shared" si="99"/>
        <v>0</v>
      </c>
      <c r="L158" s="47">
        <v>0</v>
      </c>
      <c r="M158" s="47">
        <f>M162+M206+M233</f>
        <v>0</v>
      </c>
      <c r="N158" s="47">
        <f>N162+N206+N233</f>
        <v>0</v>
      </c>
      <c r="O158" s="47">
        <f>O162+O206+O233</f>
        <v>1</v>
      </c>
      <c r="P158" s="47">
        <f>P162+P206+P233</f>
        <v>0</v>
      </c>
      <c r="Q158" s="47">
        <f t="shared" ref="Q158:AO158" si="101">Q162+Q206+Q233</f>
        <v>0</v>
      </c>
      <c r="R158" s="47">
        <f t="shared" si="101"/>
        <v>0</v>
      </c>
      <c r="S158" s="47">
        <f t="shared" si="101"/>
        <v>0</v>
      </c>
      <c r="T158" s="47">
        <f t="shared" si="101"/>
        <v>0</v>
      </c>
      <c r="U158" s="47">
        <f t="shared" si="101"/>
        <v>0</v>
      </c>
      <c r="V158" s="47">
        <f t="shared" si="101"/>
        <v>0</v>
      </c>
      <c r="W158" s="47">
        <f t="shared" si="101"/>
        <v>0</v>
      </c>
      <c r="X158" s="47">
        <f t="shared" si="101"/>
        <v>0</v>
      </c>
      <c r="Y158" s="47">
        <f t="shared" si="101"/>
        <v>0</v>
      </c>
      <c r="Z158" s="96"/>
      <c r="AA158" s="47">
        <f t="shared" si="101"/>
        <v>0</v>
      </c>
      <c r="AB158" s="47">
        <f t="shared" si="101"/>
        <v>0</v>
      </c>
      <c r="AC158" s="47">
        <f t="shared" si="101"/>
        <v>0</v>
      </c>
      <c r="AD158" s="47">
        <f t="shared" si="101"/>
        <v>0</v>
      </c>
      <c r="AE158" s="47">
        <f t="shared" si="101"/>
        <v>0</v>
      </c>
      <c r="AF158" s="47">
        <f t="shared" si="101"/>
        <v>0</v>
      </c>
      <c r="AG158" s="47">
        <f>AG162+AG206+AG233</f>
        <v>0</v>
      </c>
      <c r="AH158" s="47">
        <f>AH162+AH206+AH233</f>
        <v>0</v>
      </c>
      <c r="AI158" s="47">
        <f>AI162+AI206+AI233</f>
        <v>0</v>
      </c>
      <c r="AJ158" s="47">
        <f>AJ162+AJ206+AJ233</f>
        <v>0</v>
      </c>
      <c r="AK158" s="47">
        <f t="shared" si="101"/>
        <v>0</v>
      </c>
      <c r="AL158" s="47">
        <f t="shared" si="101"/>
        <v>0</v>
      </c>
      <c r="AM158" s="47">
        <f t="shared" si="101"/>
        <v>0</v>
      </c>
      <c r="AN158" s="47">
        <f t="shared" si="101"/>
        <v>0</v>
      </c>
      <c r="AO158" s="47">
        <f t="shared" si="101"/>
        <v>0</v>
      </c>
      <c r="AP158" s="397"/>
      <c r="AQ158" s="96"/>
    </row>
    <row r="159" spans="1:43" ht="51.75" hidden="1" customHeight="1">
      <c r="A159" s="996" t="s">
        <v>27</v>
      </c>
      <c r="B159" s="1281" t="s">
        <v>214</v>
      </c>
      <c r="C159" s="1282"/>
      <c r="D159" s="1282"/>
      <c r="E159" s="1282"/>
      <c r="F159" s="1282"/>
      <c r="G159" s="1282"/>
      <c r="H159" s="1283"/>
      <c r="I159" s="23" t="s">
        <v>19</v>
      </c>
      <c r="J159" s="47">
        <f>J163+J166+J170</f>
        <v>152888.53999999998</v>
      </c>
      <c r="K159" s="47">
        <f>K163+K166+K170</f>
        <v>25354.1</v>
      </c>
      <c r="L159" s="47">
        <f>L163+L166+L170+L179+L183+L187</f>
        <v>193023.18</v>
      </c>
      <c r="M159" s="47">
        <f>M163+M166+M170+M179+M183+M187</f>
        <v>42443.12</v>
      </c>
      <c r="N159" s="47">
        <f>N163+N166+N170+N179+N183+N187</f>
        <v>35331.160000000003</v>
      </c>
      <c r="O159" s="47">
        <f>O163+O166+O170+O179+O183+O186</f>
        <v>29530.94</v>
      </c>
      <c r="P159" s="47">
        <f>P163+P166+P170+P179+P183+P187</f>
        <v>100162.01</v>
      </c>
      <c r="Q159" s="47">
        <f>Q163+Q166+Q170+Q179+Q183+Q186</f>
        <v>0</v>
      </c>
      <c r="R159" s="47">
        <f t="shared" ref="R159:AA159" si="102">R163+R166+R170+R179+R183+R186</f>
        <v>743.47199999999998</v>
      </c>
      <c r="S159" s="47">
        <f t="shared" si="102"/>
        <v>3743.4719999999998</v>
      </c>
      <c r="T159" s="47">
        <f t="shared" si="102"/>
        <v>31.5</v>
      </c>
      <c r="U159" s="47">
        <f t="shared" si="102"/>
        <v>2236.8380000000002</v>
      </c>
      <c r="V159" s="47">
        <f t="shared" si="102"/>
        <v>0</v>
      </c>
      <c r="W159" s="47">
        <f t="shared" si="102"/>
        <v>0</v>
      </c>
      <c r="X159" s="47">
        <f t="shared" si="102"/>
        <v>0</v>
      </c>
      <c r="Y159" s="47">
        <f t="shared" si="102"/>
        <v>0</v>
      </c>
      <c r="Z159" s="96"/>
      <c r="AA159" s="47">
        <f t="shared" si="102"/>
        <v>0</v>
      </c>
      <c r="AB159" s="47">
        <f>AB163+AB166+AB170+AB179+AB183+AB186</f>
        <v>2948.8069999999998</v>
      </c>
      <c r="AC159" s="47">
        <f>AC163+AC166+AC170+AC179+AC183+AC186</f>
        <v>0</v>
      </c>
      <c r="AD159" s="47">
        <f>AD163+AD166+AD170+AD179+AD183+AD186</f>
        <v>31.5</v>
      </c>
      <c r="AE159" s="47">
        <f>AE163+AE166+AE170+AE179+AE183+AE186</f>
        <v>0</v>
      </c>
      <c r="AF159" s="47">
        <f t="shared" ref="AF159:AO159" si="103">AF163+AF166+AF170</f>
        <v>0</v>
      </c>
      <c r="AG159" s="47">
        <f t="shared" si="103"/>
        <v>0</v>
      </c>
      <c r="AH159" s="47">
        <f t="shared" si="103"/>
        <v>0</v>
      </c>
      <c r="AI159" s="47">
        <f t="shared" si="103"/>
        <v>0</v>
      </c>
      <c r="AJ159" s="47">
        <f t="shared" si="103"/>
        <v>0</v>
      </c>
      <c r="AK159" s="47">
        <f t="shared" si="103"/>
        <v>28946.75</v>
      </c>
      <c r="AL159" s="47">
        <f t="shared" si="103"/>
        <v>28946.75</v>
      </c>
      <c r="AM159" s="47" t="e">
        <f t="shared" si="103"/>
        <v>#DIV/0!</v>
      </c>
      <c r="AN159" s="47">
        <f t="shared" si="103"/>
        <v>0</v>
      </c>
      <c r="AO159" s="47">
        <f t="shared" si="103"/>
        <v>0</v>
      </c>
      <c r="AP159" s="397"/>
      <c r="AQ159" s="96"/>
    </row>
    <row r="160" spans="1:43" ht="47.25" hidden="1" customHeight="1">
      <c r="A160" s="997"/>
      <c r="B160" s="1284"/>
      <c r="C160" s="1285"/>
      <c r="D160" s="1285"/>
      <c r="E160" s="1285"/>
      <c r="F160" s="1285"/>
      <c r="G160" s="1285"/>
      <c r="H160" s="1286"/>
      <c r="I160" s="23" t="s">
        <v>20</v>
      </c>
      <c r="J160" s="47">
        <v>0</v>
      </c>
      <c r="K160" s="47">
        <v>0</v>
      </c>
      <c r="L160" s="47">
        <f>M160+N160+O160</f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96"/>
      <c r="AA160" s="47">
        <v>0</v>
      </c>
      <c r="AB160" s="47">
        <v>0</v>
      </c>
      <c r="AC160" s="47">
        <v>0</v>
      </c>
      <c r="AD160" s="47">
        <v>0</v>
      </c>
      <c r="AE160" s="47">
        <v>0</v>
      </c>
      <c r="AF160" s="47">
        <v>0</v>
      </c>
      <c r="AG160" s="47">
        <v>0</v>
      </c>
      <c r="AH160" s="47">
        <v>0</v>
      </c>
      <c r="AI160" s="47">
        <v>0</v>
      </c>
      <c r="AJ160" s="47">
        <v>0</v>
      </c>
      <c r="AK160" s="47">
        <v>0</v>
      </c>
      <c r="AL160" s="47">
        <v>0</v>
      </c>
      <c r="AM160" s="47">
        <v>0</v>
      </c>
      <c r="AN160" s="47">
        <v>0</v>
      </c>
      <c r="AO160" s="47">
        <v>0</v>
      </c>
      <c r="AP160" s="397"/>
      <c r="AQ160" s="96"/>
    </row>
    <row r="161" spans="1:43" ht="28.5" hidden="1" customHeight="1">
      <c r="A161" s="997"/>
      <c r="B161" s="1284"/>
      <c r="C161" s="1285"/>
      <c r="D161" s="1285"/>
      <c r="E161" s="1285"/>
      <c r="F161" s="1285"/>
      <c r="G161" s="1285"/>
      <c r="H161" s="1286"/>
      <c r="I161" s="23" t="s">
        <v>10</v>
      </c>
      <c r="J161" s="47">
        <v>0</v>
      </c>
      <c r="K161" s="47">
        <v>0</v>
      </c>
      <c r="L161" s="47">
        <f>L193</f>
        <v>195485</v>
      </c>
      <c r="M161" s="47">
        <f>M193</f>
        <v>195485</v>
      </c>
      <c r="N161" s="47">
        <f>N193</f>
        <v>195485</v>
      </c>
      <c r="O161" s="47">
        <v>0</v>
      </c>
      <c r="P161" s="47">
        <f>P193</f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7">
        <v>0</v>
      </c>
      <c r="Z161" s="96"/>
      <c r="AA161" s="47">
        <v>0</v>
      </c>
      <c r="AB161" s="47">
        <v>0</v>
      </c>
      <c r="AC161" s="47">
        <v>0</v>
      </c>
      <c r="AD161" s="47">
        <v>0</v>
      </c>
      <c r="AE161" s="47">
        <v>0</v>
      </c>
      <c r="AF161" s="47">
        <v>0</v>
      </c>
      <c r="AG161" s="47">
        <v>0</v>
      </c>
      <c r="AH161" s="47">
        <v>0</v>
      </c>
      <c r="AI161" s="47">
        <v>0</v>
      </c>
      <c r="AJ161" s="47">
        <v>0</v>
      </c>
      <c r="AK161" s="47">
        <v>0</v>
      </c>
      <c r="AL161" s="47">
        <v>0</v>
      </c>
      <c r="AM161" s="47">
        <v>0</v>
      </c>
      <c r="AN161" s="47">
        <v>0</v>
      </c>
      <c r="AO161" s="47">
        <v>0</v>
      </c>
      <c r="AP161" s="397"/>
      <c r="AQ161" s="96"/>
    </row>
    <row r="162" spans="1:43" ht="25.5" hidden="1" customHeight="1">
      <c r="A162" s="998"/>
      <c r="B162" s="1287"/>
      <c r="C162" s="1288"/>
      <c r="D162" s="1288"/>
      <c r="E162" s="1288"/>
      <c r="F162" s="1288"/>
      <c r="G162" s="1288"/>
      <c r="H162" s="1289"/>
      <c r="I162" s="23" t="s">
        <v>9</v>
      </c>
      <c r="J162" s="47">
        <v>0</v>
      </c>
      <c r="K162" s="47">
        <v>0</v>
      </c>
      <c r="L162" s="47">
        <f>M162+N162+O162</f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96"/>
      <c r="AA162" s="47">
        <v>0</v>
      </c>
      <c r="AB162" s="47">
        <v>0</v>
      </c>
      <c r="AC162" s="47">
        <v>0</v>
      </c>
      <c r="AD162" s="47">
        <v>0</v>
      </c>
      <c r="AE162" s="47">
        <v>0</v>
      </c>
      <c r="AF162" s="47">
        <v>0</v>
      </c>
      <c r="AG162" s="47">
        <v>0</v>
      </c>
      <c r="AH162" s="47">
        <v>0</v>
      </c>
      <c r="AI162" s="47">
        <v>0</v>
      </c>
      <c r="AJ162" s="47">
        <v>0</v>
      </c>
      <c r="AK162" s="47">
        <v>0</v>
      </c>
      <c r="AL162" s="47">
        <v>0</v>
      </c>
      <c r="AM162" s="47">
        <v>0</v>
      </c>
      <c r="AN162" s="47">
        <v>0</v>
      </c>
      <c r="AO162" s="47">
        <v>0</v>
      </c>
      <c r="AP162" s="397"/>
      <c r="AQ162" s="96"/>
    </row>
    <row r="163" spans="1:43" s="327" customFormat="1" ht="39.75" customHeight="1">
      <c r="A163" s="1137" t="s">
        <v>34</v>
      </c>
      <c r="B163" s="797" t="s">
        <v>447</v>
      </c>
      <c r="C163" s="996"/>
      <c r="D163" s="996"/>
      <c r="E163" s="996"/>
      <c r="F163" s="1322">
        <v>220000</v>
      </c>
      <c r="G163" s="1137">
        <v>2018</v>
      </c>
      <c r="H163" s="1137">
        <v>2021</v>
      </c>
      <c r="I163" s="1127" t="s">
        <v>19</v>
      </c>
      <c r="J163" s="1296">
        <v>66036</v>
      </c>
      <c r="K163" s="1296">
        <v>16509</v>
      </c>
      <c r="L163" s="821">
        <f t="shared" ref="L163:O163" si="104">L164</f>
        <v>67541.3</v>
      </c>
      <c r="M163" s="821">
        <f t="shared" si="104"/>
        <v>16509</v>
      </c>
      <c r="N163" s="821">
        <f t="shared" si="104"/>
        <v>800</v>
      </c>
      <c r="O163" s="821">
        <f t="shared" si="104"/>
        <v>6409</v>
      </c>
      <c r="P163" s="821">
        <v>27314.3</v>
      </c>
      <c r="Q163" s="821">
        <v>0</v>
      </c>
      <c r="R163" s="821">
        <f t="shared" ref="R163:AO164" si="105">R164</f>
        <v>36</v>
      </c>
      <c r="S163" s="821">
        <f t="shared" si="105"/>
        <v>36</v>
      </c>
      <c r="T163" s="821">
        <f t="shared" si="105"/>
        <v>31.5</v>
      </c>
      <c r="U163" s="821">
        <f t="shared" si="105"/>
        <v>31.5</v>
      </c>
      <c r="V163" s="821">
        <f t="shared" si="105"/>
        <v>0</v>
      </c>
      <c r="W163" s="821">
        <f t="shared" si="105"/>
        <v>0</v>
      </c>
      <c r="X163" s="821">
        <f t="shared" si="105"/>
        <v>0</v>
      </c>
      <c r="Y163" s="821">
        <f t="shared" si="105"/>
        <v>0</v>
      </c>
      <c r="Z163" s="822">
        <v>0</v>
      </c>
      <c r="AA163" s="821">
        <v>0</v>
      </c>
      <c r="AB163" s="821">
        <f t="shared" si="105"/>
        <v>36</v>
      </c>
      <c r="AC163" s="821">
        <f t="shared" si="105"/>
        <v>0</v>
      </c>
      <c r="AD163" s="821">
        <f t="shared" si="105"/>
        <v>31.5</v>
      </c>
      <c r="AE163" s="821">
        <f t="shared" si="105"/>
        <v>0</v>
      </c>
      <c r="AF163" s="821">
        <f t="shared" si="105"/>
        <v>0</v>
      </c>
      <c r="AG163" s="821">
        <f t="shared" si="105"/>
        <v>0</v>
      </c>
      <c r="AH163" s="821">
        <f t="shared" si="105"/>
        <v>0</v>
      </c>
      <c r="AI163" s="821">
        <f t="shared" si="105"/>
        <v>0</v>
      </c>
      <c r="AJ163" s="821">
        <f t="shared" si="105"/>
        <v>0</v>
      </c>
      <c r="AK163" s="3">
        <f>P163-Q163</f>
        <v>27314.3</v>
      </c>
      <c r="AL163" s="3">
        <f>AK163</f>
        <v>27314.3</v>
      </c>
      <c r="AM163" s="318">
        <f>ROUND((Q163*100%/P163*100),2)</f>
        <v>0</v>
      </c>
      <c r="AN163" s="821">
        <f t="shared" si="105"/>
        <v>0</v>
      </c>
      <c r="AO163" s="821">
        <f t="shared" si="105"/>
        <v>0</v>
      </c>
      <c r="AP163" s="823"/>
      <c r="AQ163" s="822">
        <v>0</v>
      </c>
    </row>
    <row r="164" spans="1:43" ht="18" hidden="1" customHeight="1">
      <c r="A164" s="1138"/>
      <c r="B164" s="900" t="s">
        <v>39</v>
      </c>
      <c r="C164" s="998"/>
      <c r="D164" s="998"/>
      <c r="E164" s="998"/>
      <c r="F164" s="1136"/>
      <c r="G164" s="1138"/>
      <c r="H164" s="1138"/>
      <c r="I164" s="1129"/>
      <c r="J164" s="1298"/>
      <c r="K164" s="1298"/>
      <c r="L164" s="911">
        <v>67541.3</v>
      </c>
      <c r="M164" s="83">
        <v>16509</v>
      </c>
      <c r="N164" s="83">
        <v>800</v>
      </c>
      <c r="O164" s="83">
        <v>6409</v>
      </c>
      <c r="P164" s="83">
        <v>6409</v>
      </c>
      <c r="Q164" s="83">
        <f>Q165</f>
        <v>67.5</v>
      </c>
      <c r="R164" s="83">
        <f t="shared" si="105"/>
        <v>36</v>
      </c>
      <c r="S164" s="83">
        <f t="shared" si="105"/>
        <v>36</v>
      </c>
      <c r="T164" s="83">
        <f t="shared" si="105"/>
        <v>31.5</v>
      </c>
      <c r="U164" s="83">
        <f t="shared" si="105"/>
        <v>31.5</v>
      </c>
      <c r="V164" s="83">
        <f t="shared" si="105"/>
        <v>0</v>
      </c>
      <c r="W164" s="83">
        <f t="shared" si="105"/>
        <v>0</v>
      </c>
      <c r="X164" s="83">
        <f t="shared" si="105"/>
        <v>0</v>
      </c>
      <c r="Y164" s="83">
        <f t="shared" si="105"/>
        <v>0</v>
      </c>
      <c r="Z164" s="259"/>
      <c r="AA164" s="83">
        <f t="shared" si="105"/>
        <v>67.5</v>
      </c>
      <c r="AB164" s="83">
        <f t="shared" si="105"/>
        <v>36</v>
      </c>
      <c r="AC164" s="83">
        <f t="shared" si="105"/>
        <v>0</v>
      </c>
      <c r="AD164" s="83">
        <f t="shared" si="105"/>
        <v>31.5</v>
      </c>
      <c r="AE164" s="83">
        <f t="shared" si="105"/>
        <v>0</v>
      </c>
      <c r="AF164" s="83">
        <f t="shared" si="105"/>
        <v>0</v>
      </c>
      <c r="AG164" s="83">
        <f t="shared" si="105"/>
        <v>0</v>
      </c>
      <c r="AH164" s="83">
        <f t="shared" si="105"/>
        <v>0</v>
      </c>
      <c r="AI164" s="83">
        <f t="shared" si="105"/>
        <v>0</v>
      </c>
      <c r="AJ164" s="83">
        <f t="shared" si="105"/>
        <v>0</v>
      </c>
      <c r="AK164" s="83">
        <f t="shared" si="105"/>
        <v>0</v>
      </c>
      <c r="AL164" s="83">
        <v>0</v>
      </c>
      <c r="AM164" s="83">
        <v>0</v>
      </c>
      <c r="AN164" s="83">
        <v>0</v>
      </c>
      <c r="AO164" s="83">
        <v>0</v>
      </c>
      <c r="AP164" s="409"/>
      <c r="AQ164" s="259"/>
    </row>
    <row r="165" spans="1:43" s="266" customFormat="1" ht="1.5" hidden="1" customHeight="1">
      <c r="A165" s="622"/>
      <c r="B165" s="539" t="s">
        <v>301</v>
      </c>
      <c r="C165" s="657"/>
      <c r="D165" s="657"/>
      <c r="E165" s="657"/>
      <c r="F165" s="541"/>
      <c r="G165" s="542"/>
      <c r="H165" s="542"/>
      <c r="I165" s="370"/>
      <c r="J165" s="658"/>
      <c r="K165" s="658"/>
      <c r="L165" s="258"/>
      <c r="M165" s="259"/>
      <c r="N165" s="259"/>
      <c r="O165" s="259"/>
      <c r="P165" s="259"/>
      <c r="Q165" s="259">
        <f>S165+U165</f>
        <v>67.5</v>
      </c>
      <c r="R165" s="259">
        <f>S165</f>
        <v>36</v>
      </c>
      <c r="S165" s="259">
        <v>36</v>
      </c>
      <c r="T165" s="259">
        <f>U165</f>
        <v>31.5</v>
      </c>
      <c r="U165" s="259">
        <v>31.5</v>
      </c>
      <c r="V165" s="259"/>
      <c r="W165" s="259"/>
      <c r="X165" s="259"/>
      <c r="Y165" s="259"/>
      <c r="Z165" s="259"/>
      <c r="AA165" s="259">
        <f>AB165+AD165</f>
        <v>67.5</v>
      </c>
      <c r="AB165" s="259">
        <v>36</v>
      </c>
      <c r="AC165" s="259"/>
      <c r="AD165" s="259">
        <v>31.5</v>
      </c>
      <c r="AE165" s="259"/>
      <c r="AF165" s="259"/>
      <c r="AG165" s="259"/>
      <c r="AH165" s="259"/>
      <c r="AI165" s="259"/>
      <c r="AJ165" s="259"/>
      <c r="AK165" s="259"/>
      <c r="AL165" s="259"/>
      <c r="AM165" s="545"/>
      <c r="AN165" s="259"/>
      <c r="AO165" s="259"/>
      <c r="AP165" s="411"/>
      <c r="AQ165" s="259"/>
    </row>
    <row r="166" spans="1:43" s="327" customFormat="1" ht="24" customHeight="1">
      <c r="A166" s="1137" t="s">
        <v>42</v>
      </c>
      <c r="B166" s="797" t="s">
        <v>205</v>
      </c>
      <c r="C166" s="824"/>
      <c r="D166" s="824"/>
      <c r="E166" s="824"/>
      <c r="F166" s="1322">
        <v>2400</v>
      </c>
      <c r="G166" s="824"/>
      <c r="H166" s="824"/>
      <c r="I166" s="1127" t="s">
        <v>19</v>
      </c>
      <c r="J166" s="25">
        <v>12351.86</v>
      </c>
      <c r="K166" s="25">
        <f t="shared" ref="K166:P166" si="106">K167+K169</f>
        <v>8845.1</v>
      </c>
      <c r="L166" s="3">
        <f t="shared" si="106"/>
        <v>25182.28</v>
      </c>
      <c r="M166" s="3">
        <f t="shared" si="106"/>
        <v>1753.38</v>
      </c>
      <c r="N166" s="3">
        <f t="shared" si="106"/>
        <v>1168.92</v>
      </c>
      <c r="O166" s="3">
        <f t="shared" si="106"/>
        <v>997.45</v>
      </c>
      <c r="P166" s="3">
        <f t="shared" si="106"/>
        <v>1632.45</v>
      </c>
      <c r="Q166" s="3">
        <f t="shared" ref="Q166:AO166" si="107">Q169+Q167</f>
        <v>0</v>
      </c>
      <c r="R166" s="3">
        <f t="shared" si="107"/>
        <v>707.47199999999998</v>
      </c>
      <c r="S166" s="3">
        <f t="shared" si="107"/>
        <v>707.47199999999998</v>
      </c>
      <c r="T166" s="3">
        <f t="shared" si="107"/>
        <v>0</v>
      </c>
      <c r="U166" s="3">
        <f t="shared" si="107"/>
        <v>0</v>
      </c>
      <c r="V166" s="3">
        <f t="shared" si="107"/>
        <v>0</v>
      </c>
      <c r="W166" s="3">
        <f t="shared" si="107"/>
        <v>0</v>
      </c>
      <c r="X166" s="3">
        <f t="shared" si="107"/>
        <v>0</v>
      </c>
      <c r="Y166" s="3">
        <f t="shared" si="107"/>
        <v>0</v>
      </c>
      <c r="Z166" s="95">
        <v>0</v>
      </c>
      <c r="AA166" s="3">
        <f t="shared" si="107"/>
        <v>0</v>
      </c>
      <c r="AB166" s="3">
        <f t="shared" si="107"/>
        <v>707.47</v>
      </c>
      <c r="AC166" s="3">
        <f t="shared" si="107"/>
        <v>0</v>
      </c>
      <c r="AD166" s="3">
        <f t="shared" si="107"/>
        <v>0</v>
      </c>
      <c r="AE166" s="3">
        <f t="shared" si="107"/>
        <v>0</v>
      </c>
      <c r="AF166" s="3">
        <f t="shared" si="107"/>
        <v>0</v>
      </c>
      <c r="AG166" s="3">
        <f t="shared" si="107"/>
        <v>0</v>
      </c>
      <c r="AH166" s="3">
        <f t="shared" si="107"/>
        <v>0</v>
      </c>
      <c r="AI166" s="3">
        <f t="shared" si="107"/>
        <v>0</v>
      </c>
      <c r="AJ166" s="3">
        <f t="shared" si="107"/>
        <v>0</v>
      </c>
      <c r="AK166" s="3">
        <f>P166-Q166</f>
        <v>1632.45</v>
      </c>
      <c r="AL166" s="3">
        <f>AK166</f>
        <v>1632.45</v>
      </c>
      <c r="AM166" s="318">
        <f>ROUND((Q166*100%/P166*100),2)</f>
        <v>0</v>
      </c>
      <c r="AN166" s="3">
        <f t="shared" si="107"/>
        <v>0</v>
      </c>
      <c r="AO166" s="3">
        <f t="shared" si="107"/>
        <v>0</v>
      </c>
      <c r="AP166" s="825"/>
      <c r="AQ166" s="95">
        <v>0</v>
      </c>
    </row>
    <row r="167" spans="1:43" ht="16.5" customHeight="1">
      <c r="A167" s="1321"/>
      <c r="B167" s="1" t="s">
        <v>15</v>
      </c>
      <c r="C167" s="48"/>
      <c r="D167" s="48"/>
      <c r="E167" s="48"/>
      <c r="F167" s="1323"/>
      <c r="G167" s="893">
        <v>2018</v>
      </c>
      <c r="H167" s="893">
        <v>2018</v>
      </c>
      <c r="I167" s="1128"/>
      <c r="J167" s="644">
        <v>1815.76</v>
      </c>
      <c r="K167" s="644">
        <v>1815.76</v>
      </c>
      <c r="L167" s="47">
        <v>2458.14</v>
      </c>
      <c r="M167" s="47">
        <v>0</v>
      </c>
      <c r="N167" s="47">
        <v>412.99</v>
      </c>
      <c r="O167" s="47">
        <v>0</v>
      </c>
      <c r="P167" s="47">
        <v>246.67</v>
      </c>
      <c r="Q167" s="83">
        <v>0</v>
      </c>
      <c r="R167" s="83">
        <f t="shared" ref="R167:AG167" si="108">R168</f>
        <v>707.47199999999998</v>
      </c>
      <c r="S167" s="83">
        <f t="shared" si="108"/>
        <v>707.47199999999998</v>
      </c>
      <c r="T167" s="83">
        <f t="shared" si="108"/>
        <v>0</v>
      </c>
      <c r="U167" s="83">
        <f t="shared" si="108"/>
        <v>0</v>
      </c>
      <c r="V167" s="83">
        <f t="shared" si="108"/>
        <v>0</v>
      </c>
      <c r="W167" s="83">
        <f t="shared" si="108"/>
        <v>0</v>
      </c>
      <c r="X167" s="83">
        <f t="shared" si="108"/>
        <v>0</v>
      </c>
      <c r="Y167" s="83">
        <f t="shared" si="108"/>
        <v>0</v>
      </c>
      <c r="Z167" s="259"/>
      <c r="AA167" s="83">
        <v>0</v>
      </c>
      <c r="AB167" s="83">
        <f t="shared" si="108"/>
        <v>707.47</v>
      </c>
      <c r="AC167" s="83">
        <f t="shared" si="108"/>
        <v>0</v>
      </c>
      <c r="AD167" s="83">
        <f t="shared" si="108"/>
        <v>0</v>
      </c>
      <c r="AE167" s="83">
        <f t="shared" si="108"/>
        <v>0</v>
      </c>
      <c r="AF167" s="83">
        <f t="shared" si="108"/>
        <v>0</v>
      </c>
      <c r="AG167" s="83">
        <f t="shared" si="108"/>
        <v>0</v>
      </c>
      <c r="AH167" s="47">
        <v>0</v>
      </c>
      <c r="AI167" s="47">
        <v>0</v>
      </c>
      <c r="AJ167" s="47">
        <v>0</v>
      </c>
      <c r="AK167" s="47">
        <v>0</v>
      </c>
      <c r="AL167" s="47">
        <v>0</v>
      </c>
      <c r="AM167" s="47">
        <v>0</v>
      </c>
      <c r="AN167" s="47">
        <v>0</v>
      </c>
      <c r="AO167" s="47">
        <v>0</v>
      </c>
      <c r="AP167" s="623"/>
      <c r="AQ167" s="259"/>
    </row>
    <row r="168" spans="1:43" s="266" customFormat="1" ht="27" hidden="1" customHeight="1">
      <c r="A168" s="1321"/>
      <c r="B168" s="539" t="s">
        <v>302</v>
      </c>
      <c r="C168" s="546"/>
      <c r="D168" s="546"/>
      <c r="E168" s="546"/>
      <c r="F168" s="1323"/>
      <c r="G168" s="104"/>
      <c r="H168" s="104"/>
      <c r="I168" s="1128"/>
      <c r="J168" s="646"/>
      <c r="K168" s="646"/>
      <c r="L168" s="96"/>
      <c r="M168" s="96"/>
      <c r="N168" s="96"/>
      <c r="O168" s="96"/>
      <c r="P168" s="96"/>
      <c r="Q168" s="259">
        <f>S168</f>
        <v>707.47199999999998</v>
      </c>
      <c r="R168" s="259">
        <f>S168</f>
        <v>707.47199999999998</v>
      </c>
      <c r="S168" s="259">
        <v>707.47199999999998</v>
      </c>
      <c r="T168" s="259"/>
      <c r="U168" s="259"/>
      <c r="V168" s="259"/>
      <c r="W168" s="259"/>
      <c r="X168" s="259"/>
      <c r="Y168" s="259"/>
      <c r="Z168" s="259"/>
      <c r="AA168" s="259">
        <f>AB168</f>
        <v>707.47</v>
      </c>
      <c r="AB168" s="259">
        <v>707.47</v>
      </c>
      <c r="AC168" s="259"/>
      <c r="AD168" s="259"/>
      <c r="AE168" s="259"/>
      <c r="AF168" s="259"/>
      <c r="AG168" s="259"/>
      <c r="AH168" s="96"/>
      <c r="AI168" s="96"/>
      <c r="AJ168" s="96"/>
      <c r="AK168" s="96"/>
      <c r="AL168" s="96"/>
      <c r="AM168" s="96"/>
      <c r="AN168" s="96"/>
      <c r="AO168" s="96"/>
      <c r="AP168" s="624"/>
      <c r="AQ168" s="259"/>
    </row>
    <row r="169" spans="1:43" ht="14.25" customHeight="1">
      <c r="A169" s="1138"/>
      <c r="B169" s="1" t="s">
        <v>32</v>
      </c>
      <c r="C169" s="48"/>
      <c r="D169" s="48"/>
      <c r="E169" s="48"/>
      <c r="F169" s="992"/>
      <c r="G169" s="893">
        <v>2018</v>
      </c>
      <c r="H169" s="893">
        <v>2021</v>
      </c>
      <c r="I169" s="1129"/>
      <c r="J169" s="644">
        <v>10536.1</v>
      </c>
      <c r="K169" s="644">
        <v>7029.34</v>
      </c>
      <c r="L169" s="47">
        <v>22724.14</v>
      </c>
      <c r="M169" s="47">
        <v>1753.38</v>
      </c>
      <c r="N169" s="47">
        <v>755.93</v>
      </c>
      <c r="O169" s="47">
        <v>997.45</v>
      </c>
      <c r="P169" s="47">
        <v>1385.78</v>
      </c>
      <c r="Q169" s="47">
        <v>0</v>
      </c>
      <c r="R169" s="47">
        <v>0</v>
      </c>
      <c r="S169" s="47">
        <v>0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7">
        <v>0</v>
      </c>
      <c r="Z169" s="96"/>
      <c r="AA169" s="47">
        <v>0</v>
      </c>
      <c r="AB169" s="47">
        <v>0</v>
      </c>
      <c r="AC169" s="47">
        <v>0</v>
      </c>
      <c r="AD169" s="47">
        <v>0</v>
      </c>
      <c r="AE169" s="47">
        <v>0</v>
      </c>
      <c r="AF169" s="47">
        <v>0</v>
      </c>
      <c r="AG169" s="47">
        <v>0</v>
      </c>
      <c r="AH169" s="47">
        <v>0</v>
      </c>
      <c r="AI169" s="47">
        <v>0</v>
      </c>
      <c r="AJ169" s="47">
        <v>0</v>
      </c>
      <c r="AK169" s="47">
        <v>0</v>
      </c>
      <c r="AL169" s="47">
        <v>0</v>
      </c>
      <c r="AM169" s="47">
        <v>0</v>
      </c>
      <c r="AN169" s="47">
        <v>0</v>
      </c>
      <c r="AO169" s="47">
        <v>0</v>
      </c>
      <c r="AP169" s="397"/>
      <c r="AQ169" s="96"/>
    </row>
    <row r="170" spans="1:43" s="327" customFormat="1" ht="30.75" customHeight="1">
      <c r="A170" s="1062" t="s">
        <v>63</v>
      </c>
      <c r="B170" s="797" t="s">
        <v>66</v>
      </c>
      <c r="C170" s="1135"/>
      <c r="D170" s="1135"/>
      <c r="E170" s="1135"/>
      <c r="F170" s="1130"/>
      <c r="G170" s="1153">
        <v>2019</v>
      </c>
      <c r="H170" s="1133">
        <v>2021</v>
      </c>
      <c r="I170" s="1130" t="s">
        <v>19</v>
      </c>
      <c r="J170" s="1326">
        <f>K170+L170</f>
        <v>74500.679999999993</v>
      </c>
      <c r="K170" s="1324">
        <v>0</v>
      </c>
      <c r="L170" s="70">
        <f t="shared" ref="L170:W170" si="109">L171</f>
        <v>74500.679999999993</v>
      </c>
      <c r="M170" s="70">
        <f t="shared" si="109"/>
        <v>24180.74</v>
      </c>
      <c r="N170" s="70">
        <f t="shared" si="109"/>
        <v>24180.74</v>
      </c>
      <c r="O170" s="70">
        <f t="shared" si="109"/>
        <v>13819.52</v>
      </c>
      <c r="P170" s="70">
        <v>0</v>
      </c>
      <c r="Q170" s="821">
        <f t="shared" si="109"/>
        <v>0</v>
      </c>
      <c r="R170" s="821">
        <f t="shared" si="109"/>
        <v>0</v>
      </c>
      <c r="S170" s="821">
        <f t="shared" si="109"/>
        <v>0</v>
      </c>
      <c r="T170" s="821">
        <f t="shared" si="109"/>
        <v>0</v>
      </c>
      <c r="U170" s="821">
        <f t="shared" si="109"/>
        <v>0</v>
      </c>
      <c r="V170" s="821">
        <f t="shared" si="109"/>
        <v>0</v>
      </c>
      <c r="W170" s="821">
        <f t="shared" si="109"/>
        <v>0</v>
      </c>
      <c r="X170" s="821">
        <f>X171</f>
        <v>0</v>
      </c>
      <c r="Y170" s="821">
        <f>Y171</f>
        <v>0</v>
      </c>
      <c r="Z170" s="822">
        <v>0</v>
      </c>
      <c r="AA170" s="821">
        <f>AA171</f>
        <v>0</v>
      </c>
      <c r="AB170" s="821">
        <f>AB171</f>
        <v>0</v>
      </c>
      <c r="AC170" s="821">
        <f>AC171</f>
        <v>0</v>
      </c>
      <c r="AD170" s="821">
        <f t="shared" ref="AD170:AO170" si="110">AD171</f>
        <v>0</v>
      </c>
      <c r="AE170" s="821">
        <f t="shared" si="110"/>
        <v>0</v>
      </c>
      <c r="AF170" s="821">
        <f t="shared" si="110"/>
        <v>0</v>
      </c>
      <c r="AG170" s="821">
        <f t="shared" si="110"/>
        <v>0</v>
      </c>
      <c r="AH170" s="821">
        <f t="shared" si="110"/>
        <v>0</v>
      </c>
      <c r="AI170" s="821">
        <f t="shared" si="110"/>
        <v>0</v>
      </c>
      <c r="AJ170" s="821">
        <f t="shared" si="110"/>
        <v>0</v>
      </c>
      <c r="AK170" s="3">
        <v>0</v>
      </c>
      <c r="AL170" s="3">
        <f>AK170</f>
        <v>0</v>
      </c>
      <c r="AM170" s="318" t="e">
        <f>ROUND((Q170*100%/P170*100),2)</f>
        <v>#DIV/0!</v>
      </c>
      <c r="AN170" s="821">
        <f t="shared" si="110"/>
        <v>0</v>
      </c>
      <c r="AO170" s="821">
        <f t="shared" si="110"/>
        <v>0</v>
      </c>
      <c r="AP170" s="823" t="s">
        <v>295</v>
      </c>
      <c r="AQ170" s="822">
        <v>0</v>
      </c>
    </row>
    <row r="171" spans="1:43" ht="18" hidden="1" customHeight="1">
      <c r="A171" s="1152"/>
      <c r="B171" s="1" t="s">
        <v>16</v>
      </c>
      <c r="C171" s="1135"/>
      <c r="D171" s="1135"/>
      <c r="E171" s="1135"/>
      <c r="F171" s="1130"/>
      <c r="G171" s="1153"/>
      <c r="H171" s="1134"/>
      <c r="I171" s="1130"/>
      <c r="J171" s="1326"/>
      <c r="K171" s="1325"/>
      <c r="L171" s="911">
        <v>74500.679999999993</v>
      </c>
      <c r="M171" s="83">
        <v>24180.74</v>
      </c>
      <c r="N171" s="83">
        <v>24180.74</v>
      </c>
      <c r="O171" s="83">
        <v>13819.52</v>
      </c>
      <c r="P171" s="83">
        <v>26139.200000000001</v>
      </c>
      <c r="Q171" s="83">
        <v>0</v>
      </c>
      <c r="R171" s="83">
        <f t="shared" ref="R171:W171" si="111">SUM(R172:R178)</f>
        <v>0</v>
      </c>
      <c r="S171" s="83">
        <f t="shared" si="111"/>
        <v>0</v>
      </c>
      <c r="T171" s="83">
        <f t="shared" si="111"/>
        <v>0</v>
      </c>
      <c r="U171" s="83">
        <f t="shared" si="111"/>
        <v>0</v>
      </c>
      <c r="V171" s="83">
        <f t="shared" si="111"/>
        <v>0</v>
      </c>
      <c r="W171" s="83">
        <f t="shared" si="111"/>
        <v>0</v>
      </c>
      <c r="X171" s="83">
        <v>0</v>
      </c>
      <c r="Y171" s="83">
        <f t="shared" ref="Y171:AE171" si="112">SUM(Y172:Y178)</f>
        <v>0</v>
      </c>
      <c r="Z171" s="259"/>
      <c r="AA171" s="83">
        <f t="shared" si="112"/>
        <v>0</v>
      </c>
      <c r="AB171" s="83">
        <f t="shared" si="112"/>
        <v>0</v>
      </c>
      <c r="AC171" s="83">
        <f t="shared" si="112"/>
        <v>0</v>
      </c>
      <c r="AD171" s="83">
        <f t="shared" si="112"/>
        <v>0</v>
      </c>
      <c r="AE171" s="83">
        <f t="shared" si="112"/>
        <v>0</v>
      </c>
      <c r="AF171" s="83">
        <f>SUM(AG171:AI171)</f>
        <v>0</v>
      </c>
      <c r="AG171" s="83">
        <f>SUM(AG172:AG178)</f>
        <v>0</v>
      </c>
      <c r="AH171" s="83">
        <f>SUM(AH172:AH178)</f>
        <v>0</v>
      </c>
      <c r="AI171" s="83">
        <v>0</v>
      </c>
      <c r="AJ171" s="83">
        <v>0</v>
      </c>
      <c r="AK171" s="83">
        <f>SUM(AK172:AK178)</f>
        <v>0</v>
      </c>
      <c r="AL171" s="83">
        <f>SUM(AL172:AL178)</f>
        <v>0</v>
      </c>
      <c r="AM171" s="83">
        <f>SUM(AM172:AM178)</f>
        <v>0</v>
      </c>
      <c r="AN171" s="83">
        <f>SUM(AN172:AN178)</f>
        <v>0</v>
      </c>
      <c r="AO171" s="83">
        <f>SUM(AO172:AO178)</f>
        <v>0</v>
      </c>
      <c r="AP171" s="409"/>
      <c r="AQ171" s="259"/>
    </row>
    <row r="172" spans="1:43" s="266" customFormat="1" ht="18" hidden="1" customHeight="1">
      <c r="A172" s="324"/>
      <c r="B172" s="252" t="s">
        <v>152</v>
      </c>
      <c r="C172" s="253"/>
      <c r="D172" s="253"/>
      <c r="E172" s="253"/>
      <c r="F172" s="363"/>
      <c r="G172" s="255"/>
      <c r="H172" s="256"/>
      <c r="I172" s="104"/>
      <c r="J172" s="535"/>
      <c r="K172" s="536"/>
      <c r="L172" s="258"/>
      <c r="M172" s="259"/>
      <c r="N172" s="259"/>
      <c r="O172" s="259"/>
      <c r="P172" s="83"/>
      <c r="Q172" s="259">
        <f>S172+U172</f>
        <v>0</v>
      </c>
      <c r="R172" s="259">
        <f>S172</f>
        <v>0</v>
      </c>
      <c r="S172" s="259">
        <v>0</v>
      </c>
      <c r="T172" s="259">
        <v>0</v>
      </c>
      <c r="U172" s="259">
        <v>0</v>
      </c>
      <c r="V172" s="259"/>
      <c r="W172" s="259"/>
      <c r="X172" s="259"/>
      <c r="Y172" s="259"/>
      <c r="Z172" s="259"/>
      <c r="AA172" s="259">
        <v>0</v>
      </c>
      <c r="AB172" s="259"/>
      <c r="AC172" s="259"/>
      <c r="AD172" s="259"/>
      <c r="AE172" s="259"/>
      <c r="AF172" s="259">
        <f>SUM(AG172:AG172)</f>
        <v>0</v>
      </c>
      <c r="AG172" s="259"/>
      <c r="AH172" s="259"/>
      <c r="AI172" s="259"/>
      <c r="AJ172" s="259"/>
      <c r="AK172" s="259"/>
      <c r="AL172" s="259"/>
      <c r="AM172" s="259"/>
      <c r="AN172" s="259"/>
      <c r="AO172" s="259"/>
      <c r="AP172" s="411"/>
      <c r="AQ172" s="259"/>
    </row>
    <row r="173" spans="1:43" s="266" customFormat="1" ht="18" hidden="1" customHeight="1">
      <c r="A173" s="324"/>
      <c r="B173" s="252" t="s">
        <v>156</v>
      </c>
      <c r="C173" s="253"/>
      <c r="D173" s="253"/>
      <c r="E173" s="253"/>
      <c r="F173" s="363"/>
      <c r="G173" s="255"/>
      <c r="H173" s="256"/>
      <c r="I173" s="104"/>
      <c r="J173" s="535"/>
      <c r="K173" s="536"/>
      <c r="L173" s="258"/>
      <c r="M173" s="259"/>
      <c r="N173" s="259"/>
      <c r="O173" s="259"/>
      <c r="P173" s="83"/>
      <c r="Q173" s="259">
        <f>S173+U173+W173</f>
        <v>0</v>
      </c>
      <c r="R173" s="259"/>
      <c r="S173" s="259"/>
      <c r="T173" s="259"/>
      <c r="U173" s="259"/>
      <c r="V173" s="259">
        <v>0</v>
      </c>
      <c r="W173" s="259">
        <v>0</v>
      </c>
      <c r="X173" s="259"/>
      <c r="Y173" s="259"/>
      <c r="Z173" s="259"/>
      <c r="AA173" s="259">
        <v>0</v>
      </c>
      <c r="AB173" s="259">
        <v>0</v>
      </c>
      <c r="AC173" s="259"/>
      <c r="AD173" s="259"/>
      <c r="AE173" s="259"/>
      <c r="AF173" s="259">
        <f>SUM(AG173:AG173)</f>
        <v>0</v>
      </c>
      <c r="AG173" s="259"/>
      <c r="AH173" s="259"/>
      <c r="AI173" s="259"/>
      <c r="AJ173" s="259"/>
      <c r="AK173" s="259"/>
      <c r="AL173" s="259"/>
      <c r="AM173" s="259"/>
      <c r="AN173" s="259"/>
      <c r="AO173" s="259"/>
      <c r="AP173" s="411"/>
      <c r="AQ173" s="259"/>
    </row>
    <row r="174" spans="1:43" s="266" customFormat="1" ht="26.25" hidden="1" customHeight="1">
      <c r="A174" s="324"/>
      <c r="B174" s="252" t="s">
        <v>229</v>
      </c>
      <c r="C174" s="253"/>
      <c r="D174" s="253"/>
      <c r="E174" s="253"/>
      <c r="F174" s="363"/>
      <c r="G174" s="255"/>
      <c r="H174" s="256"/>
      <c r="I174" s="104"/>
      <c r="J174" s="535"/>
      <c r="K174" s="536"/>
      <c r="L174" s="258"/>
      <c r="M174" s="259"/>
      <c r="N174" s="259"/>
      <c r="O174" s="259"/>
      <c r="P174" s="83"/>
      <c r="Q174" s="259">
        <f>S174+U174+W174+Y174</f>
        <v>0</v>
      </c>
      <c r="R174" s="259"/>
      <c r="S174" s="259"/>
      <c r="T174" s="259"/>
      <c r="U174" s="259"/>
      <c r="V174" s="259"/>
      <c r="W174" s="259"/>
      <c r="X174" s="259">
        <v>0</v>
      </c>
      <c r="Y174" s="259">
        <v>0</v>
      </c>
      <c r="Z174" s="259"/>
      <c r="AA174" s="259">
        <v>0</v>
      </c>
      <c r="AB174" s="259">
        <v>0</v>
      </c>
      <c r="AC174" s="259"/>
      <c r="AD174" s="259"/>
      <c r="AE174" s="259"/>
      <c r="AF174" s="259">
        <f>SUM(AG174:AG174)</f>
        <v>0</v>
      </c>
      <c r="AG174" s="259"/>
      <c r="AH174" s="259"/>
      <c r="AI174" s="259"/>
      <c r="AJ174" s="259"/>
      <c r="AK174" s="259"/>
      <c r="AL174" s="259"/>
      <c r="AM174" s="259"/>
      <c r="AN174" s="259"/>
      <c r="AO174" s="259"/>
      <c r="AP174" s="411"/>
      <c r="AQ174" s="259"/>
    </row>
    <row r="175" spans="1:43" s="266" customFormat="1" ht="18" hidden="1" customHeight="1">
      <c r="A175" s="324"/>
      <c r="B175" s="252" t="s">
        <v>230</v>
      </c>
      <c r="C175" s="253"/>
      <c r="D175" s="253"/>
      <c r="E175" s="253"/>
      <c r="F175" s="363"/>
      <c r="G175" s="255"/>
      <c r="H175" s="256"/>
      <c r="I175" s="104"/>
      <c r="J175" s="535"/>
      <c r="K175" s="536"/>
      <c r="L175" s="258"/>
      <c r="M175" s="259"/>
      <c r="N175" s="259"/>
      <c r="O175" s="259"/>
      <c r="P175" s="83"/>
      <c r="Q175" s="259">
        <f>S175+U175+W175+Y175</f>
        <v>0</v>
      </c>
      <c r="R175" s="259">
        <f>S175</f>
        <v>0</v>
      </c>
      <c r="S175" s="259">
        <v>0</v>
      </c>
      <c r="T175" s="259">
        <v>0</v>
      </c>
      <c r="U175" s="259">
        <v>0</v>
      </c>
      <c r="V175" s="259"/>
      <c r="W175" s="259">
        <v>0</v>
      </c>
      <c r="X175" s="259">
        <v>0</v>
      </c>
      <c r="Y175" s="259">
        <v>0</v>
      </c>
      <c r="Z175" s="259"/>
      <c r="AA175" s="259">
        <f>AB175+AC175</f>
        <v>0</v>
      </c>
      <c r="AB175" s="259">
        <v>0</v>
      </c>
      <c r="AC175" s="259">
        <v>0</v>
      </c>
      <c r="AD175" s="259">
        <v>0</v>
      </c>
      <c r="AE175" s="259"/>
      <c r="AF175" s="259">
        <f>SUM(AG175:AG175)</f>
        <v>0</v>
      </c>
      <c r="AG175" s="259"/>
      <c r="AH175" s="259"/>
      <c r="AI175" s="259"/>
      <c r="AJ175" s="259"/>
      <c r="AK175" s="259"/>
      <c r="AL175" s="259"/>
      <c r="AM175" s="259"/>
      <c r="AN175" s="259"/>
      <c r="AO175" s="259"/>
      <c r="AP175" s="411"/>
      <c r="AQ175" s="259"/>
    </row>
    <row r="176" spans="1:43" s="266" customFormat="1" ht="18" hidden="1" customHeight="1">
      <c r="A176" s="324"/>
      <c r="B176" s="252" t="s">
        <v>231</v>
      </c>
      <c r="C176" s="253"/>
      <c r="D176" s="253"/>
      <c r="E176" s="253"/>
      <c r="F176" s="363"/>
      <c r="G176" s="255"/>
      <c r="H176" s="256"/>
      <c r="I176" s="104"/>
      <c r="J176" s="535"/>
      <c r="K176" s="536"/>
      <c r="L176" s="258"/>
      <c r="M176" s="259"/>
      <c r="N176" s="259"/>
      <c r="O176" s="259"/>
      <c r="P176" s="83"/>
      <c r="Q176" s="259">
        <f>S176+U176+W176+Y176</f>
        <v>0</v>
      </c>
      <c r="R176" s="259"/>
      <c r="S176" s="259"/>
      <c r="T176" s="259">
        <v>0</v>
      </c>
      <c r="U176" s="259">
        <v>0</v>
      </c>
      <c r="V176" s="259"/>
      <c r="W176" s="259"/>
      <c r="X176" s="259">
        <v>0</v>
      </c>
      <c r="Y176" s="259">
        <v>0</v>
      </c>
      <c r="Z176" s="259"/>
      <c r="AA176" s="259">
        <f>AB176+AC176</f>
        <v>0</v>
      </c>
      <c r="AB176" s="259">
        <v>0</v>
      </c>
      <c r="AC176" s="259"/>
      <c r="AD176" s="259"/>
      <c r="AE176" s="259"/>
      <c r="AF176" s="259">
        <f>SUM(AG176:AG176)</f>
        <v>0</v>
      </c>
      <c r="AG176" s="259"/>
      <c r="AH176" s="259"/>
      <c r="AI176" s="259"/>
      <c r="AJ176" s="259"/>
      <c r="AK176" s="259"/>
      <c r="AL176" s="259"/>
      <c r="AM176" s="259"/>
      <c r="AN176" s="259"/>
      <c r="AO176" s="259"/>
      <c r="AP176" s="411"/>
      <c r="AQ176" s="259"/>
    </row>
    <row r="177" spans="1:43" s="266" customFormat="1" ht="18" hidden="1" customHeight="1">
      <c r="A177" s="324"/>
      <c r="B177" s="252" t="s">
        <v>259</v>
      </c>
      <c r="C177" s="253"/>
      <c r="D177" s="253"/>
      <c r="E177" s="253"/>
      <c r="F177" s="363"/>
      <c r="G177" s="255"/>
      <c r="H177" s="256"/>
      <c r="I177" s="104"/>
      <c r="J177" s="535"/>
      <c r="K177" s="536"/>
      <c r="L177" s="258"/>
      <c r="M177" s="259"/>
      <c r="N177" s="259"/>
      <c r="O177" s="259"/>
      <c r="P177" s="83"/>
      <c r="Q177" s="259">
        <v>0</v>
      </c>
      <c r="R177" s="259"/>
      <c r="S177" s="259"/>
      <c r="T177" s="259">
        <v>0</v>
      </c>
      <c r="U177" s="259">
        <v>0</v>
      </c>
      <c r="V177" s="259"/>
      <c r="W177" s="259"/>
      <c r="X177" s="259"/>
      <c r="Y177" s="259"/>
      <c r="Z177" s="259"/>
      <c r="AA177" s="259">
        <f>AB177+AC177</f>
        <v>0</v>
      </c>
      <c r="AB177" s="259"/>
      <c r="AC177" s="259">
        <v>0</v>
      </c>
      <c r="AD177" s="259"/>
      <c r="AE177" s="259"/>
      <c r="AF177" s="259"/>
      <c r="AG177" s="259"/>
      <c r="AH177" s="259"/>
      <c r="AI177" s="259"/>
      <c r="AJ177" s="259"/>
      <c r="AK177" s="259"/>
      <c r="AL177" s="259"/>
      <c r="AM177" s="259"/>
      <c r="AN177" s="259"/>
      <c r="AO177" s="259"/>
      <c r="AP177" s="411"/>
      <c r="AQ177" s="259"/>
    </row>
    <row r="178" spans="1:43" s="266" customFormat="1" ht="18" hidden="1" customHeight="1">
      <c r="A178" s="324"/>
      <c r="B178" s="252" t="s">
        <v>153</v>
      </c>
      <c r="C178" s="253"/>
      <c r="D178" s="253"/>
      <c r="E178" s="253"/>
      <c r="F178" s="363"/>
      <c r="G178" s="255"/>
      <c r="H178" s="256"/>
      <c r="I178" s="104"/>
      <c r="J178" s="535"/>
      <c r="K178" s="536"/>
      <c r="L178" s="258"/>
      <c r="M178" s="259"/>
      <c r="N178" s="259"/>
      <c r="O178" s="259"/>
      <c r="P178" s="83"/>
      <c r="Q178" s="259">
        <f>S178+U178+W178+Y178</f>
        <v>0</v>
      </c>
      <c r="R178" s="259">
        <f>S178</f>
        <v>0</v>
      </c>
      <c r="S178" s="259">
        <v>0</v>
      </c>
      <c r="T178" s="259">
        <v>0</v>
      </c>
      <c r="U178" s="259">
        <v>0</v>
      </c>
      <c r="V178" s="259"/>
      <c r="W178" s="259"/>
      <c r="X178" s="259">
        <v>0</v>
      </c>
      <c r="Y178" s="259">
        <v>0</v>
      </c>
      <c r="Z178" s="259"/>
      <c r="AA178" s="259">
        <v>0</v>
      </c>
      <c r="AB178" s="259">
        <v>0</v>
      </c>
      <c r="AC178" s="259"/>
      <c r="AD178" s="259"/>
      <c r="AE178" s="259"/>
      <c r="AF178" s="259">
        <f>SUM(AG178:AG178)</f>
        <v>0</v>
      </c>
      <c r="AG178" s="259"/>
      <c r="AH178" s="259"/>
      <c r="AI178" s="259"/>
      <c r="AJ178" s="259"/>
      <c r="AK178" s="259"/>
      <c r="AL178" s="259"/>
      <c r="AM178" s="259"/>
      <c r="AN178" s="259"/>
      <c r="AO178" s="259"/>
      <c r="AP178" s="411"/>
      <c r="AQ178" s="259"/>
    </row>
    <row r="179" spans="1:43" s="327" customFormat="1" ht="42" customHeight="1">
      <c r="A179" s="1062" t="s">
        <v>167</v>
      </c>
      <c r="B179" s="789" t="s">
        <v>168</v>
      </c>
      <c r="C179" s="826"/>
      <c r="D179" s="826"/>
      <c r="E179" s="826"/>
      <c r="F179" s="312"/>
      <c r="G179" s="792"/>
      <c r="H179" s="827"/>
      <c r="I179" s="990" t="s">
        <v>19</v>
      </c>
      <c r="J179" s="283"/>
      <c r="K179" s="828"/>
      <c r="L179" s="888">
        <f>L180</f>
        <v>7644.31</v>
      </c>
      <c r="M179" s="888">
        <f>M180</f>
        <v>0</v>
      </c>
      <c r="N179" s="888">
        <f t="shared" ref="N179:AO179" si="113">N180</f>
        <v>377.26</v>
      </c>
      <c r="O179" s="888">
        <f t="shared" si="113"/>
        <v>0</v>
      </c>
      <c r="P179" s="888">
        <f>P180+P182</f>
        <v>70000</v>
      </c>
      <c r="Q179" s="888">
        <f>Q180+Q182</f>
        <v>0</v>
      </c>
      <c r="R179" s="888">
        <f t="shared" ref="R179:AA179" si="114">R180+R182</f>
        <v>0</v>
      </c>
      <c r="S179" s="888">
        <f t="shared" si="114"/>
        <v>0</v>
      </c>
      <c r="T179" s="888">
        <f t="shared" si="114"/>
        <v>0</v>
      </c>
      <c r="U179" s="888">
        <f t="shared" si="114"/>
        <v>0</v>
      </c>
      <c r="V179" s="888">
        <f t="shared" si="114"/>
        <v>0</v>
      </c>
      <c r="W179" s="888">
        <f t="shared" si="114"/>
        <v>0</v>
      </c>
      <c r="X179" s="888">
        <f t="shared" si="114"/>
        <v>0</v>
      </c>
      <c r="Y179" s="888">
        <f t="shared" si="114"/>
        <v>0</v>
      </c>
      <c r="Z179" s="888">
        <f t="shared" si="114"/>
        <v>0</v>
      </c>
      <c r="AA179" s="888">
        <f t="shared" si="114"/>
        <v>0</v>
      </c>
      <c r="AB179" s="888">
        <f t="shared" si="113"/>
        <v>0</v>
      </c>
      <c r="AC179" s="888">
        <f t="shared" si="113"/>
        <v>0</v>
      </c>
      <c r="AD179" s="888">
        <f t="shared" si="113"/>
        <v>0</v>
      </c>
      <c r="AE179" s="888">
        <f t="shared" si="113"/>
        <v>0</v>
      </c>
      <c r="AF179" s="888">
        <f t="shared" si="113"/>
        <v>0</v>
      </c>
      <c r="AG179" s="888">
        <f t="shared" si="113"/>
        <v>0</v>
      </c>
      <c r="AH179" s="888">
        <f t="shared" si="113"/>
        <v>0</v>
      </c>
      <c r="AI179" s="888">
        <f t="shared" si="113"/>
        <v>0</v>
      </c>
      <c r="AJ179" s="888">
        <f t="shared" si="113"/>
        <v>0</v>
      </c>
      <c r="AK179" s="888">
        <f t="shared" si="113"/>
        <v>0</v>
      </c>
      <c r="AL179" s="888">
        <f t="shared" si="113"/>
        <v>0</v>
      </c>
      <c r="AM179" s="888">
        <f t="shared" si="113"/>
        <v>0</v>
      </c>
      <c r="AN179" s="888">
        <f t="shared" si="113"/>
        <v>0</v>
      </c>
      <c r="AO179" s="888">
        <f t="shared" si="113"/>
        <v>0</v>
      </c>
      <c r="AP179" s="823" t="s">
        <v>244</v>
      </c>
      <c r="AQ179" s="829">
        <v>0</v>
      </c>
    </row>
    <row r="180" spans="1:43" ht="18" customHeight="1">
      <c r="A180" s="1152"/>
      <c r="B180" s="42" t="s">
        <v>15</v>
      </c>
      <c r="C180" s="334"/>
      <c r="D180" s="334"/>
      <c r="E180" s="334"/>
      <c r="F180" s="313"/>
      <c r="G180" s="335"/>
      <c r="H180" s="336"/>
      <c r="I180" s="992"/>
      <c r="J180" s="913"/>
      <c r="K180" s="659"/>
      <c r="L180" s="911">
        <v>7644.31</v>
      </c>
      <c r="M180" s="83">
        <v>0</v>
      </c>
      <c r="N180" s="83">
        <v>377.26</v>
      </c>
      <c r="O180" s="83">
        <v>0</v>
      </c>
      <c r="P180" s="83">
        <v>7000</v>
      </c>
      <c r="Q180" s="83">
        <v>0</v>
      </c>
      <c r="R180" s="83">
        <v>0</v>
      </c>
      <c r="S180" s="83">
        <v>0</v>
      </c>
      <c r="T180" s="83">
        <f>SUM(T181:T182)</f>
        <v>0</v>
      </c>
      <c r="U180" s="83">
        <f>SUM(U181:U182)</f>
        <v>0</v>
      </c>
      <c r="V180" s="83">
        <f t="shared" ref="V180:AE180" si="115">SUM(V181:V182)</f>
        <v>0</v>
      </c>
      <c r="W180" s="83">
        <f t="shared" si="115"/>
        <v>0</v>
      </c>
      <c r="X180" s="83">
        <f t="shared" si="115"/>
        <v>0</v>
      </c>
      <c r="Y180" s="83">
        <f t="shared" si="115"/>
        <v>0</v>
      </c>
      <c r="Z180" s="259"/>
      <c r="AA180" s="83">
        <f t="shared" si="115"/>
        <v>0</v>
      </c>
      <c r="AB180" s="83">
        <f t="shared" si="115"/>
        <v>0</v>
      </c>
      <c r="AC180" s="83">
        <f t="shared" si="115"/>
        <v>0</v>
      </c>
      <c r="AD180" s="83">
        <f t="shared" si="115"/>
        <v>0</v>
      </c>
      <c r="AE180" s="83">
        <f t="shared" si="115"/>
        <v>0</v>
      </c>
      <c r="AF180" s="83">
        <v>0</v>
      </c>
      <c r="AG180" s="83">
        <v>0</v>
      </c>
      <c r="AH180" s="83">
        <v>0</v>
      </c>
      <c r="AI180" s="83">
        <v>0</v>
      </c>
      <c r="AJ180" s="83">
        <v>0</v>
      </c>
      <c r="AK180" s="83">
        <v>0</v>
      </c>
      <c r="AL180" s="83">
        <v>0</v>
      </c>
      <c r="AM180" s="83">
        <v>0</v>
      </c>
      <c r="AN180" s="83">
        <v>0</v>
      </c>
      <c r="AO180" s="83">
        <v>0</v>
      </c>
      <c r="AP180" s="409"/>
      <c r="AQ180" s="259"/>
    </row>
    <row r="181" spans="1:43" s="266" customFormat="1" ht="18" hidden="1" customHeight="1">
      <c r="A181" s="366"/>
      <c r="B181" s="252" t="s">
        <v>232</v>
      </c>
      <c r="C181" s="253"/>
      <c r="D181" s="253"/>
      <c r="E181" s="253"/>
      <c r="F181" s="363"/>
      <c r="G181" s="255"/>
      <c r="H181" s="256"/>
      <c r="I181" s="367"/>
      <c r="J181" s="535"/>
      <c r="K181" s="536"/>
      <c r="L181" s="258"/>
      <c r="M181" s="259"/>
      <c r="N181" s="259"/>
      <c r="O181" s="259"/>
      <c r="P181" s="83"/>
      <c r="Q181" s="259"/>
      <c r="R181" s="259"/>
      <c r="S181" s="259"/>
      <c r="T181" s="259"/>
      <c r="U181" s="259"/>
      <c r="V181" s="259"/>
      <c r="W181" s="259"/>
      <c r="X181" s="83"/>
      <c r="Y181" s="83"/>
      <c r="Z181" s="259"/>
      <c r="AA181" s="259"/>
      <c r="AB181" s="259"/>
      <c r="AC181" s="259"/>
      <c r="AD181" s="259"/>
      <c r="AE181" s="259"/>
      <c r="AF181" s="259"/>
      <c r="AG181" s="259"/>
      <c r="AH181" s="259"/>
      <c r="AI181" s="259"/>
      <c r="AJ181" s="259"/>
      <c r="AK181" s="259"/>
      <c r="AL181" s="259"/>
      <c r="AM181" s="259"/>
      <c r="AN181" s="259"/>
      <c r="AO181" s="259"/>
      <c r="AP181" s="411"/>
      <c r="AQ181" s="259"/>
    </row>
    <row r="182" spans="1:43" ht="18" customHeight="1">
      <c r="A182" s="890"/>
      <c r="B182" s="42" t="s">
        <v>32</v>
      </c>
      <c r="C182" s="334"/>
      <c r="D182" s="334"/>
      <c r="E182" s="334"/>
      <c r="F182" s="313"/>
      <c r="G182" s="335"/>
      <c r="H182" s="336"/>
      <c r="I182" s="875"/>
      <c r="J182" s="913"/>
      <c r="K182" s="659"/>
      <c r="L182" s="911"/>
      <c r="M182" s="83"/>
      <c r="N182" s="83"/>
      <c r="O182" s="83"/>
      <c r="P182" s="83">
        <v>63000</v>
      </c>
      <c r="Q182" s="83">
        <f>S182+U182</f>
        <v>0</v>
      </c>
      <c r="R182" s="83"/>
      <c r="S182" s="83"/>
      <c r="T182" s="83">
        <v>0</v>
      </c>
      <c r="U182" s="83">
        <v>0</v>
      </c>
      <c r="V182" s="83"/>
      <c r="W182" s="83"/>
      <c r="X182" s="83"/>
      <c r="Y182" s="83"/>
      <c r="Z182" s="83"/>
      <c r="AA182" s="83">
        <f>SUM(AB182:AC182)</f>
        <v>0</v>
      </c>
      <c r="AB182" s="83"/>
      <c r="AC182" s="83">
        <v>0</v>
      </c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409"/>
      <c r="AQ182" s="83"/>
    </row>
    <row r="183" spans="1:43" s="327" customFormat="1" ht="26.25" customHeight="1">
      <c r="A183" s="1062" t="s">
        <v>169</v>
      </c>
      <c r="B183" s="789" t="s">
        <v>170</v>
      </c>
      <c r="C183" s="826"/>
      <c r="D183" s="826"/>
      <c r="E183" s="826"/>
      <c r="F183" s="312"/>
      <c r="G183" s="792"/>
      <c r="H183" s="827"/>
      <c r="I183" s="990" t="s">
        <v>19</v>
      </c>
      <c r="J183" s="283"/>
      <c r="K183" s="828"/>
      <c r="L183" s="888">
        <f>L184</f>
        <v>8790.08</v>
      </c>
      <c r="M183" s="888">
        <f>M184</f>
        <v>0</v>
      </c>
      <c r="N183" s="888">
        <f t="shared" ref="N183:AO184" si="116">N184</f>
        <v>612.4</v>
      </c>
      <c r="O183" s="888">
        <f t="shared" si="116"/>
        <v>7188.28</v>
      </c>
      <c r="P183" s="888">
        <v>1215.26</v>
      </c>
      <c r="Q183" s="888">
        <v>0</v>
      </c>
      <c r="R183" s="888">
        <f t="shared" si="116"/>
        <v>0</v>
      </c>
      <c r="S183" s="888">
        <f t="shared" si="116"/>
        <v>0</v>
      </c>
      <c r="T183" s="888">
        <f t="shared" si="116"/>
        <v>0</v>
      </c>
      <c r="U183" s="888">
        <f t="shared" si="116"/>
        <v>2205.3380000000002</v>
      </c>
      <c r="V183" s="888">
        <f t="shared" si="116"/>
        <v>0</v>
      </c>
      <c r="W183" s="888">
        <f t="shared" si="116"/>
        <v>0</v>
      </c>
      <c r="X183" s="888">
        <f t="shared" si="116"/>
        <v>0</v>
      </c>
      <c r="Y183" s="888">
        <f t="shared" si="116"/>
        <v>0</v>
      </c>
      <c r="Z183" s="888">
        <v>0</v>
      </c>
      <c r="AA183" s="888">
        <v>0</v>
      </c>
      <c r="AB183" s="888">
        <f>AB184</f>
        <v>2205.337</v>
      </c>
      <c r="AC183" s="888">
        <f>AC184</f>
        <v>0</v>
      </c>
      <c r="AD183" s="888">
        <f>AD184</f>
        <v>0</v>
      </c>
      <c r="AE183" s="888">
        <f>AE184</f>
        <v>0</v>
      </c>
      <c r="AF183" s="888">
        <f t="shared" si="116"/>
        <v>0</v>
      </c>
      <c r="AG183" s="888">
        <f t="shared" si="116"/>
        <v>0</v>
      </c>
      <c r="AH183" s="888">
        <f t="shared" si="116"/>
        <v>0</v>
      </c>
      <c r="AI183" s="888">
        <f t="shared" si="116"/>
        <v>0</v>
      </c>
      <c r="AJ183" s="888">
        <f t="shared" si="116"/>
        <v>0</v>
      </c>
      <c r="AK183" s="888">
        <f t="shared" si="116"/>
        <v>0</v>
      </c>
      <c r="AL183" s="888">
        <f t="shared" si="116"/>
        <v>0</v>
      </c>
      <c r="AM183" s="888">
        <f t="shared" si="116"/>
        <v>0</v>
      </c>
      <c r="AN183" s="888">
        <f t="shared" si="116"/>
        <v>0</v>
      </c>
      <c r="AO183" s="888">
        <f t="shared" si="116"/>
        <v>0</v>
      </c>
      <c r="AP183" s="823"/>
      <c r="AQ183" s="888">
        <v>0</v>
      </c>
    </row>
    <row r="184" spans="1:43" ht="24" hidden="1" customHeight="1">
      <c r="A184" s="1152"/>
      <c r="B184" s="42" t="s">
        <v>15</v>
      </c>
      <c r="C184" s="334"/>
      <c r="D184" s="334"/>
      <c r="E184" s="334"/>
      <c r="F184" s="313"/>
      <c r="G184" s="335"/>
      <c r="H184" s="336"/>
      <c r="I184" s="992"/>
      <c r="J184" s="913"/>
      <c r="K184" s="659"/>
      <c r="L184" s="911">
        <v>8790.08</v>
      </c>
      <c r="M184" s="83">
        <v>0</v>
      </c>
      <c r="N184" s="83">
        <v>612.4</v>
      </c>
      <c r="O184" s="83">
        <v>7188.28</v>
      </c>
      <c r="P184" s="83">
        <v>8177.68</v>
      </c>
      <c r="Q184" s="83">
        <f>Q185</f>
        <v>2205.3380000000002</v>
      </c>
      <c r="R184" s="83">
        <f t="shared" si="116"/>
        <v>0</v>
      </c>
      <c r="S184" s="83">
        <f t="shared" si="116"/>
        <v>0</v>
      </c>
      <c r="T184" s="83">
        <f t="shared" si="116"/>
        <v>0</v>
      </c>
      <c r="U184" s="83">
        <f t="shared" si="116"/>
        <v>2205.3380000000002</v>
      </c>
      <c r="V184" s="83">
        <f t="shared" si="116"/>
        <v>0</v>
      </c>
      <c r="W184" s="83">
        <f t="shared" si="116"/>
        <v>0</v>
      </c>
      <c r="X184" s="83">
        <f t="shared" si="116"/>
        <v>0</v>
      </c>
      <c r="Y184" s="83">
        <f t="shared" si="116"/>
        <v>0</v>
      </c>
      <c r="Z184" s="259"/>
      <c r="AA184" s="83">
        <f t="shared" si="116"/>
        <v>2205.337</v>
      </c>
      <c r="AB184" s="83">
        <f t="shared" si="116"/>
        <v>2205.337</v>
      </c>
      <c r="AC184" s="83">
        <f t="shared" si="116"/>
        <v>0</v>
      </c>
      <c r="AD184" s="83">
        <f>AD185</f>
        <v>0</v>
      </c>
      <c r="AE184" s="83">
        <f>AE185</f>
        <v>0</v>
      </c>
      <c r="AF184" s="83">
        <f t="shared" si="116"/>
        <v>0</v>
      </c>
      <c r="AG184" s="83">
        <f t="shared" si="116"/>
        <v>0</v>
      </c>
      <c r="AH184" s="83">
        <v>0</v>
      </c>
      <c r="AI184" s="83">
        <v>0</v>
      </c>
      <c r="AJ184" s="83">
        <v>0</v>
      </c>
      <c r="AK184" s="83">
        <v>0</v>
      </c>
      <c r="AL184" s="83">
        <v>0</v>
      </c>
      <c r="AM184" s="83">
        <v>0</v>
      </c>
      <c r="AN184" s="83">
        <v>0</v>
      </c>
      <c r="AO184" s="83">
        <v>0</v>
      </c>
      <c r="AP184" s="409"/>
      <c r="AQ184" s="259"/>
    </row>
    <row r="185" spans="1:43" s="266" customFormat="1" ht="27" hidden="1" customHeight="1">
      <c r="A185" s="366"/>
      <c r="B185" s="252" t="s">
        <v>303</v>
      </c>
      <c r="C185" s="253"/>
      <c r="D185" s="253"/>
      <c r="E185" s="253"/>
      <c r="F185" s="363"/>
      <c r="G185" s="255"/>
      <c r="H185" s="256"/>
      <c r="I185" s="367"/>
      <c r="J185" s="535"/>
      <c r="K185" s="536"/>
      <c r="L185" s="258"/>
      <c r="M185" s="259"/>
      <c r="N185" s="259"/>
      <c r="O185" s="259"/>
      <c r="P185" s="259"/>
      <c r="Q185" s="259">
        <f>S185+U185</f>
        <v>2205.3380000000002</v>
      </c>
      <c r="R185" s="259"/>
      <c r="S185" s="259"/>
      <c r="T185" s="259"/>
      <c r="U185" s="259">
        <v>2205.3380000000002</v>
      </c>
      <c r="V185" s="259"/>
      <c r="W185" s="259"/>
      <c r="X185" s="259"/>
      <c r="Y185" s="259"/>
      <c r="Z185" s="259"/>
      <c r="AA185" s="259">
        <f>AB185</f>
        <v>2205.337</v>
      </c>
      <c r="AB185" s="259">
        <v>2205.337</v>
      </c>
      <c r="AC185" s="259"/>
      <c r="AD185" s="259"/>
      <c r="AE185" s="259"/>
      <c r="AF185" s="259"/>
      <c r="AG185" s="259"/>
      <c r="AH185" s="259"/>
      <c r="AI185" s="259"/>
      <c r="AJ185" s="259"/>
      <c r="AK185" s="259"/>
      <c r="AL185" s="259"/>
      <c r="AM185" s="259"/>
      <c r="AN185" s="259"/>
      <c r="AO185" s="259"/>
      <c r="AP185" s="411"/>
      <c r="AQ185" s="259"/>
    </row>
    <row r="186" spans="1:43" s="327" customFormat="1" ht="43.5" customHeight="1">
      <c r="A186" s="1062" t="s">
        <v>171</v>
      </c>
      <c r="B186" s="789" t="s">
        <v>172</v>
      </c>
      <c r="C186" s="826"/>
      <c r="D186" s="826"/>
      <c r="E186" s="826"/>
      <c r="F186" s="312"/>
      <c r="G186" s="792"/>
      <c r="H186" s="827"/>
      <c r="I186" s="990" t="s">
        <v>19</v>
      </c>
      <c r="J186" s="283"/>
      <c r="K186" s="828"/>
      <c r="L186" s="888">
        <f>L187+L193</f>
        <v>204849.53</v>
      </c>
      <c r="M186" s="888">
        <f>M187+M193</f>
        <v>195485</v>
      </c>
      <c r="N186" s="888">
        <f>N187+N193</f>
        <v>203676.84</v>
      </c>
      <c r="O186" s="888">
        <f t="shared" ref="O186:AO186" si="117">O187</f>
        <v>1116.69</v>
      </c>
      <c r="P186" s="888">
        <v>0</v>
      </c>
      <c r="Q186" s="888">
        <v>0</v>
      </c>
      <c r="R186" s="888">
        <f t="shared" si="117"/>
        <v>0</v>
      </c>
      <c r="S186" s="888">
        <f t="shared" si="117"/>
        <v>3000</v>
      </c>
      <c r="T186" s="888">
        <f t="shared" si="117"/>
        <v>0</v>
      </c>
      <c r="U186" s="888">
        <f t="shared" si="117"/>
        <v>0</v>
      </c>
      <c r="V186" s="888">
        <f t="shared" si="117"/>
        <v>0</v>
      </c>
      <c r="W186" s="888">
        <f t="shared" si="117"/>
        <v>0</v>
      </c>
      <c r="X186" s="888">
        <f t="shared" si="117"/>
        <v>0</v>
      </c>
      <c r="Y186" s="888">
        <f t="shared" si="117"/>
        <v>0</v>
      </c>
      <c r="Z186" s="829">
        <v>0</v>
      </c>
      <c r="AA186" s="888">
        <f t="shared" si="117"/>
        <v>0</v>
      </c>
      <c r="AB186" s="888">
        <f t="shared" si="117"/>
        <v>0</v>
      </c>
      <c r="AC186" s="888">
        <f t="shared" si="117"/>
        <v>0</v>
      </c>
      <c r="AD186" s="888">
        <f t="shared" si="117"/>
        <v>0</v>
      </c>
      <c r="AE186" s="888">
        <f t="shared" si="117"/>
        <v>0</v>
      </c>
      <c r="AF186" s="888">
        <f t="shared" si="117"/>
        <v>0</v>
      </c>
      <c r="AG186" s="888">
        <f t="shared" si="117"/>
        <v>0</v>
      </c>
      <c r="AH186" s="888">
        <f t="shared" si="117"/>
        <v>0</v>
      </c>
      <c r="AI186" s="888">
        <f t="shared" si="117"/>
        <v>0</v>
      </c>
      <c r="AJ186" s="888">
        <f t="shared" si="117"/>
        <v>0</v>
      </c>
      <c r="AK186" s="888">
        <f t="shared" si="117"/>
        <v>0</v>
      </c>
      <c r="AL186" s="888">
        <f t="shared" si="117"/>
        <v>0</v>
      </c>
      <c r="AM186" s="888">
        <f t="shared" si="117"/>
        <v>0</v>
      </c>
      <c r="AN186" s="888">
        <f t="shared" si="117"/>
        <v>0</v>
      </c>
      <c r="AO186" s="888">
        <f t="shared" si="117"/>
        <v>0</v>
      </c>
      <c r="AP186" s="830" t="s">
        <v>295</v>
      </c>
      <c r="AQ186" s="829">
        <v>0</v>
      </c>
    </row>
    <row r="187" spans="1:43">
      <c r="A187" s="1152"/>
      <c r="B187" s="42" t="s">
        <v>15</v>
      </c>
      <c r="C187" s="334"/>
      <c r="D187" s="334"/>
      <c r="E187" s="334"/>
      <c r="F187" s="313"/>
      <c r="G187" s="335"/>
      <c r="H187" s="336"/>
      <c r="I187" s="992"/>
      <c r="J187" s="913"/>
      <c r="K187" s="659"/>
      <c r="L187" s="911">
        <v>9364.5300000000007</v>
      </c>
      <c r="M187" s="83">
        <v>0</v>
      </c>
      <c r="N187" s="83">
        <v>8191.84</v>
      </c>
      <c r="O187" s="83">
        <v>1116.69</v>
      </c>
      <c r="P187" s="83">
        <v>0</v>
      </c>
      <c r="Q187" s="83">
        <v>0</v>
      </c>
      <c r="R187" s="83">
        <f>P187</f>
        <v>0</v>
      </c>
      <c r="S187" s="83">
        <f>SUM(S188:S192)</f>
        <v>3000</v>
      </c>
      <c r="T187" s="83">
        <v>0</v>
      </c>
      <c r="U187" s="83">
        <v>0</v>
      </c>
      <c r="V187" s="83">
        <v>0</v>
      </c>
      <c r="W187" s="83">
        <v>0</v>
      </c>
      <c r="X187" s="83">
        <v>0</v>
      </c>
      <c r="Y187" s="83">
        <v>0</v>
      </c>
      <c r="Z187" s="259"/>
      <c r="AA187" s="83">
        <f>SUM(AA188:AA192)</f>
        <v>0</v>
      </c>
      <c r="AB187" s="83">
        <f t="shared" ref="AB187:AJ187" si="118">SUM(AB188:AB190)</f>
        <v>0</v>
      </c>
      <c r="AC187" s="83">
        <f t="shared" si="118"/>
        <v>0</v>
      </c>
      <c r="AD187" s="83">
        <f t="shared" si="118"/>
        <v>0</v>
      </c>
      <c r="AE187" s="83">
        <f>SUM(AE188:AE192)</f>
        <v>0</v>
      </c>
      <c r="AF187" s="83">
        <f t="shared" si="118"/>
        <v>0</v>
      </c>
      <c r="AG187" s="83">
        <f t="shared" si="118"/>
        <v>0</v>
      </c>
      <c r="AH187" s="83">
        <f t="shared" si="118"/>
        <v>0</v>
      </c>
      <c r="AI187" s="83">
        <f t="shared" si="118"/>
        <v>0</v>
      </c>
      <c r="AJ187" s="83">
        <f t="shared" si="118"/>
        <v>0</v>
      </c>
      <c r="AK187" s="83">
        <v>0</v>
      </c>
      <c r="AL187" s="83">
        <v>0</v>
      </c>
      <c r="AM187" s="83">
        <v>0</v>
      </c>
      <c r="AN187" s="83">
        <v>0</v>
      </c>
      <c r="AO187" s="83">
        <v>0</v>
      </c>
      <c r="AP187" s="409"/>
      <c r="AQ187" s="259"/>
    </row>
    <row r="188" spans="1:43" s="266" customFormat="1" ht="15.75" hidden="1">
      <c r="A188" s="324"/>
      <c r="B188" s="252" t="s">
        <v>233</v>
      </c>
      <c r="C188" s="253"/>
      <c r="D188" s="253"/>
      <c r="E188" s="253"/>
      <c r="F188" s="363"/>
      <c r="G188" s="255"/>
      <c r="H188" s="256"/>
      <c r="I188" s="368"/>
      <c r="J188" s="535"/>
      <c r="K188" s="536"/>
      <c r="L188" s="258"/>
      <c r="M188" s="259"/>
      <c r="N188" s="259"/>
      <c r="O188" s="259"/>
      <c r="P188" s="83"/>
      <c r="Q188" s="259">
        <f>Y188</f>
        <v>0</v>
      </c>
      <c r="R188" s="259"/>
      <c r="S188" s="259"/>
      <c r="T188" s="259"/>
      <c r="U188" s="259"/>
      <c r="V188" s="259"/>
      <c r="W188" s="259"/>
      <c r="X188" s="259">
        <f>Y188</f>
        <v>0</v>
      </c>
      <c r="Y188" s="83"/>
      <c r="Z188" s="259"/>
      <c r="AA188" s="259"/>
      <c r="AB188" s="259"/>
      <c r="AC188" s="259"/>
      <c r="AD188" s="259"/>
      <c r="AE188" s="259"/>
      <c r="AF188" s="259"/>
      <c r="AG188" s="259"/>
      <c r="AH188" s="259"/>
      <c r="AI188" s="259"/>
      <c r="AJ188" s="259"/>
      <c r="AK188" s="259"/>
      <c r="AL188" s="259"/>
      <c r="AM188" s="259"/>
      <c r="AN188" s="259"/>
      <c r="AO188" s="259"/>
      <c r="AP188" s="411"/>
      <c r="AQ188" s="259"/>
    </row>
    <row r="189" spans="1:43" s="266" customFormat="1" ht="15.75" hidden="1">
      <c r="A189" s="324"/>
      <c r="B189" s="252" t="s">
        <v>262</v>
      </c>
      <c r="C189" s="253"/>
      <c r="D189" s="253"/>
      <c r="E189" s="253"/>
      <c r="F189" s="363"/>
      <c r="G189" s="255"/>
      <c r="H189" s="256"/>
      <c r="I189" s="368"/>
      <c r="J189" s="535"/>
      <c r="K189" s="536"/>
      <c r="L189" s="258"/>
      <c r="M189" s="259"/>
      <c r="N189" s="259"/>
      <c r="O189" s="259"/>
      <c r="P189" s="259"/>
      <c r="Q189" s="259">
        <f>S189+U189+W189</f>
        <v>3000</v>
      </c>
      <c r="R189" s="259">
        <f>S189</f>
        <v>3000</v>
      </c>
      <c r="S189" s="259">
        <v>3000</v>
      </c>
      <c r="T189" s="259">
        <f>U189</f>
        <v>0</v>
      </c>
      <c r="U189" s="259">
        <v>0</v>
      </c>
      <c r="V189" s="259"/>
      <c r="W189" s="259">
        <v>0</v>
      </c>
      <c r="X189" s="259"/>
      <c r="Y189" s="259"/>
      <c r="Z189" s="259"/>
      <c r="AA189" s="259">
        <f>SUM(AB189:AC189)</f>
        <v>0</v>
      </c>
      <c r="AB189" s="259"/>
      <c r="AC189" s="259">
        <v>0</v>
      </c>
      <c r="AD189" s="259"/>
      <c r="AE189" s="259"/>
      <c r="AF189" s="259"/>
      <c r="AG189" s="259"/>
      <c r="AH189" s="259"/>
      <c r="AI189" s="259"/>
      <c r="AJ189" s="259"/>
      <c r="AK189" s="259"/>
      <c r="AL189" s="259"/>
      <c r="AM189" s="259"/>
      <c r="AN189" s="259"/>
      <c r="AO189" s="259"/>
      <c r="AP189" s="411"/>
      <c r="AQ189" s="259"/>
    </row>
    <row r="190" spans="1:43" s="266" customFormat="1" ht="15.75" hidden="1">
      <c r="A190" s="324"/>
      <c r="B190" s="252" t="s">
        <v>263</v>
      </c>
      <c r="C190" s="253"/>
      <c r="D190" s="253"/>
      <c r="E190" s="253"/>
      <c r="F190" s="363"/>
      <c r="G190" s="255"/>
      <c r="H190" s="256"/>
      <c r="I190" s="368"/>
      <c r="J190" s="535"/>
      <c r="K190" s="536"/>
      <c r="L190" s="258"/>
      <c r="M190" s="259"/>
      <c r="N190" s="259"/>
      <c r="O190" s="259"/>
      <c r="P190" s="259"/>
      <c r="Q190" s="259">
        <v>0</v>
      </c>
      <c r="R190" s="259">
        <v>0</v>
      </c>
      <c r="S190" s="259">
        <v>0</v>
      </c>
      <c r="T190" s="259">
        <v>0</v>
      </c>
      <c r="U190" s="259">
        <v>0</v>
      </c>
      <c r="V190" s="259"/>
      <c r="W190" s="259"/>
      <c r="X190" s="259"/>
      <c r="Y190" s="259"/>
      <c r="Z190" s="259"/>
      <c r="AA190" s="259">
        <f>SUM(AB190:AC190)</f>
        <v>0</v>
      </c>
      <c r="AB190" s="259"/>
      <c r="AC190" s="259">
        <v>0</v>
      </c>
      <c r="AD190" s="259"/>
      <c r="AE190" s="259"/>
      <c r="AF190" s="259"/>
      <c r="AG190" s="259"/>
      <c r="AH190" s="259"/>
      <c r="AI190" s="259"/>
      <c r="AJ190" s="259"/>
      <c r="AK190" s="259"/>
      <c r="AL190" s="259"/>
      <c r="AM190" s="259"/>
      <c r="AN190" s="259"/>
      <c r="AO190" s="259"/>
      <c r="AP190" s="411"/>
      <c r="AQ190" s="259"/>
    </row>
    <row r="191" spans="1:43" s="266" customFormat="1" ht="15.75" hidden="1">
      <c r="A191" s="324"/>
      <c r="B191" s="252" t="s">
        <v>292</v>
      </c>
      <c r="C191" s="253"/>
      <c r="D191" s="253"/>
      <c r="E191" s="253"/>
      <c r="F191" s="363"/>
      <c r="G191" s="255"/>
      <c r="H191" s="256"/>
      <c r="I191" s="368"/>
      <c r="J191" s="535"/>
      <c r="K191" s="536"/>
      <c r="L191" s="258"/>
      <c r="M191" s="259"/>
      <c r="N191" s="259"/>
      <c r="O191" s="259"/>
      <c r="P191" s="259"/>
      <c r="Q191" s="259">
        <f>Y191</f>
        <v>0</v>
      </c>
      <c r="R191" s="259"/>
      <c r="S191" s="259"/>
      <c r="T191" s="259"/>
      <c r="U191" s="259"/>
      <c r="V191" s="259"/>
      <c r="W191" s="259"/>
      <c r="X191" s="259">
        <f>Y191</f>
        <v>0</v>
      </c>
      <c r="Y191" s="259">
        <v>0</v>
      </c>
      <c r="Z191" s="259"/>
      <c r="AA191" s="259">
        <f>SUM(AB191:AE191)</f>
        <v>0</v>
      </c>
      <c r="AB191" s="259"/>
      <c r="AC191" s="259"/>
      <c r="AD191" s="259"/>
      <c r="AE191" s="259">
        <v>0</v>
      </c>
      <c r="AF191" s="259"/>
      <c r="AG191" s="259"/>
      <c r="AH191" s="259"/>
      <c r="AI191" s="259"/>
      <c r="AJ191" s="259"/>
      <c r="AK191" s="259"/>
      <c r="AL191" s="259"/>
      <c r="AM191" s="259"/>
      <c r="AN191" s="259"/>
      <c r="AO191" s="259"/>
      <c r="AP191" s="411"/>
      <c r="AQ191" s="259"/>
    </row>
    <row r="192" spans="1:43" s="266" customFormat="1" ht="15.75" hidden="1">
      <c r="A192" s="324"/>
      <c r="B192" s="252" t="s">
        <v>293</v>
      </c>
      <c r="C192" s="253"/>
      <c r="D192" s="253"/>
      <c r="E192" s="253"/>
      <c r="F192" s="363"/>
      <c r="G192" s="255"/>
      <c r="H192" s="256"/>
      <c r="I192" s="368"/>
      <c r="J192" s="535"/>
      <c r="K192" s="536"/>
      <c r="L192" s="258"/>
      <c r="M192" s="259"/>
      <c r="N192" s="259"/>
      <c r="O192" s="259"/>
      <c r="P192" s="259"/>
      <c r="Q192" s="259">
        <f>Y192</f>
        <v>0</v>
      </c>
      <c r="R192" s="259"/>
      <c r="S192" s="259"/>
      <c r="T192" s="259"/>
      <c r="U192" s="259"/>
      <c r="V192" s="259"/>
      <c r="W192" s="259"/>
      <c r="X192" s="259">
        <f>Y192</f>
        <v>0</v>
      </c>
      <c r="Y192" s="259">
        <v>0</v>
      </c>
      <c r="Z192" s="259"/>
      <c r="AA192" s="259">
        <f>SUM(AB192:AE192)</f>
        <v>0</v>
      </c>
      <c r="AB192" s="259"/>
      <c r="AC192" s="259"/>
      <c r="AD192" s="259"/>
      <c r="AE192" s="259">
        <v>0</v>
      </c>
      <c r="AF192" s="259"/>
      <c r="AG192" s="259"/>
      <c r="AH192" s="259"/>
      <c r="AI192" s="259"/>
      <c r="AJ192" s="259"/>
      <c r="AK192" s="259"/>
      <c r="AL192" s="259"/>
      <c r="AM192" s="259"/>
      <c r="AN192" s="259"/>
      <c r="AO192" s="259"/>
      <c r="AP192" s="411"/>
      <c r="AQ192" s="259"/>
    </row>
    <row r="193" spans="1:43" ht="17.25" customHeight="1">
      <c r="A193" s="896"/>
      <c r="B193" s="42" t="s">
        <v>32</v>
      </c>
      <c r="C193" s="334"/>
      <c r="D193" s="334"/>
      <c r="E193" s="334"/>
      <c r="F193" s="313"/>
      <c r="G193" s="335"/>
      <c r="H193" s="336"/>
      <c r="I193" s="892" t="s">
        <v>10</v>
      </c>
      <c r="J193" s="913"/>
      <c r="K193" s="659"/>
      <c r="L193" s="911">
        <v>195485</v>
      </c>
      <c r="M193" s="911">
        <v>195485</v>
      </c>
      <c r="N193" s="911">
        <v>195485</v>
      </c>
      <c r="O193" s="911">
        <v>195485</v>
      </c>
      <c r="P193" s="911">
        <v>0</v>
      </c>
      <c r="Q193" s="83"/>
      <c r="R193" s="83"/>
      <c r="S193" s="83"/>
      <c r="T193" s="83"/>
      <c r="U193" s="83"/>
      <c r="V193" s="83"/>
      <c r="W193" s="83"/>
      <c r="X193" s="83"/>
      <c r="Y193" s="83"/>
      <c r="Z193" s="259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409"/>
      <c r="AQ193" s="259"/>
    </row>
    <row r="194" spans="1:43" s="327" customFormat="1" ht="25.5">
      <c r="A194" s="921"/>
      <c r="B194" s="789" t="s">
        <v>413</v>
      </c>
      <c r="C194" s="826"/>
      <c r="D194" s="826"/>
      <c r="E194" s="826"/>
      <c r="F194" s="312"/>
      <c r="G194" s="792"/>
      <c r="H194" s="827"/>
      <c r="I194" s="923"/>
      <c r="J194" s="283"/>
      <c r="K194" s="828"/>
      <c r="L194" s="888"/>
      <c r="M194" s="888"/>
      <c r="N194" s="888"/>
      <c r="O194" s="888"/>
      <c r="P194" s="888">
        <f>SUM(P195:P196)</f>
        <v>12759.949999999999</v>
      </c>
      <c r="Q194" s="888">
        <f t="shared" ref="Q194:AA194" si="119">SUM(Q195:Q196)</f>
        <v>0</v>
      </c>
      <c r="R194" s="888">
        <f t="shared" si="119"/>
        <v>0</v>
      </c>
      <c r="S194" s="888">
        <f t="shared" si="119"/>
        <v>0</v>
      </c>
      <c r="T194" s="888">
        <f t="shared" si="119"/>
        <v>0</v>
      </c>
      <c r="U194" s="888">
        <f t="shared" si="119"/>
        <v>0</v>
      </c>
      <c r="V194" s="888">
        <f t="shared" si="119"/>
        <v>0</v>
      </c>
      <c r="W194" s="888">
        <f t="shared" si="119"/>
        <v>0</v>
      </c>
      <c r="X194" s="888">
        <f t="shared" si="119"/>
        <v>0</v>
      </c>
      <c r="Y194" s="888">
        <f t="shared" si="119"/>
        <v>0</v>
      </c>
      <c r="Z194" s="888">
        <f t="shared" si="119"/>
        <v>0</v>
      </c>
      <c r="AA194" s="888">
        <f t="shared" si="119"/>
        <v>0</v>
      </c>
      <c r="AB194" s="833"/>
      <c r="AC194" s="833"/>
      <c r="AD194" s="833"/>
      <c r="AE194" s="833"/>
      <c r="AF194" s="833"/>
      <c r="AG194" s="833"/>
      <c r="AH194" s="833"/>
      <c r="AI194" s="833"/>
      <c r="AJ194" s="833"/>
      <c r="AK194" s="833"/>
      <c r="AL194" s="833"/>
      <c r="AM194" s="833"/>
      <c r="AN194" s="833"/>
      <c r="AO194" s="833"/>
      <c r="AP194" s="835"/>
      <c r="AQ194" s="834"/>
    </row>
    <row r="195" spans="1:43" ht="15.75">
      <c r="A195" s="896"/>
      <c r="B195" s="42" t="s">
        <v>39</v>
      </c>
      <c r="C195" s="334"/>
      <c r="D195" s="334"/>
      <c r="E195" s="334"/>
      <c r="F195" s="313"/>
      <c r="G195" s="335"/>
      <c r="H195" s="336"/>
      <c r="I195" s="892"/>
      <c r="J195" s="913"/>
      <c r="K195" s="659"/>
      <c r="L195" s="911"/>
      <c r="M195" s="911"/>
      <c r="N195" s="911"/>
      <c r="O195" s="911"/>
      <c r="P195" s="911">
        <v>1652.72</v>
      </c>
      <c r="Q195" s="83">
        <v>0</v>
      </c>
      <c r="R195" s="83"/>
      <c r="S195" s="83"/>
      <c r="T195" s="83"/>
      <c r="U195" s="83"/>
      <c r="V195" s="83"/>
      <c r="W195" s="83"/>
      <c r="X195" s="83"/>
      <c r="Y195" s="83"/>
      <c r="Z195" s="259"/>
      <c r="AA195" s="83">
        <v>0</v>
      </c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409"/>
      <c r="AQ195" s="259"/>
    </row>
    <row r="196" spans="1:43" ht="15.75">
      <c r="A196" s="896"/>
      <c r="B196" s="42" t="s">
        <v>32</v>
      </c>
      <c r="C196" s="334"/>
      <c r="D196" s="334"/>
      <c r="E196" s="334"/>
      <c r="F196" s="313"/>
      <c r="G196" s="335"/>
      <c r="H196" s="336"/>
      <c r="I196" s="876"/>
      <c r="J196" s="913"/>
      <c r="K196" s="659"/>
      <c r="L196" s="911"/>
      <c r="M196" s="83"/>
      <c r="N196" s="83"/>
      <c r="O196" s="83"/>
      <c r="P196" s="83">
        <v>11107.23</v>
      </c>
      <c r="Q196" s="83">
        <v>0</v>
      </c>
      <c r="R196" s="83"/>
      <c r="S196" s="83"/>
      <c r="T196" s="83"/>
      <c r="U196" s="83"/>
      <c r="V196" s="83"/>
      <c r="W196" s="83"/>
      <c r="X196" s="83"/>
      <c r="Y196" s="83"/>
      <c r="Z196" s="83"/>
      <c r="AA196" s="83">
        <v>0</v>
      </c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409"/>
      <c r="AQ196" s="83"/>
    </row>
    <row r="197" spans="1:43" s="327" customFormat="1" ht="15.75">
      <c r="A197" s="921"/>
      <c r="B197" s="789" t="s">
        <v>414</v>
      </c>
      <c r="C197" s="826"/>
      <c r="D197" s="826"/>
      <c r="E197" s="826"/>
      <c r="F197" s="312"/>
      <c r="G197" s="792"/>
      <c r="H197" s="827"/>
      <c r="I197" s="923"/>
      <c r="J197" s="283"/>
      <c r="K197" s="828"/>
      <c r="L197" s="888"/>
      <c r="M197" s="888"/>
      <c r="N197" s="888"/>
      <c r="O197" s="888"/>
      <c r="P197" s="888">
        <f>SUM(P198:P199)</f>
        <v>21627.71</v>
      </c>
      <c r="Q197" s="833">
        <v>0</v>
      </c>
      <c r="R197" s="833"/>
      <c r="S197" s="833"/>
      <c r="T197" s="833"/>
      <c r="U197" s="833"/>
      <c r="V197" s="833"/>
      <c r="W197" s="833"/>
      <c r="X197" s="833"/>
      <c r="Y197" s="833"/>
      <c r="Z197" s="834"/>
      <c r="AA197" s="833">
        <v>0</v>
      </c>
      <c r="AB197" s="833"/>
      <c r="AC197" s="833"/>
      <c r="AD197" s="833"/>
      <c r="AE197" s="833"/>
      <c r="AF197" s="833"/>
      <c r="AG197" s="833"/>
      <c r="AH197" s="833"/>
      <c r="AI197" s="833"/>
      <c r="AJ197" s="833"/>
      <c r="AK197" s="833"/>
      <c r="AL197" s="833"/>
      <c r="AM197" s="833"/>
      <c r="AN197" s="833"/>
      <c r="AO197" s="833"/>
      <c r="AP197" s="835"/>
      <c r="AQ197" s="834"/>
    </row>
    <row r="198" spans="1:43" ht="15.75">
      <c r="A198" s="896"/>
      <c r="B198" s="42" t="s">
        <v>39</v>
      </c>
      <c r="C198" s="334"/>
      <c r="D198" s="334"/>
      <c r="E198" s="334"/>
      <c r="F198" s="313"/>
      <c r="G198" s="335"/>
      <c r="H198" s="336"/>
      <c r="I198" s="892"/>
      <c r="J198" s="913"/>
      <c r="K198" s="659"/>
      <c r="L198" s="911"/>
      <c r="M198" s="911"/>
      <c r="N198" s="911"/>
      <c r="O198" s="911"/>
      <c r="P198" s="911">
        <v>1821.34</v>
      </c>
      <c r="Q198" s="83">
        <v>0</v>
      </c>
      <c r="R198" s="83"/>
      <c r="S198" s="83"/>
      <c r="T198" s="83"/>
      <c r="U198" s="83"/>
      <c r="V198" s="83"/>
      <c r="W198" s="83"/>
      <c r="X198" s="83"/>
      <c r="Y198" s="83"/>
      <c r="Z198" s="259"/>
      <c r="AA198" s="83">
        <v>0</v>
      </c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409"/>
      <c r="AQ198" s="259"/>
    </row>
    <row r="199" spans="1:43" ht="15.75">
      <c r="A199" s="896"/>
      <c r="B199" s="42" t="s">
        <v>16</v>
      </c>
      <c r="C199" s="334"/>
      <c r="D199" s="334"/>
      <c r="E199" s="334"/>
      <c r="F199" s="313"/>
      <c r="G199" s="335"/>
      <c r="H199" s="336"/>
      <c r="I199" s="876"/>
      <c r="J199" s="913"/>
      <c r="K199" s="659"/>
      <c r="L199" s="911"/>
      <c r="M199" s="83"/>
      <c r="N199" s="83"/>
      <c r="O199" s="83"/>
      <c r="P199" s="83">
        <v>19806.37</v>
      </c>
      <c r="Q199" s="83">
        <v>0</v>
      </c>
      <c r="R199" s="83"/>
      <c r="S199" s="83"/>
      <c r="T199" s="83"/>
      <c r="U199" s="83"/>
      <c r="V199" s="83"/>
      <c r="W199" s="83"/>
      <c r="X199" s="83"/>
      <c r="Y199" s="83"/>
      <c r="Z199" s="83"/>
      <c r="AA199" s="83">
        <v>0</v>
      </c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409"/>
      <c r="AQ199" s="83"/>
    </row>
    <row r="200" spans="1:43" s="327" customFormat="1" ht="25.5">
      <c r="A200" s="921"/>
      <c r="B200" s="789" t="s">
        <v>415</v>
      </c>
      <c r="C200" s="826"/>
      <c r="D200" s="826"/>
      <c r="E200" s="826"/>
      <c r="F200" s="312"/>
      <c r="G200" s="792"/>
      <c r="H200" s="827"/>
      <c r="I200" s="923"/>
      <c r="J200" s="283"/>
      <c r="K200" s="828"/>
      <c r="L200" s="888"/>
      <c r="M200" s="888"/>
      <c r="N200" s="888"/>
      <c r="O200" s="888"/>
      <c r="P200" s="888">
        <f>SUM(P201:P202)</f>
        <v>12759.59</v>
      </c>
      <c r="Q200" s="833">
        <v>0</v>
      </c>
      <c r="R200" s="833"/>
      <c r="S200" s="833"/>
      <c r="T200" s="833"/>
      <c r="U200" s="833"/>
      <c r="V200" s="833"/>
      <c r="W200" s="833"/>
      <c r="X200" s="833"/>
      <c r="Y200" s="833"/>
      <c r="Z200" s="834"/>
      <c r="AA200" s="833">
        <v>0</v>
      </c>
      <c r="AB200" s="833"/>
      <c r="AC200" s="833"/>
      <c r="AD200" s="833"/>
      <c r="AE200" s="833"/>
      <c r="AF200" s="833"/>
      <c r="AG200" s="833"/>
      <c r="AH200" s="833"/>
      <c r="AI200" s="833"/>
      <c r="AJ200" s="833"/>
      <c r="AK200" s="833"/>
      <c r="AL200" s="833"/>
      <c r="AM200" s="833"/>
      <c r="AN200" s="833"/>
      <c r="AO200" s="833"/>
      <c r="AP200" s="835"/>
      <c r="AQ200" s="834"/>
    </row>
    <row r="201" spans="1:43" ht="15.75">
      <c r="A201" s="896"/>
      <c r="B201" s="42" t="s">
        <v>39</v>
      </c>
      <c r="C201" s="334"/>
      <c r="D201" s="334"/>
      <c r="E201" s="334"/>
      <c r="F201" s="313"/>
      <c r="G201" s="335"/>
      <c r="H201" s="336"/>
      <c r="I201" s="892"/>
      <c r="J201" s="913"/>
      <c r="K201" s="659"/>
      <c r="L201" s="911"/>
      <c r="M201" s="911"/>
      <c r="N201" s="911"/>
      <c r="O201" s="911"/>
      <c r="P201" s="911">
        <v>1652.36</v>
      </c>
      <c r="Q201" s="83">
        <v>0</v>
      </c>
      <c r="R201" s="83"/>
      <c r="S201" s="83"/>
      <c r="T201" s="83"/>
      <c r="U201" s="83"/>
      <c r="V201" s="83"/>
      <c r="W201" s="83"/>
      <c r="X201" s="83"/>
      <c r="Y201" s="83"/>
      <c r="Z201" s="259"/>
      <c r="AA201" s="83">
        <v>0</v>
      </c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409"/>
      <c r="AQ201" s="259"/>
    </row>
    <row r="202" spans="1:43" ht="15.75">
      <c r="A202" s="896"/>
      <c r="B202" s="42" t="s">
        <v>32</v>
      </c>
      <c r="C202" s="334"/>
      <c r="D202" s="334"/>
      <c r="E202" s="334"/>
      <c r="F202" s="313"/>
      <c r="G202" s="335"/>
      <c r="H202" s="336"/>
      <c r="I202" s="876"/>
      <c r="J202" s="913"/>
      <c r="K202" s="659"/>
      <c r="L202" s="911"/>
      <c r="M202" s="83"/>
      <c r="N202" s="83"/>
      <c r="O202" s="83"/>
      <c r="P202" s="83">
        <v>11107.23</v>
      </c>
      <c r="Q202" s="83">
        <v>0</v>
      </c>
      <c r="R202" s="83"/>
      <c r="S202" s="83"/>
      <c r="T202" s="83"/>
      <c r="U202" s="83"/>
      <c r="V202" s="83"/>
      <c r="W202" s="83"/>
      <c r="X202" s="83"/>
      <c r="Y202" s="83"/>
      <c r="Z202" s="83"/>
      <c r="AA202" s="83">
        <v>0</v>
      </c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409"/>
      <c r="AQ202" s="83"/>
    </row>
    <row r="203" spans="1:43" ht="43.5" hidden="1" customHeight="1">
      <c r="A203" s="1201" t="s">
        <v>24</v>
      </c>
      <c r="B203" s="1281" t="s">
        <v>206</v>
      </c>
      <c r="C203" s="1282"/>
      <c r="D203" s="1282"/>
      <c r="E203" s="1282"/>
      <c r="F203" s="1282"/>
      <c r="G203" s="1282"/>
      <c r="H203" s="1283"/>
      <c r="I203" s="23" t="s">
        <v>19</v>
      </c>
      <c r="J203" s="913">
        <v>0</v>
      </c>
      <c r="K203" s="913">
        <v>0</v>
      </c>
      <c r="L203" s="47">
        <v>0</v>
      </c>
      <c r="M203" s="47">
        <v>0</v>
      </c>
      <c r="N203" s="47">
        <v>0</v>
      </c>
      <c r="O203" s="47">
        <v>1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0</v>
      </c>
      <c r="V203" s="47">
        <v>0</v>
      </c>
      <c r="W203" s="47">
        <v>0</v>
      </c>
      <c r="X203" s="47">
        <v>0</v>
      </c>
      <c r="Y203" s="47">
        <v>0</v>
      </c>
      <c r="Z203" s="96"/>
      <c r="AA203" s="47">
        <v>0</v>
      </c>
      <c r="AB203" s="47">
        <v>0</v>
      </c>
      <c r="AC203" s="47">
        <v>0</v>
      </c>
      <c r="AD203" s="47">
        <v>0</v>
      </c>
      <c r="AE203" s="47">
        <v>0</v>
      </c>
      <c r="AF203" s="47">
        <v>0</v>
      </c>
      <c r="AG203" s="47">
        <v>0</v>
      </c>
      <c r="AH203" s="47">
        <v>0</v>
      </c>
      <c r="AI203" s="47">
        <v>0</v>
      </c>
      <c r="AJ203" s="47">
        <v>0</v>
      </c>
      <c r="AK203" s="47">
        <v>0</v>
      </c>
      <c r="AL203" s="47">
        <v>0</v>
      </c>
      <c r="AM203" s="47">
        <v>0</v>
      </c>
      <c r="AN203" s="47">
        <v>0</v>
      </c>
      <c r="AO203" s="47">
        <v>0</v>
      </c>
      <c r="AP203" s="397"/>
      <c r="AQ203" s="96"/>
    </row>
    <row r="204" spans="1:43" ht="41.25" hidden="1" customHeight="1">
      <c r="A204" s="1201"/>
      <c r="B204" s="1284"/>
      <c r="C204" s="1285"/>
      <c r="D204" s="1285"/>
      <c r="E204" s="1285"/>
      <c r="F204" s="1285"/>
      <c r="G204" s="1285"/>
      <c r="H204" s="1286"/>
      <c r="I204" s="23" t="s">
        <v>20</v>
      </c>
      <c r="J204" s="913">
        <f>J207</f>
        <v>6379.79</v>
      </c>
      <c r="K204" s="913">
        <f>K207</f>
        <v>0</v>
      </c>
      <c r="L204" s="47">
        <f t="shared" ref="L204:AK204" si="120">L207+L212+L218</f>
        <v>13097.62</v>
      </c>
      <c r="M204" s="47">
        <f t="shared" si="120"/>
        <v>4269.0300000000007</v>
      </c>
      <c r="N204" s="47">
        <f t="shared" si="120"/>
        <v>5370.84</v>
      </c>
      <c r="O204" s="47">
        <f t="shared" si="120"/>
        <v>3372.5</v>
      </c>
      <c r="P204" s="47">
        <f t="shared" si="120"/>
        <v>78556.570000000007</v>
      </c>
      <c r="Q204" s="47">
        <f t="shared" si="120"/>
        <v>0</v>
      </c>
      <c r="R204" s="47">
        <f t="shared" si="120"/>
        <v>0</v>
      </c>
      <c r="S204" s="47">
        <f t="shared" si="120"/>
        <v>0</v>
      </c>
      <c r="T204" s="47">
        <f t="shared" si="120"/>
        <v>753.46</v>
      </c>
      <c r="U204" s="47">
        <f t="shared" si="120"/>
        <v>753.46</v>
      </c>
      <c r="V204" s="47">
        <f t="shared" si="120"/>
        <v>4173.82</v>
      </c>
      <c r="W204" s="47">
        <f t="shared" si="120"/>
        <v>4173.82</v>
      </c>
      <c r="X204" s="47">
        <f t="shared" si="120"/>
        <v>0</v>
      </c>
      <c r="Y204" s="47">
        <f t="shared" si="120"/>
        <v>0</v>
      </c>
      <c r="Z204" s="96"/>
      <c r="AA204" s="47">
        <f t="shared" si="120"/>
        <v>0</v>
      </c>
      <c r="AB204" s="47">
        <f t="shared" si="120"/>
        <v>0</v>
      </c>
      <c r="AC204" s="47">
        <f t="shared" si="120"/>
        <v>753.46</v>
      </c>
      <c r="AD204" s="47">
        <f t="shared" si="120"/>
        <v>4900</v>
      </c>
      <c r="AE204" s="47">
        <f t="shared" si="120"/>
        <v>0</v>
      </c>
      <c r="AF204" s="47">
        <f t="shared" si="120"/>
        <v>0</v>
      </c>
      <c r="AG204" s="47">
        <f t="shared" si="120"/>
        <v>0</v>
      </c>
      <c r="AH204" s="47">
        <f t="shared" si="120"/>
        <v>0</v>
      </c>
      <c r="AI204" s="47">
        <f t="shared" si="120"/>
        <v>0</v>
      </c>
      <c r="AJ204" s="47">
        <f t="shared" si="120"/>
        <v>0</v>
      </c>
      <c r="AK204" s="47">
        <f t="shared" si="120"/>
        <v>78556.570000000007</v>
      </c>
      <c r="AL204" s="47">
        <f>AL207</f>
        <v>78556.570000000007</v>
      </c>
      <c r="AM204" s="47">
        <f>AM207</f>
        <v>0</v>
      </c>
      <c r="AN204" s="47">
        <f>AN207</f>
        <v>0</v>
      </c>
      <c r="AO204" s="47">
        <f>AO207</f>
        <v>0</v>
      </c>
      <c r="AP204" s="397"/>
      <c r="AQ204" s="96"/>
    </row>
    <row r="205" spans="1:43" ht="38.25" hidden="1" customHeight="1">
      <c r="A205" s="1201"/>
      <c r="B205" s="1284"/>
      <c r="C205" s="1285"/>
      <c r="D205" s="1285"/>
      <c r="E205" s="1285"/>
      <c r="F205" s="1285"/>
      <c r="G205" s="1285"/>
      <c r="H205" s="1286"/>
      <c r="I205" s="23" t="s">
        <v>10</v>
      </c>
      <c r="J205" s="913">
        <v>0</v>
      </c>
      <c r="K205" s="913">
        <v>0</v>
      </c>
      <c r="L205" s="47">
        <f>L224+L226</f>
        <v>2305.4499999999998</v>
      </c>
      <c r="M205" s="47">
        <f>M224+M226</f>
        <v>1650.1</v>
      </c>
      <c r="N205" s="47">
        <f t="shared" ref="N205:AJ205" si="121">N224+N226</f>
        <v>0</v>
      </c>
      <c r="O205" s="47">
        <f t="shared" si="121"/>
        <v>0</v>
      </c>
      <c r="P205" s="47">
        <f t="shared" si="121"/>
        <v>0</v>
      </c>
      <c r="Q205" s="47">
        <f t="shared" si="121"/>
        <v>0</v>
      </c>
      <c r="R205" s="47">
        <f t="shared" si="121"/>
        <v>0</v>
      </c>
      <c r="S205" s="47">
        <f t="shared" si="121"/>
        <v>0</v>
      </c>
      <c r="T205" s="47">
        <f t="shared" si="121"/>
        <v>0</v>
      </c>
      <c r="U205" s="47">
        <f t="shared" si="121"/>
        <v>0</v>
      </c>
      <c r="V205" s="47">
        <f t="shared" si="121"/>
        <v>0</v>
      </c>
      <c r="W205" s="47">
        <f t="shared" si="121"/>
        <v>0</v>
      </c>
      <c r="X205" s="47">
        <f t="shared" si="121"/>
        <v>0</v>
      </c>
      <c r="Y205" s="47">
        <f t="shared" si="121"/>
        <v>0</v>
      </c>
      <c r="Z205" s="96"/>
      <c r="AA205" s="47">
        <f t="shared" si="121"/>
        <v>0</v>
      </c>
      <c r="AB205" s="47">
        <f t="shared" si="121"/>
        <v>0</v>
      </c>
      <c r="AC205" s="47">
        <f t="shared" si="121"/>
        <v>0</v>
      </c>
      <c r="AD205" s="47">
        <f t="shared" si="121"/>
        <v>0</v>
      </c>
      <c r="AE205" s="47">
        <f t="shared" si="121"/>
        <v>0</v>
      </c>
      <c r="AF205" s="47">
        <f t="shared" si="121"/>
        <v>0</v>
      </c>
      <c r="AG205" s="47">
        <f t="shared" si="121"/>
        <v>0</v>
      </c>
      <c r="AH205" s="47">
        <f t="shared" si="121"/>
        <v>0</v>
      </c>
      <c r="AI205" s="47">
        <f t="shared" si="121"/>
        <v>0</v>
      </c>
      <c r="AJ205" s="47">
        <f t="shared" si="121"/>
        <v>0</v>
      </c>
      <c r="AK205" s="47">
        <v>0</v>
      </c>
      <c r="AL205" s="47">
        <v>0</v>
      </c>
      <c r="AM205" s="47">
        <v>0</v>
      </c>
      <c r="AN205" s="47">
        <v>0</v>
      </c>
      <c r="AO205" s="47">
        <v>0</v>
      </c>
      <c r="AP205" s="397"/>
      <c r="AQ205" s="96"/>
    </row>
    <row r="206" spans="1:43" ht="25.5" hidden="1">
      <c r="A206" s="1201"/>
      <c r="B206" s="1287"/>
      <c r="C206" s="1288"/>
      <c r="D206" s="1288"/>
      <c r="E206" s="1288"/>
      <c r="F206" s="1288"/>
      <c r="G206" s="1288"/>
      <c r="H206" s="1289"/>
      <c r="I206" s="23" t="s">
        <v>9</v>
      </c>
      <c r="J206" s="913">
        <v>0</v>
      </c>
      <c r="K206" s="913">
        <v>0</v>
      </c>
      <c r="L206" s="47">
        <v>0</v>
      </c>
      <c r="M206" s="47">
        <v>0</v>
      </c>
      <c r="N206" s="47">
        <v>0</v>
      </c>
      <c r="O206" s="47">
        <v>1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47">
        <v>0</v>
      </c>
      <c r="W206" s="47">
        <v>0</v>
      </c>
      <c r="X206" s="47">
        <v>0</v>
      </c>
      <c r="Y206" s="47">
        <v>0</v>
      </c>
      <c r="Z206" s="96"/>
      <c r="AA206" s="47">
        <v>0</v>
      </c>
      <c r="AB206" s="47">
        <v>0</v>
      </c>
      <c r="AC206" s="47">
        <v>0</v>
      </c>
      <c r="AD206" s="47">
        <v>0</v>
      </c>
      <c r="AE206" s="47">
        <v>0</v>
      </c>
      <c r="AF206" s="47">
        <v>0</v>
      </c>
      <c r="AG206" s="47">
        <v>0</v>
      </c>
      <c r="AH206" s="47">
        <v>0</v>
      </c>
      <c r="AI206" s="47">
        <v>0</v>
      </c>
      <c r="AJ206" s="47">
        <v>0</v>
      </c>
      <c r="AK206" s="47">
        <v>0</v>
      </c>
      <c r="AL206" s="47">
        <v>0</v>
      </c>
      <c r="AM206" s="47">
        <v>0</v>
      </c>
      <c r="AN206" s="47">
        <v>0</v>
      </c>
      <c r="AO206" s="47">
        <v>0</v>
      </c>
      <c r="AP206" s="397"/>
      <c r="AQ206" s="96"/>
    </row>
    <row r="207" spans="1:43" s="327" customFormat="1" ht="33" customHeight="1">
      <c r="A207" s="1114" t="s">
        <v>30</v>
      </c>
      <c r="B207" s="797" t="s">
        <v>173</v>
      </c>
      <c r="C207" s="990">
        <v>300</v>
      </c>
      <c r="D207" s="990">
        <v>570</v>
      </c>
      <c r="E207" s="990"/>
      <c r="F207" s="990"/>
      <c r="G207" s="795"/>
      <c r="H207" s="795"/>
      <c r="I207" s="1127" t="s">
        <v>20</v>
      </c>
      <c r="J207" s="1291">
        <v>6379.79</v>
      </c>
      <c r="K207" s="3">
        <v>0</v>
      </c>
      <c r="L207" s="3">
        <f t="shared" ref="L207:AJ207" si="122">L208+L211</f>
        <v>5597.58</v>
      </c>
      <c r="M207" s="3">
        <f t="shared" si="122"/>
        <v>0</v>
      </c>
      <c r="N207" s="3">
        <f t="shared" si="122"/>
        <v>5370.84</v>
      </c>
      <c r="O207" s="3">
        <f t="shared" si="122"/>
        <v>3372.5</v>
      </c>
      <c r="P207" s="3">
        <f t="shared" si="122"/>
        <v>78556.570000000007</v>
      </c>
      <c r="Q207" s="3">
        <f t="shared" si="122"/>
        <v>0</v>
      </c>
      <c r="R207" s="3">
        <f t="shared" si="122"/>
        <v>0</v>
      </c>
      <c r="S207" s="3">
        <f t="shared" si="122"/>
        <v>0</v>
      </c>
      <c r="T207" s="3">
        <f t="shared" si="122"/>
        <v>753.46</v>
      </c>
      <c r="U207" s="3">
        <f t="shared" si="122"/>
        <v>753.46</v>
      </c>
      <c r="V207" s="3">
        <f t="shared" si="122"/>
        <v>4173.82</v>
      </c>
      <c r="W207" s="3">
        <f t="shared" si="122"/>
        <v>4173.82</v>
      </c>
      <c r="X207" s="3">
        <f t="shared" si="122"/>
        <v>0</v>
      </c>
      <c r="Y207" s="3">
        <f t="shared" si="122"/>
        <v>0</v>
      </c>
      <c r="Z207" s="95">
        <v>0</v>
      </c>
      <c r="AA207" s="3">
        <f t="shared" si="122"/>
        <v>0</v>
      </c>
      <c r="AB207" s="3">
        <f t="shared" si="122"/>
        <v>0</v>
      </c>
      <c r="AC207" s="3">
        <f t="shared" si="122"/>
        <v>753.46</v>
      </c>
      <c r="AD207" s="3">
        <f t="shared" si="122"/>
        <v>4900</v>
      </c>
      <c r="AE207" s="3">
        <f t="shared" si="122"/>
        <v>0</v>
      </c>
      <c r="AF207" s="3">
        <f t="shared" si="122"/>
        <v>0</v>
      </c>
      <c r="AG207" s="3">
        <f t="shared" si="122"/>
        <v>0</v>
      </c>
      <c r="AH207" s="3">
        <f t="shared" si="122"/>
        <v>0</v>
      </c>
      <c r="AI207" s="3">
        <f t="shared" si="122"/>
        <v>0</v>
      </c>
      <c r="AJ207" s="3">
        <f t="shared" si="122"/>
        <v>0</v>
      </c>
      <c r="AK207" s="3">
        <f>P207-Q207</f>
        <v>78556.570000000007</v>
      </c>
      <c r="AL207" s="3">
        <f>AK207</f>
        <v>78556.570000000007</v>
      </c>
      <c r="AM207" s="318">
        <f>ROUND((Q207*100%/P207*100),2)</f>
        <v>0</v>
      </c>
      <c r="AN207" s="3">
        <f>AN208+AN211</f>
        <v>0</v>
      </c>
      <c r="AO207" s="3">
        <f>AO208+AO211</f>
        <v>0</v>
      </c>
      <c r="AP207" s="640" t="s">
        <v>245</v>
      </c>
      <c r="AQ207" s="95">
        <v>0</v>
      </c>
    </row>
    <row r="208" spans="1:43">
      <c r="A208" s="1063"/>
      <c r="B208" s="1" t="s">
        <v>15</v>
      </c>
      <c r="C208" s="991"/>
      <c r="D208" s="991"/>
      <c r="E208" s="991"/>
      <c r="F208" s="991"/>
      <c r="G208" s="893">
        <v>2019</v>
      </c>
      <c r="H208" s="893">
        <v>2019</v>
      </c>
      <c r="I208" s="1128"/>
      <c r="J208" s="1292"/>
      <c r="K208" s="47"/>
      <c r="L208" s="47">
        <v>5597.58</v>
      </c>
      <c r="M208" s="50">
        <v>0</v>
      </c>
      <c r="N208" s="50">
        <v>5370.84</v>
      </c>
      <c r="O208" s="50">
        <v>0</v>
      </c>
      <c r="P208" s="448">
        <v>89.08</v>
      </c>
      <c r="Q208" s="448">
        <v>0</v>
      </c>
      <c r="R208" s="448">
        <f t="shared" ref="R208:AD208" si="123">SUM(R209:R210)</f>
        <v>0</v>
      </c>
      <c r="S208" s="448">
        <f t="shared" si="123"/>
        <v>0</v>
      </c>
      <c r="T208" s="448">
        <f t="shared" si="123"/>
        <v>753.46</v>
      </c>
      <c r="U208" s="448">
        <f t="shared" si="123"/>
        <v>753.46</v>
      </c>
      <c r="V208" s="448">
        <f t="shared" si="123"/>
        <v>4173.82</v>
      </c>
      <c r="W208" s="448">
        <f t="shared" si="123"/>
        <v>4173.82</v>
      </c>
      <c r="X208" s="448">
        <f t="shared" si="123"/>
        <v>0</v>
      </c>
      <c r="Y208" s="448">
        <f t="shared" si="123"/>
        <v>0</v>
      </c>
      <c r="Z208" s="586"/>
      <c r="AA208" s="448">
        <v>0</v>
      </c>
      <c r="AB208" s="448">
        <f t="shared" si="123"/>
        <v>0</v>
      </c>
      <c r="AC208" s="448">
        <f t="shared" si="123"/>
        <v>753.46</v>
      </c>
      <c r="AD208" s="448">
        <f t="shared" si="123"/>
        <v>4900</v>
      </c>
      <c r="AE208" s="50">
        <f t="shared" ref="AE208:AO208" si="124">SUM(AE210)</f>
        <v>0</v>
      </c>
      <c r="AF208" s="50">
        <f>SUM(AF210)</f>
        <v>0</v>
      </c>
      <c r="AG208" s="50">
        <f>SUM(AG210)</f>
        <v>0</v>
      </c>
      <c r="AH208" s="50">
        <f>SUM(AH210)</f>
        <v>0</v>
      </c>
      <c r="AI208" s="50">
        <f>SUM(AI210)</f>
        <v>0</v>
      </c>
      <c r="AJ208" s="50">
        <f>SUM(AJ210)</f>
        <v>0</v>
      </c>
      <c r="AK208" s="50">
        <f t="shared" si="124"/>
        <v>0</v>
      </c>
      <c r="AL208" s="50">
        <f t="shared" si="124"/>
        <v>0</v>
      </c>
      <c r="AM208" s="50">
        <f t="shared" si="124"/>
        <v>0</v>
      </c>
      <c r="AN208" s="50">
        <f t="shared" si="124"/>
        <v>0</v>
      </c>
      <c r="AO208" s="50">
        <f t="shared" si="124"/>
        <v>0</v>
      </c>
      <c r="AP208" s="412"/>
      <c r="AQ208" s="586"/>
    </row>
    <row r="209" spans="1:43" s="266" customFormat="1" hidden="1">
      <c r="A209" s="1063"/>
      <c r="B209" s="92" t="s">
        <v>324</v>
      </c>
      <c r="C209" s="991"/>
      <c r="D209" s="991"/>
      <c r="E209" s="991"/>
      <c r="F209" s="991"/>
      <c r="G209" s="104"/>
      <c r="H209" s="104"/>
      <c r="I209" s="1128"/>
      <c r="J209" s="1292"/>
      <c r="K209" s="96"/>
      <c r="L209" s="96"/>
      <c r="M209" s="263"/>
      <c r="N209" s="263"/>
      <c r="O209" s="263"/>
      <c r="P209" s="586"/>
      <c r="Q209" s="586">
        <f>V209</f>
        <v>4173.82</v>
      </c>
      <c r="R209" s="586"/>
      <c r="S209" s="586"/>
      <c r="T209" s="586"/>
      <c r="U209" s="586"/>
      <c r="V209" s="586">
        <f>W209</f>
        <v>4173.82</v>
      </c>
      <c r="W209" s="586">
        <v>4173.82</v>
      </c>
      <c r="X209" s="586"/>
      <c r="Y209" s="586"/>
      <c r="Z209" s="586"/>
      <c r="AA209" s="586">
        <f>AD209</f>
        <v>4900</v>
      </c>
      <c r="AB209" s="586"/>
      <c r="AC209" s="586"/>
      <c r="AD209" s="586">
        <v>4900</v>
      </c>
      <c r="AE209" s="263"/>
      <c r="AF209" s="263"/>
      <c r="AG209" s="263"/>
      <c r="AH209" s="263"/>
      <c r="AI209" s="263"/>
      <c r="AJ209" s="263"/>
      <c r="AK209" s="263"/>
      <c r="AL209" s="263"/>
      <c r="AM209" s="263"/>
      <c r="AN209" s="263"/>
      <c r="AO209" s="263"/>
      <c r="AP209" s="413"/>
      <c r="AQ209" s="586"/>
    </row>
    <row r="210" spans="1:43" s="266" customFormat="1" hidden="1">
      <c r="A210" s="1063"/>
      <c r="B210" s="92" t="s">
        <v>267</v>
      </c>
      <c r="C210" s="991"/>
      <c r="D210" s="991"/>
      <c r="E210" s="991"/>
      <c r="F210" s="991"/>
      <c r="G210" s="104"/>
      <c r="H210" s="104"/>
      <c r="I210" s="1128"/>
      <c r="J210" s="1292"/>
      <c r="K210" s="96"/>
      <c r="L210" s="96"/>
      <c r="M210" s="263"/>
      <c r="N210" s="263"/>
      <c r="O210" s="263"/>
      <c r="P210" s="263"/>
      <c r="Q210" s="263">
        <f>S210+U210</f>
        <v>753.46</v>
      </c>
      <c r="R210" s="263"/>
      <c r="S210" s="263"/>
      <c r="T210" s="263">
        <f>U210</f>
        <v>753.46</v>
      </c>
      <c r="U210" s="263">
        <f>ROUND((904.153/1.2),2)</f>
        <v>753.46</v>
      </c>
      <c r="V210" s="263"/>
      <c r="W210" s="263"/>
      <c r="X210" s="263"/>
      <c r="Y210" s="263"/>
      <c r="Z210" s="263"/>
      <c r="AA210" s="263">
        <f>AC210</f>
        <v>753.46</v>
      </c>
      <c r="AB210" s="263"/>
      <c r="AC210" s="263">
        <v>753.46</v>
      </c>
      <c r="AD210" s="263"/>
      <c r="AE210" s="263"/>
      <c r="AF210" s="263">
        <f>SUM(AG210:AG210)</f>
        <v>0</v>
      </c>
      <c r="AG210" s="263"/>
      <c r="AH210" s="263"/>
      <c r="AI210" s="263"/>
      <c r="AJ210" s="263"/>
      <c r="AK210" s="263"/>
      <c r="AL210" s="263"/>
      <c r="AM210" s="263"/>
      <c r="AN210" s="263"/>
      <c r="AO210" s="263"/>
      <c r="AP210" s="413"/>
      <c r="AQ210" s="263"/>
    </row>
    <row r="211" spans="1:43" ht="15.75" customHeight="1">
      <c r="A211" s="1152"/>
      <c r="B211" s="899" t="s">
        <v>16</v>
      </c>
      <c r="C211" s="992"/>
      <c r="D211" s="992"/>
      <c r="E211" s="992"/>
      <c r="F211" s="992"/>
      <c r="G211" s="893">
        <v>2021</v>
      </c>
      <c r="H211" s="893">
        <v>2021</v>
      </c>
      <c r="I211" s="1129"/>
      <c r="J211" s="1293"/>
      <c r="K211" s="47"/>
      <c r="L211" s="47">
        <v>0</v>
      </c>
      <c r="M211" s="50">
        <v>0</v>
      </c>
      <c r="N211" s="50">
        <v>0</v>
      </c>
      <c r="O211" s="50">
        <v>3372.5</v>
      </c>
      <c r="P211" s="50">
        <v>78467.490000000005</v>
      </c>
      <c r="Q211" s="50">
        <v>0</v>
      </c>
      <c r="R211" s="50">
        <v>0</v>
      </c>
      <c r="S211" s="50">
        <v>0</v>
      </c>
      <c r="T211" s="50">
        <v>0</v>
      </c>
      <c r="U211" s="50">
        <v>0</v>
      </c>
      <c r="V211" s="50">
        <v>0</v>
      </c>
      <c r="W211" s="50">
        <v>0</v>
      </c>
      <c r="X211" s="50">
        <v>0</v>
      </c>
      <c r="Y211" s="50">
        <v>0</v>
      </c>
      <c r="Z211" s="263"/>
      <c r="AA211" s="50">
        <v>0</v>
      </c>
      <c r="AB211" s="50">
        <v>0</v>
      </c>
      <c r="AC211" s="50">
        <v>0</v>
      </c>
      <c r="AD211" s="50">
        <v>0</v>
      </c>
      <c r="AE211" s="50">
        <v>0</v>
      </c>
      <c r="AF211" s="50">
        <v>0</v>
      </c>
      <c r="AG211" s="50">
        <v>0</v>
      </c>
      <c r="AH211" s="50">
        <v>0</v>
      </c>
      <c r="AI211" s="50">
        <v>0</v>
      </c>
      <c r="AJ211" s="50">
        <v>0</v>
      </c>
      <c r="AK211" s="50">
        <v>0</v>
      </c>
      <c r="AL211" s="50">
        <v>0</v>
      </c>
      <c r="AM211" s="50">
        <v>0</v>
      </c>
      <c r="AN211" s="50">
        <v>0</v>
      </c>
      <c r="AO211" s="50">
        <v>0</v>
      </c>
      <c r="AP211" s="412"/>
      <c r="AQ211" s="263"/>
    </row>
    <row r="212" spans="1:43" s="327" customFormat="1" ht="42" customHeight="1">
      <c r="A212" s="1327" t="s">
        <v>174</v>
      </c>
      <c r="B212" s="797" t="s">
        <v>175</v>
      </c>
      <c r="C212" s="133"/>
      <c r="D212" s="133"/>
      <c r="E212" s="133"/>
      <c r="F212" s="133"/>
      <c r="G212" s="795"/>
      <c r="H212" s="795"/>
      <c r="I212" s="1329" t="s">
        <v>20</v>
      </c>
      <c r="J212" s="894"/>
      <c r="K212" s="3"/>
      <c r="L212" s="3">
        <f>L213</f>
        <v>3750.02</v>
      </c>
      <c r="M212" s="3">
        <f>M213</f>
        <v>1639</v>
      </c>
      <c r="N212" s="3">
        <f t="shared" ref="N212:AO212" si="125">N213</f>
        <v>0</v>
      </c>
      <c r="O212" s="3">
        <f t="shared" si="125"/>
        <v>0</v>
      </c>
      <c r="P212" s="3">
        <f t="shared" si="125"/>
        <v>0</v>
      </c>
      <c r="Q212" s="3">
        <f t="shared" si="125"/>
        <v>0</v>
      </c>
      <c r="R212" s="3">
        <f t="shared" si="125"/>
        <v>0</v>
      </c>
      <c r="S212" s="3">
        <f t="shared" si="125"/>
        <v>0</v>
      </c>
      <c r="T212" s="3">
        <f t="shared" si="125"/>
        <v>0</v>
      </c>
      <c r="U212" s="3">
        <f t="shared" si="125"/>
        <v>0</v>
      </c>
      <c r="V212" s="3">
        <f t="shared" si="125"/>
        <v>0</v>
      </c>
      <c r="W212" s="3">
        <f t="shared" si="125"/>
        <v>0</v>
      </c>
      <c r="X212" s="3">
        <f t="shared" si="125"/>
        <v>0</v>
      </c>
      <c r="Y212" s="3">
        <f t="shared" si="125"/>
        <v>0</v>
      </c>
      <c r="Z212" s="95">
        <v>0</v>
      </c>
      <c r="AA212" s="3">
        <f t="shared" si="125"/>
        <v>0</v>
      </c>
      <c r="AB212" s="3">
        <f t="shared" si="125"/>
        <v>0</v>
      </c>
      <c r="AC212" s="3">
        <f t="shared" si="125"/>
        <v>0</v>
      </c>
      <c r="AD212" s="3">
        <f t="shared" si="125"/>
        <v>0</v>
      </c>
      <c r="AE212" s="3">
        <f t="shared" si="125"/>
        <v>0</v>
      </c>
      <c r="AF212" s="3">
        <f t="shared" si="125"/>
        <v>0</v>
      </c>
      <c r="AG212" s="3">
        <f t="shared" si="125"/>
        <v>0</v>
      </c>
      <c r="AH212" s="3">
        <f t="shared" si="125"/>
        <v>0</v>
      </c>
      <c r="AI212" s="3">
        <f t="shared" si="125"/>
        <v>0</v>
      </c>
      <c r="AJ212" s="3">
        <f t="shared" si="125"/>
        <v>0</v>
      </c>
      <c r="AK212" s="3">
        <f t="shared" si="125"/>
        <v>0</v>
      </c>
      <c r="AL212" s="3">
        <f t="shared" si="125"/>
        <v>0</v>
      </c>
      <c r="AM212" s="3">
        <f t="shared" si="125"/>
        <v>0</v>
      </c>
      <c r="AN212" s="3">
        <f t="shared" si="125"/>
        <v>0</v>
      </c>
      <c r="AO212" s="3">
        <f t="shared" si="125"/>
        <v>0</v>
      </c>
      <c r="AP212" s="640" t="s">
        <v>256</v>
      </c>
      <c r="AQ212" s="95">
        <v>0</v>
      </c>
    </row>
    <row r="213" spans="1:43" s="327" customFormat="1" ht="15.75" hidden="1" customHeight="1">
      <c r="A213" s="1328"/>
      <c r="B213" s="789" t="s">
        <v>15</v>
      </c>
      <c r="C213" s="133"/>
      <c r="D213" s="133"/>
      <c r="E213" s="133"/>
      <c r="F213" s="133"/>
      <c r="G213" s="312"/>
      <c r="H213" s="879"/>
      <c r="I213" s="1330"/>
      <c r="J213" s="894"/>
      <c r="K213" s="318"/>
      <c r="L213" s="3">
        <v>3750.02</v>
      </c>
      <c r="M213" s="3">
        <v>1639</v>
      </c>
      <c r="N213" s="3">
        <v>0</v>
      </c>
      <c r="O213" s="3">
        <v>0</v>
      </c>
      <c r="P213" s="3">
        <v>0</v>
      </c>
      <c r="Q213" s="836">
        <f>SUM(Q214:Q217)</f>
        <v>0</v>
      </c>
      <c r="R213" s="836">
        <f t="shared" ref="R213:AJ213" si="126">SUM(R214:R217)</f>
        <v>0</v>
      </c>
      <c r="S213" s="836">
        <f t="shared" si="126"/>
        <v>0</v>
      </c>
      <c r="T213" s="836">
        <f t="shared" si="126"/>
        <v>0</v>
      </c>
      <c r="U213" s="836">
        <f t="shared" si="126"/>
        <v>0</v>
      </c>
      <c r="V213" s="836">
        <f t="shared" si="126"/>
        <v>0</v>
      </c>
      <c r="W213" s="836">
        <f t="shared" si="126"/>
        <v>0</v>
      </c>
      <c r="X213" s="3">
        <v>0</v>
      </c>
      <c r="Y213" s="836">
        <f t="shared" si="126"/>
        <v>0</v>
      </c>
      <c r="Z213" s="837"/>
      <c r="AA213" s="836">
        <f t="shared" si="126"/>
        <v>0</v>
      </c>
      <c r="AB213" s="836">
        <f t="shared" si="126"/>
        <v>0</v>
      </c>
      <c r="AC213" s="836">
        <f t="shared" si="126"/>
        <v>0</v>
      </c>
      <c r="AD213" s="836">
        <f t="shared" si="126"/>
        <v>0</v>
      </c>
      <c r="AE213" s="836">
        <f t="shared" si="126"/>
        <v>0</v>
      </c>
      <c r="AF213" s="836">
        <f t="shared" si="126"/>
        <v>0</v>
      </c>
      <c r="AG213" s="836">
        <f t="shared" si="126"/>
        <v>0</v>
      </c>
      <c r="AH213" s="836">
        <f t="shared" si="126"/>
        <v>0</v>
      </c>
      <c r="AI213" s="836">
        <f t="shared" si="126"/>
        <v>0</v>
      </c>
      <c r="AJ213" s="836">
        <f t="shared" si="126"/>
        <v>0</v>
      </c>
      <c r="AK213" s="836">
        <f>SUM(AK214:AK217)</f>
        <v>0</v>
      </c>
      <c r="AL213" s="836">
        <f>SUM(AL214:AL217)</f>
        <v>0</v>
      </c>
      <c r="AM213" s="836">
        <f>SUM(AM214:AM217)</f>
        <v>0</v>
      </c>
      <c r="AN213" s="836">
        <f>SUM(AN214:AN217)</f>
        <v>0</v>
      </c>
      <c r="AO213" s="836">
        <f>SUM(AO214:AO217)</f>
        <v>0</v>
      </c>
      <c r="AP213" s="838"/>
      <c r="AQ213" s="837"/>
    </row>
    <row r="214" spans="1:43" s="844" customFormat="1" ht="15.75" hidden="1" customHeight="1">
      <c r="A214" s="839"/>
      <c r="B214" s="840" t="s">
        <v>234</v>
      </c>
      <c r="C214" s="369"/>
      <c r="D214" s="369"/>
      <c r="E214" s="369"/>
      <c r="F214" s="369"/>
      <c r="G214" s="254"/>
      <c r="H214" s="841"/>
      <c r="I214" s="842"/>
      <c r="J214" s="371"/>
      <c r="K214" s="372"/>
      <c r="L214" s="95"/>
      <c r="M214" s="95"/>
      <c r="N214" s="95"/>
      <c r="O214" s="95"/>
      <c r="P214" s="3"/>
      <c r="Q214" s="837">
        <f>Y214</f>
        <v>0</v>
      </c>
      <c r="R214" s="837"/>
      <c r="S214" s="837"/>
      <c r="T214" s="837"/>
      <c r="U214" s="837"/>
      <c r="V214" s="837"/>
      <c r="W214" s="837"/>
      <c r="X214" s="837">
        <v>0</v>
      </c>
      <c r="Y214" s="837">
        <v>0</v>
      </c>
      <c r="Z214" s="837"/>
      <c r="AA214" s="837">
        <v>0</v>
      </c>
      <c r="AB214" s="837">
        <v>0</v>
      </c>
      <c r="AC214" s="837"/>
      <c r="AD214" s="837"/>
      <c r="AE214" s="837"/>
      <c r="AF214" s="837"/>
      <c r="AG214" s="837"/>
      <c r="AH214" s="837"/>
      <c r="AI214" s="837"/>
      <c r="AJ214" s="837"/>
      <c r="AK214" s="837"/>
      <c r="AL214" s="837"/>
      <c r="AM214" s="837"/>
      <c r="AN214" s="837"/>
      <c r="AO214" s="837"/>
      <c r="AP214" s="843"/>
      <c r="AQ214" s="837"/>
    </row>
    <row r="215" spans="1:43" s="844" customFormat="1" ht="15.75" hidden="1" customHeight="1">
      <c r="A215" s="839"/>
      <c r="B215" s="840" t="s">
        <v>235</v>
      </c>
      <c r="C215" s="369"/>
      <c r="D215" s="369"/>
      <c r="E215" s="369"/>
      <c r="F215" s="369"/>
      <c r="G215" s="254"/>
      <c r="H215" s="841"/>
      <c r="I215" s="842"/>
      <c r="J215" s="371"/>
      <c r="K215" s="372"/>
      <c r="L215" s="95"/>
      <c r="M215" s="95"/>
      <c r="N215" s="95"/>
      <c r="O215" s="95"/>
      <c r="P215" s="3"/>
      <c r="Q215" s="837">
        <f>Y215</f>
        <v>0</v>
      </c>
      <c r="R215" s="837"/>
      <c r="S215" s="837"/>
      <c r="T215" s="837"/>
      <c r="U215" s="837"/>
      <c r="V215" s="837"/>
      <c r="W215" s="837"/>
      <c r="X215" s="837">
        <v>0</v>
      </c>
      <c r="Y215" s="837">
        <v>0</v>
      </c>
      <c r="Z215" s="837"/>
      <c r="AA215" s="837">
        <v>0</v>
      </c>
      <c r="AB215" s="837">
        <v>0</v>
      </c>
      <c r="AC215" s="837"/>
      <c r="AD215" s="837"/>
      <c r="AE215" s="837"/>
      <c r="AF215" s="837"/>
      <c r="AG215" s="837"/>
      <c r="AH215" s="837"/>
      <c r="AI215" s="837"/>
      <c r="AJ215" s="837"/>
      <c r="AK215" s="837"/>
      <c r="AL215" s="837"/>
      <c r="AM215" s="837"/>
      <c r="AN215" s="837"/>
      <c r="AO215" s="837"/>
      <c r="AP215" s="843"/>
      <c r="AQ215" s="837"/>
    </row>
    <row r="216" spans="1:43" s="844" customFormat="1" ht="15.75" hidden="1" customHeight="1">
      <c r="A216" s="839"/>
      <c r="B216" s="840" t="s">
        <v>236</v>
      </c>
      <c r="C216" s="369"/>
      <c r="D216" s="369"/>
      <c r="E216" s="369"/>
      <c r="F216" s="369"/>
      <c r="G216" s="254"/>
      <c r="H216" s="841"/>
      <c r="I216" s="842"/>
      <c r="J216" s="371"/>
      <c r="K216" s="372"/>
      <c r="L216" s="95"/>
      <c r="M216" s="95"/>
      <c r="N216" s="95"/>
      <c r="O216" s="95"/>
      <c r="P216" s="3"/>
      <c r="Q216" s="837">
        <f>Y216</f>
        <v>0</v>
      </c>
      <c r="R216" s="837"/>
      <c r="S216" s="837"/>
      <c r="T216" s="837"/>
      <c r="U216" s="837"/>
      <c r="V216" s="837"/>
      <c r="W216" s="837"/>
      <c r="X216" s="837">
        <v>0</v>
      </c>
      <c r="Y216" s="837">
        <v>0</v>
      </c>
      <c r="Z216" s="837"/>
      <c r="AA216" s="837">
        <v>0</v>
      </c>
      <c r="AB216" s="837">
        <v>0</v>
      </c>
      <c r="AC216" s="837"/>
      <c r="AD216" s="837"/>
      <c r="AE216" s="837"/>
      <c r="AF216" s="837"/>
      <c r="AG216" s="837"/>
      <c r="AH216" s="837"/>
      <c r="AI216" s="837"/>
      <c r="AJ216" s="837"/>
      <c r="AK216" s="837"/>
      <c r="AL216" s="837"/>
      <c r="AM216" s="837"/>
      <c r="AN216" s="837"/>
      <c r="AO216" s="837"/>
      <c r="AP216" s="843"/>
      <c r="AQ216" s="837"/>
    </row>
    <row r="217" spans="1:43" s="844" customFormat="1" ht="15.75" hidden="1" customHeight="1">
      <c r="A217" s="839"/>
      <c r="B217" s="840" t="s">
        <v>237</v>
      </c>
      <c r="C217" s="369"/>
      <c r="D217" s="369"/>
      <c r="E217" s="369"/>
      <c r="F217" s="369"/>
      <c r="G217" s="254"/>
      <c r="H217" s="841"/>
      <c r="I217" s="842"/>
      <c r="J217" s="371"/>
      <c r="K217" s="372"/>
      <c r="L217" s="95"/>
      <c r="M217" s="95"/>
      <c r="N217" s="95"/>
      <c r="O217" s="95"/>
      <c r="P217" s="3"/>
      <c r="Q217" s="837">
        <f>Y217</f>
        <v>0</v>
      </c>
      <c r="R217" s="837"/>
      <c r="S217" s="837"/>
      <c r="T217" s="837"/>
      <c r="U217" s="837"/>
      <c r="V217" s="837"/>
      <c r="W217" s="837"/>
      <c r="X217" s="837">
        <v>0</v>
      </c>
      <c r="Y217" s="837">
        <v>0</v>
      </c>
      <c r="Z217" s="837"/>
      <c r="AA217" s="837">
        <v>0</v>
      </c>
      <c r="AB217" s="837">
        <v>0</v>
      </c>
      <c r="AC217" s="837"/>
      <c r="AD217" s="837"/>
      <c r="AE217" s="837"/>
      <c r="AF217" s="837"/>
      <c r="AG217" s="837"/>
      <c r="AH217" s="837"/>
      <c r="AI217" s="837"/>
      <c r="AJ217" s="837"/>
      <c r="AK217" s="837"/>
      <c r="AL217" s="837"/>
      <c r="AM217" s="837"/>
      <c r="AN217" s="837"/>
      <c r="AO217" s="837"/>
      <c r="AP217" s="843"/>
      <c r="AQ217" s="837"/>
    </row>
    <row r="218" spans="1:43" s="327" customFormat="1" ht="40.5" customHeight="1">
      <c r="A218" s="920" t="s">
        <v>176</v>
      </c>
      <c r="B218" s="797" t="s">
        <v>177</v>
      </c>
      <c r="C218" s="133"/>
      <c r="D218" s="133"/>
      <c r="E218" s="133"/>
      <c r="F218" s="133"/>
      <c r="G218" s="795"/>
      <c r="H218" s="795"/>
      <c r="I218" s="1127" t="s">
        <v>20</v>
      </c>
      <c r="J218" s="894"/>
      <c r="K218" s="3"/>
      <c r="L218" s="3">
        <f>L219</f>
        <v>3750.02</v>
      </c>
      <c r="M218" s="3">
        <f>M219</f>
        <v>2630.03</v>
      </c>
      <c r="N218" s="3">
        <f t="shared" ref="N218:AO218" si="127">N219</f>
        <v>0</v>
      </c>
      <c r="O218" s="3">
        <f t="shared" si="127"/>
        <v>0</v>
      </c>
      <c r="P218" s="3">
        <f t="shared" si="127"/>
        <v>0</v>
      </c>
      <c r="Q218" s="3">
        <f t="shared" si="127"/>
        <v>0</v>
      </c>
      <c r="R218" s="3">
        <f t="shared" si="127"/>
        <v>0</v>
      </c>
      <c r="S218" s="3">
        <f t="shared" si="127"/>
        <v>0</v>
      </c>
      <c r="T218" s="3">
        <f t="shared" si="127"/>
        <v>0</v>
      </c>
      <c r="U218" s="3">
        <f t="shared" si="127"/>
        <v>0</v>
      </c>
      <c r="V218" s="3">
        <f t="shared" si="127"/>
        <v>0</v>
      </c>
      <c r="W218" s="3">
        <f t="shared" si="127"/>
        <v>0</v>
      </c>
      <c r="X218" s="3">
        <f t="shared" si="127"/>
        <v>0</v>
      </c>
      <c r="Y218" s="3">
        <f t="shared" si="127"/>
        <v>0</v>
      </c>
      <c r="Z218" s="95">
        <v>0</v>
      </c>
      <c r="AA218" s="3">
        <f t="shared" si="127"/>
        <v>0</v>
      </c>
      <c r="AB218" s="3">
        <f t="shared" si="127"/>
        <v>0</v>
      </c>
      <c r="AC218" s="3">
        <f t="shared" si="127"/>
        <v>0</v>
      </c>
      <c r="AD218" s="3">
        <f t="shared" si="127"/>
        <v>0</v>
      </c>
      <c r="AE218" s="3">
        <f t="shared" si="127"/>
        <v>0</v>
      </c>
      <c r="AF218" s="3">
        <f t="shared" si="127"/>
        <v>0</v>
      </c>
      <c r="AG218" s="3">
        <f t="shared" si="127"/>
        <v>0</v>
      </c>
      <c r="AH218" s="3">
        <f t="shared" si="127"/>
        <v>0</v>
      </c>
      <c r="AI218" s="3">
        <f t="shared" si="127"/>
        <v>0</v>
      </c>
      <c r="AJ218" s="3">
        <f t="shared" si="127"/>
        <v>0</v>
      </c>
      <c r="AK218" s="3">
        <f t="shared" si="127"/>
        <v>0</v>
      </c>
      <c r="AL218" s="3">
        <f t="shared" si="127"/>
        <v>0</v>
      </c>
      <c r="AM218" s="3">
        <f t="shared" si="127"/>
        <v>0</v>
      </c>
      <c r="AN218" s="3">
        <f t="shared" si="127"/>
        <v>0</v>
      </c>
      <c r="AO218" s="3">
        <f t="shared" si="127"/>
        <v>0</v>
      </c>
      <c r="AP218" s="640" t="s">
        <v>256</v>
      </c>
      <c r="AQ218" s="95">
        <v>0</v>
      </c>
    </row>
    <row r="219" spans="1:43" ht="15.75" hidden="1" customHeight="1">
      <c r="A219" s="890"/>
      <c r="B219" s="42" t="s">
        <v>15</v>
      </c>
      <c r="C219" s="341"/>
      <c r="D219" s="341"/>
      <c r="E219" s="341"/>
      <c r="F219" s="341"/>
      <c r="G219" s="313"/>
      <c r="H219" s="925"/>
      <c r="I219" s="1129"/>
      <c r="J219" s="910"/>
      <c r="K219" s="4"/>
      <c r="L219" s="47">
        <v>3750.02</v>
      </c>
      <c r="M219" s="47">
        <v>2630.03</v>
      </c>
      <c r="N219" s="47">
        <v>0</v>
      </c>
      <c r="O219" s="47">
        <v>0</v>
      </c>
      <c r="P219" s="47">
        <v>0</v>
      </c>
      <c r="Q219" s="50">
        <f>SUM(Q220:Q223)</f>
        <v>0</v>
      </c>
      <c r="R219" s="50">
        <f t="shared" ref="R219:W219" si="128">SUM(R220:R223)</f>
        <v>0</v>
      </c>
      <c r="S219" s="50">
        <f t="shared" si="128"/>
        <v>0</v>
      </c>
      <c r="T219" s="50">
        <f t="shared" si="128"/>
        <v>0</v>
      </c>
      <c r="U219" s="50">
        <f t="shared" si="128"/>
        <v>0</v>
      </c>
      <c r="V219" s="50">
        <f t="shared" si="128"/>
        <v>0</v>
      </c>
      <c r="W219" s="50">
        <f t="shared" si="128"/>
        <v>0</v>
      </c>
      <c r="X219" s="47">
        <v>0</v>
      </c>
      <c r="Y219" s="50">
        <f t="shared" ref="Y219:AJ219" si="129">SUM(Y220:Y223)</f>
        <v>0</v>
      </c>
      <c r="Z219" s="263"/>
      <c r="AA219" s="50">
        <f t="shared" si="129"/>
        <v>0</v>
      </c>
      <c r="AB219" s="50">
        <f t="shared" si="129"/>
        <v>0</v>
      </c>
      <c r="AC219" s="50">
        <f t="shared" si="129"/>
        <v>0</v>
      </c>
      <c r="AD219" s="50">
        <f t="shared" si="129"/>
        <v>0</v>
      </c>
      <c r="AE219" s="50">
        <f t="shared" si="129"/>
        <v>0</v>
      </c>
      <c r="AF219" s="50">
        <f t="shared" si="129"/>
        <v>0</v>
      </c>
      <c r="AG219" s="50">
        <f t="shared" si="129"/>
        <v>0</v>
      </c>
      <c r="AH219" s="50">
        <f t="shared" si="129"/>
        <v>0</v>
      </c>
      <c r="AI219" s="50">
        <f t="shared" si="129"/>
        <v>0</v>
      </c>
      <c r="AJ219" s="50">
        <f t="shared" si="129"/>
        <v>0</v>
      </c>
      <c r="AK219" s="50">
        <v>0</v>
      </c>
      <c r="AL219" s="50">
        <v>0</v>
      </c>
      <c r="AM219" s="50">
        <v>0</v>
      </c>
      <c r="AN219" s="50">
        <v>0</v>
      </c>
      <c r="AO219" s="50">
        <v>0</v>
      </c>
      <c r="AP219" s="412"/>
      <c r="AQ219" s="263"/>
    </row>
    <row r="220" spans="1:43" s="266" customFormat="1" ht="15.75" hidden="1" customHeight="1">
      <c r="A220" s="366"/>
      <c r="B220" s="252" t="s">
        <v>238</v>
      </c>
      <c r="C220" s="455"/>
      <c r="D220" s="455"/>
      <c r="E220" s="455"/>
      <c r="F220" s="455"/>
      <c r="G220" s="363"/>
      <c r="H220" s="364"/>
      <c r="I220" s="370"/>
      <c r="J220" s="661"/>
      <c r="K220" s="268"/>
      <c r="L220" s="96"/>
      <c r="M220" s="96"/>
      <c r="N220" s="96"/>
      <c r="O220" s="96"/>
      <c r="P220" s="47"/>
      <c r="Q220" s="263">
        <f>Y220</f>
        <v>0</v>
      </c>
      <c r="R220" s="263"/>
      <c r="S220" s="263"/>
      <c r="T220" s="263"/>
      <c r="U220" s="263"/>
      <c r="V220" s="263"/>
      <c r="W220" s="263"/>
      <c r="X220" s="263">
        <v>0</v>
      </c>
      <c r="Y220" s="263">
        <v>0</v>
      </c>
      <c r="Z220" s="263"/>
      <c r="AA220" s="263">
        <v>0</v>
      </c>
      <c r="AB220" s="263">
        <v>0</v>
      </c>
      <c r="AC220" s="263"/>
      <c r="AD220" s="263"/>
      <c r="AE220" s="263"/>
      <c r="AF220" s="263"/>
      <c r="AG220" s="263"/>
      <c r="AH220" s="263"/>
      <c r="AI220" s="263"/>
      <c r="AJ220" s="263"/>
      <c r="AK220" s="263"/>
      <c r="AL220" s="263"/>
      <c r="AM220" s="263"/>
      <c r="AN220" s="263"/>
      <c r="AO220" s="263"/>
      <c r="AP220" s="413"/>
      <c r="AQ220" s="263"/>
    </row>
    <row r="221" spans="1:43" s="266" customFormat="1" ht="15.75" hidden="1" customHeight="1">
      <c r="A221" s="366"/>
      <c r="B221" s="252" t="s">
        <v>239</v>
      </c>
      <c r="C221" s="455"/>
      <c r="D221" s="455"/>
      <c r="E221" s="455"/>
      <c r="F221" s="455"/>
      <c r="G221" s="363"/>
      <c r="H221" s="364"/>
      <c r="I221" s="370"/>
      <c r="J221" s="661"/>
      <c r="K221" s="268"/>
      <c r="L221" s="96"/>
      <c r="M221" s="96"/>
      <c r="N221" s="96"/>
      <c r="O221" s="96"/>
      <c r="P221" s="47"/>
      <c r="Q221" s="263">
        <f>Y221</f>
        <v>0</v>
      </c>
      <c r="R221" s="263"/>
      <c r="S221" s="263"/>
      <c r="T221" s="263"/>
      <c r="U221" s="263"/>
      <c r="V221" s="263"/>
      <c r="W221" s="263"/>
      <c r="X221" s="263">
        <v>0</v>
      </c>
      <c r="Y221" s="263">
        <v>0</v>
      </c>
      <c r="Z221" s="263"/>
      <c r="AA221" s="263">
        <v>0</v>
      </c>
      <c r="AB221" s="263">
        <v>0</v>
      </c>
      <c r="AC221" s="263"/>
      <c r="AD221" s="263"/>
      <c r="AE221" s="263"/>
      <c r="AF221" s="263"/>
      <c r="AG221" s="263"/>
      <c r="AH221" s="263"/>
      <c r="AI221" s="263"/>
      <c r="AJ221" s="263"/>
      <c r="AK221" s="263"/>
      <c r="AL221" s="263"/>
      <c r="AM221" s="263"/>
      <c r="AN221" s="263"/>
      <c r="AO221" s="263"/>
      <c r="AP221" s="413"/>
      <c r="AQ221" s="263"/>
    </row>
    <row r="222" spans="1:43" s="266" customFormat="1" ht="15.75" hidden="1" customHeight="1">
      <c r="A222" s="366"/>
      <c r="B222" s="252" t="s">
        <v>234</v>
      </c>
      <c r="C222" s="455"/>
      <c r="D222" s="455"/>
      <c r="E222" s="455"/>
      <c r="F222" s="455"/>
      <c r="G222" s="363"/>
      <c r="H222" s="364"/>
      <c r="I222" s="370"/>
      <c r="J222" s="661"/>
      <c r="K222" s="268"/>
      <c r="L222" s="96"/>
      <c r="M222" s="96"/>
      <c r="N222" s="96"/>
      <c r="O222" s="96"/>
      <c r="P222" s="47"/>
      <c r="Q222" s="263">
        <f>Y222</f>
        <v>0</v>
      </c>
      <c r="R222" s="263"/>
      <c r="S222" s="263"/>
      <c r="T222" s="263"/>
      <c r="U222" s="263"/>
      <c r="V222" s="263"/>
      <c r="W222" s="263"/>
      <c r="X222" s="263">
        <v>0</v>
      </c>
      <c r="Y222" s="263">
        <v>0</v>
      </c>
      <c r="Z222" s="263"/>
      <c r="AA222" s="263">
        <v>0</v>
      </c>
      <c r="AB222" s="263">
        <v>0</v>
      </c>
      <c r="AC222" s="263"/>
      <c r="AD222" s="263"/>
      <c r="AE222" s="263"/>
      <c r="AF222" s="263"/>
      <c r="AG222" s="263"/>
      <c r="AH222" s="263"/>
      <c r="AI222" s="263"/>
      <c r="AJ222" s="263"/>
      <c r="AK222" s="263"/>
      <c r="AL222" s="263"/>
      <c r="AM222" s="263"/>
      <c r="AN222" s="263"/>
      <c r="AO222" s="263"/>
      <c r="AP222" s="413"/>
      <c r="AQ222" s="263"/>
    </row>
    <row r="223" spans="1:43" s="266" customFormat="1" ht="15.75" hidden="1" customHeight="1">
      <c r="A223" s="366"/>
      <c r="B223" s="252" t="s">
        <v>237</v>
      </c>
      <c r="C223" s="455"/>
      <c r="D223" s="455"/>
      <c r="E223" s="455"/>
      <c r="F223" s="455"/>
      <c r="G223" s="363"/>
      <c r="H223" s="364"/>
      <c r="I223" s="370"/>
      <c r="J223" s="661"/>
      <c r="K223" s="268"/>
      <c r="L223" s="96"/>
      <c r="M223" s="96"/>
      <c r="N223" s="96"/>
      <c r="O223" s="96"/>
      <c r="P223" s="47"/>
      <c r="Q223" s="263">
        <f>Y223</f>
        <v>0</v>
      </c>
      <c r="R223" s="263"/>
      <c r="S223" s="263"/>
      <c r="T223" s="263"/>
      <c r="U223" s="263"/>
      <c r="V223" s="263"/>
      <c r="W223" s="263"/>
      <c r="X223" s="263">
        <v>0</v>
      </c>
      <c r="Y223" s="263">
        <v>0</v>
      </c>
      <c r="Z223" s="263"/>
      <c r="AA223" s="263">
        <v>0</v>
      </c>
      <c r="AB223" s="263">
        <v>0</v>
      </c>
      <c r="AC223" s="263"/>
      <c r="AD223" s="263"/>
      <c r="AE223" s="263"/>
      <c r="AF223" s="263"/>
      <c r="AG223" s="263"/>
      <c r="AH223" s="263"/>
      <c r="AI223" s="263"/>
      <c r="AJ223" s="263"/>
      <c r="AK223" s="263"/>
      <c r="AL223" s="263"/>
      <c r="AM223" s="263"/>
      <c r="AN223" s="263"/>
      <c r="AO223" s="263"/>
      <c r="AP223" s="413"/>
      <c r="AQ223" s="263"/>
    </row>
    <row r="224" spans="1:43" s="327" customFormat="1" ht="59.25" customHeight="1">
      <c r="A224" s="920" t="s">
        <v>178</v>
      </c>
      <c r="B224" s="797" t="s">
        <v>180</v>
      </c>
      <c r="C224" s="133"/>
      <c r="D224" s="133"/>
      <c r="E224" s="133"/>
      <c r="F224" s="133"/>
      <c r="G224" s="795"/>
      <c r="H224" s="795"/>
      <c r="I224" s="1329" t="s">
        <v>181</v>
      </c>
      <c r="J224" s="894"/>
      <c r="K224" s="3"/>
      <c r="L224" s="3">
        <f>L225</f>
        <v>962.68</v>
      </c>
      <c r="M224" s="3">
        <f>M225</f>
        <v>403.33</v>
      </c>
      <c r="N224" s="3">
        <f t="shared" ref="N224:AO224" si="130">N225</f>
        <v>0</v>
      </c>
      <c r="O224" s="3">
        <f t="shared" si="130"/>
        <v>0</v>
      </c>
      <c r="P224" s="3">
        <f t="shared" si="130"/>
        <v>0</v>
      </c>
      <c r="Q224" s="3">
        <f t="shared" si="130"/>
        <v>0</v>
      </c>
      <c r="R224" s="3">
        <f t="shared" si="130"/>
        <v>0</v>
      </c>
      <c r="S224" s="3">
        <f t="shared" si="130"/>
        <v>0</v>
      </c>
      <c r="T224" s="3">
        <f t="shared" si="130"/>
        <v>0</v>
      </c>
      <c r="U224" s="3">
        <f t="shared" si="130"/>
        <v>0</v>
      </c>
      <c r="V224" s="3">
        <f t="shared" si="130"/>
        <v>0</v>
      </c>
      <c r="W224" s="3">
        <f t="shared" si="130"/>
        <v>0</v>
      </c>
      <c r="X224" s="3">
        <f t="shared" si="130"/>
        <v>0</v>
      </c>
      <c r="Y224" s="3">
        <f t="shared" si="130"/>
        <v>0</v>
      </c>
      <c r="Z224" s="95">
        <v>0</v>
      </c>
      <c r="AA224" s="3">
        <f t="shared" si="130"/>
        <v>0</v>
      </c>
      <c r="AB224" s="3">
        <f t="shared" si="130"/>
        <v>0</v>
      </c>
      <c r="AC224" s="3">
        <f t="shared" si="130"/>
        <v>0</v>
      </c>
      <c r="AD224" s="3">
        <f t="shared" si="130"/>
        <v>0</v>
      </c>
      <c r="AE224" s="3">
        <f t="shared" si="130"/>
        <v>0</v>
      </c>
      <c r="AF224" s="3">
        <f t="shared" si="130"/>
        <v>0</v>
      </c>
      <c r="AG224" s="3">
        <f t="shared" si="130"/>
        <v>0</v>
      </c>
      <c r="AH224" s="3">
        <f t="shared" si="130"/>
        <v>0</v>
      </c>
      <c r="AI224" s="3">
        <f t="shared" si="130"/>
        <v>0</v>
      </c>
      <c r="AJ224" s="3">
        <f t="shared" si="130"/>
        <v>0</v>
      </c>
      <c r="AK224" s="3">
        <f t="shared" si="130"/>
        <v>0</v>
      </c>
      <c r="AL224" s="3">
        <f t="shared" si="130"/>
        <v>0</v>
      </c>
      <c r="AM224" s="3">
        <f t="shared" si="130"/>
        <v>0</v>
      </c>
      <c r="AN224" s="3">
        <f t="shared" si="130"/>
        <v>0</v>
      </c>
      <c r="AO224" s="3">
        <f t="shared" si="130"/>
        <v>0</v>
      </c>
      <c r="AP224" s="846" t="s">
        <v>207</v>
      </c>
      <c r="AQ224" s="95">
        <v>0</v>
      </c>
    </row>
    <row r="225" spans="1:43" s="327" customFormat="1" ht="15.75" hidden="1" customHeight="1">
      <c r="A225" s="847"/>
      <c r="B225" s="789" t="s">
        <v>15</v>
      </c>
      <c r="C225" s="133"/>
      <c r="D225" s="133"/>
      <c r="E225" s="133"/>
      <c r="F225" s="133"/>
      <c r="G225" s="312"/>
      <c r="H225" s="879"/>
      <c r="I225" s="1330"/>
      <c r="J225" s="894"/>
      <c r="K225" s="318"/>
      <c r="L225" s="3">
        <v>962.68</v>
      </c>
      <c r="M225" s="3">
        <v>403.33</v>
      </c>
      <c r="N225" s="3">
        <v>0</v>
      </c>
      <c r="O225" s="836">
        <v>0</v>
      </c>
      <c r="P225" s="836">
        <v>0</v>
      </c>
      <c r="Q225" s="836">
        <v>0</v>
      </c>
      <c r="R225" s="836">
        <v>0</v>
      </c>
      <c r="S225" s="836">
        <v>0</v>
      </c>
      <c r="T225" s="836">
        <v>0</v>
      </c>
      <c r="U225" s="836">
        <v>0</v>
      </c>
      <c r="V225" s="836">
        <v>0</v>
      </c>
      <c r="W225" s="836">
        <v>0</v>
      </c>
      <c r="X225" s="836">
        <v>0</v>
      </c>
      <c r="Y225" s="836">
        <v>0</v>
      </c>
      <c r="Z225" s="837"/>
      <c r="AA225" s="836">
        <v>0</v>
      </c>
      <c r="AB225" s="836">
        <v>0</v>
      </c>
      <c r="AC225" s="836">
        <v>0</v>
      </c>
      <c r="AD225" s="836">
        <v>0</v>
      </c>
      <c r="AE225" s="836">
        <v>0</v>
      </c>
      <c r="AF225" s="836">
        <v>0</v>
      </c>
      <c r="AG225" s="836">
        <v>0</v>
      </c>
      <c r="AH225" s="836">
        <v>0</v>
      </c>
      <c r="AI225" s="836">
        <v>0</v>
      </c>
      <c r="AJ225" s="836">
        <v>0</v>
      </c>
      <c r="AK225" s="836">
        <v>0</v>
      </c>
      <c r="AL225" s="836">
        <v>0</v>
      </c>
      <c r="AM225" s="836">
        <v>0</v>
      </c>
      <c r="AN225" s="836">
        <v>0</v>
      </c>
      <c r="AO225" s="836">
        <v>0</v>
      </c>
      <c r="AP225" s="426"/>
      <c r="AQ225" s="837"/>
    </row>
    <row r="226" spans="1:43" s="327" customFormat="1" ht="29.25" customHeight="1">
      <c r="A226" s="920" t="s">
        <v>179</v>
      </c>
      <c r="B226" s="797" t="s">
        <v>182</v>
      </c>
      <c r="C226" s="133"/>
      <c r="D226" s="133"/>
      <c r="E226" s="133"/>
      <c r="F226" s="133"/>
      <c r="G226" s="795"/>
      <c r="H226" s="795"/>
      <c r="I226" s="1127" t="s">
        <v>181</v>
      </c>
      <c r="J226" s="894"/>
      <c r="K226" s="3"/>
      <c r="L226" s="3">
        <f>L227</f>
        <v>1342.77</v>
      </c>
      <c r="M226" s="3">
        <f>M227</f>
        <v>1246.77</v>
      </c>
      <c r="N226" s="3">
        <f t="shared" ref="N226:AO228" si="131">N227</f>
        <v>0</v>
      </c>
      <c r="O226" s="3">
        <f t="shared" si="131"/>
        <v>0</v>
      </c>
      <c r="P226" s="3">
        <f t="shared" si="131"/>
        <v>0</v>
      </c>
      <c r="Q226" s="3">
        <f t="shared" si="131"/>
        <v>0</v>
      </c>
      <c r="R226" s="3">
        <f t="shared" si="131"/>
        <v>0</v>
      </c>
      <c r="S226" s="3">
        <f t="shared" si="131"/>
        <v>0</v>
      </c>
      <c r="T226" s="3">
        <f t="shared" si="131"/>
        <v>0</v>
      </c>
      <c r="U226" s="3">
        <f t="shared" si="131"/>
        <v>0</v>
      </c>
      <c r="V226" s="3">
        <f t="shared" si="131"/>
        <v>0</v>
      </c>
      <c r="W226" s="3">
        <f t="shared" si="131"/>
        <v>0</v>
      </c>
      <c r="X226" s="3">
        <f t="shared" si="131"/>
        <v>0</v>
      </c>
      <c r="Y226" s="3">
        <f t="shared" si="131"/>
        <v>0</v>
      </c>
      <c r="Z226" s="95">
        <v>0</v>
      </c>
      <c r="AA226" s="3">
        <f t="shared" si="131"/>
        <v>0</v>
      </c>
      <c r="AB226" s="3">
        <f t="shared" si="131"/>
        <v>0</v>
      </c>
      <c r="AC226" s="3">
        <f t="shared" si="131"/>
        <v>0</v>
      </c>
      <c r="AD226" s="3">
        <f t="shared" si="131"/>
        <v>0</v>
      </c>
      <c r="AE226" s="3">
        <f t="shared" si="131"/>
        <v>0</v>
      </c>
      <c r="AF226" s="3">
        <f t="shared" si="131"/>
        <v>0</v>
      </c>
      <c r="AG226" s="3">
        <f t="shared" si="131"/>
        <v>0</v>
      </c>
      <c r="AH226" s="3">
        <f t="shared" si="131"/>
        <v>0</v>
      </c>
      <c r="AI226" s="3">
        <f t="shared" si="131"/>
        <v>0</v>
      </c>
      <c r="AJ226" s="3">
        <f t="shared" si="131"/>
        <v>0</v>
      </c>
      <c r="AK226" s="3">
        <f t="shared" si="131"/>
        <v>0</v>
      </c>
      <c r="AL226" s="3">
        <f t="shared" si="131"/>
        <v>0</v>
      </c>
      <c r="AM226" s="3">
        <f t="shared" si="131"/>
        <v>0</v>
      </c>
      <c r="AN226" s="3">
        <f t="shared" si="131"/>
        <v>0</v>
      </c>
      <c r="AO226" s="3">
        <f t="shared" si="131"/>
        <v>0</v>
      </c>
      <c r="AP226" s="846" t="s">
        <v>207</v>
      </c>
      <c r="AQ226" s="95">
        <v>0</v>
      </c>
    </row>
    <row r="227" spans="1:43" ht="15.75" customHeight="1">
      <c r="A227" s="890"/>
      <c r="B227" s="42" t="s">
        <v>15</v>
      </c>
      <c r="C227" s="341"/>
      <c r="D227" s="341"/>
      <c r="E227" s="341"/>
      <c r="F227" s="341"/>
      <c r="G227" s="313"/>
      <c r="H227" s="925"/>
      <c r="I227" s="1129"/>
      <c r="J227" s="910"/>
      <c r="K227" s="4"/>
      <c r="L227" s="47">
        <v>1342.77</v>
      </c>
      <c r="M227" s="47">
        <v>1246.77</v>
      </c>
      <c r="N227" s="50">
        <v>0</v>
      </c>
      <c r="O227" s="50">
        <v>0</v>
      </c>
      <c r="P227" s="47">
        <v>0</v>
      </c>
      <c r="Q227" s="50">
        <v>0</v>
      </c>
      <c r="R227" s="50">
        <v>0</v>
      </c>
      <c r="S227" s="50">
        <v>0</v>
      </c>
      <c r="T227" s="50">
        <v>0</v>
      </c>
      <c r="U227" s="50">
        <v>0</v>
      </c>
      <c r="V227" s="50">
        <v>0</v>
      </c>
      <c r="W227" s="50">
        <v>0</v>
      </c>
      <c r="X227" s="47">
        <v>0</v>
      </c>
      <c r="Y227" s="50">
        <v>0</v>
      </c>
      <c r="Z227" s="263"/>
      <c r="AA227" s="50">
        <v>0</v>
      </c>
      <c r="AB227" s="50">
        <v>0</v>
      </c>
      <c r="AC227" s="50">
        <v>0</v>
      </c>
      <c r="AD227" s="50">
        <v>0</v>
      </c>
      <c r="AE227" s="50">
        <v>0</v>
      </c>
      <c r="AF227" s="50">
        <v>0</v>
      </c>
      <c r="AG227" s="50">
        <v>0</v>
      </c>
      <c r="AH227" s="50">
        <v>0</v>
      </c>
      <c r="AI227" s="50">
        <v>0</v>
      </c>
      <c r="AJ227" s="50">
        <v>0</v>
      </c>
      <c r="AK227" s="50">
        <v>0</v>
      </c>
      <c r="AL227" s="50">
        <v>0</v>
      </c>
      <c r="AM227" s="50">
        <v>0</v>
      </c>
      <c r="AN227" s="50">
        <v>0</v>
      </c>
      <c r="AO227" s="50">
        <v>0</v>
      </c>
      <c r="AP227" s="412"/>
      <c r="AQ227" s="263"/>
    </row>
    <row r="228" spans="1:43" s="327" customFormat="1" ht="29.25" customHeight="1">
      <c r="A228" s="920" t="s">
        <v>179</v>
      </c>
      <c r="B228" s="797" t="s">
        <v>416</v>
      </c>
      <c r="C228" s="133"/>
      <c r="D228" s="133"/>
      <c r="E228" s="133"/>
      <c r="F228" s="133"/>
      <c r="G228" s="795"/>
      <c r="H228" s="795"/>
      <c r="I228" s="1127" t="s">
        <v>181</v>
      </c>
      <c r="J228" s="894"/>
      <c r="K228" s="3"/>
      <c r="L228" s="3">
        <f>L229</f>
        <v>1342.77</v>
      </c>
      <c r="M228" s="3">
        <f>M229</f>
        <v>1246.77</v>
      </c>
      <c r="N228" s="3">
        <f t="shared" si="131"/>
        <v>0</v>
      </c>
      <c r="O228" s="3">
        <f t="shared" si="131"/>
        <v>0</v>
      </c>
      <c r="P228" s="3">
        <f t="shared" si="131"/>
        <v>2878.15</v>
      </c>
      <c r="Q228" s="3">
        <f t="shared" si="131"/>
        <v>0</v>
      </c>
      <c r="R228" s="3">
        <f t="shared" si="131"/>
        <v>0</v>
      </c>
      <c r="S228" s="3">
        <f t="shared" si="131"/>
        <v>0</v>
      </c>
      <c r="T228" s="3">
        <f t="shared" si="131"/>
        <v>0</v>
      </c>
      <c r="U228" s="3">
        <f t="shared" si="131"/>
        <v>0</v>
      </c>
      <c r="V228" s="3">
        <f t="shared" si="131"/>
        <v>0</v>
      </c>
      <c r="W228" s="3">
        <f t="shared" si="131"/>
        <v>0</v>
      </c>
      <c r="X228" s="3">
        <f t="shared" si="131"/>
        <v>0</v>
      </c>
      <c r="Y228" s="3">
        <f t="shared" si="131"/>
        <v>0</v>
      </c>
      <c r="Z228" s="95">
        <v>0</v>
      </c>
      <c r="AA228" s="3">
        <f t="shared" si="131"/>
        <v>0</v>
      </c>
      <c r="AB228" s="3">
        <f t="shared" si="131"/>
        <v>0</v>
      </c>
      <c r="AC228" s="3">
        <f t="shared" si="131"/>
        <v>0</v>
      </c>
      <c r="AD228" s="3">
        <f t="shared" si="131"/>
        <v>0</v>
      </c>
      <c r="AE228" s="3">
        <f t="shared" si="131"/>
        <v>0</v>
      </c>
      <c r="AF228" s="3">
        <f t="shared" si="131"/>
        <v>0</v>
      </c>
      <c r="AG228" s="3">
        <f t="shared" si="131"/>
        <v>0</v>
      </c>
      <c r="AH228" s="3">
        <f t="shared" si="131"/>
        <v>0</v>
      </c>
      <c r="AI228" s="3">
        <f t="shared" si="131"/>
        <v>0</v>
      </c>
      <c r="AJ228" s="3">
        <f t="shared" si="131"/>
        <v>0</v>
      </c>
      <c r="AK228" s="3">
        <f t="shared" si="131"/>
        <v>0</v>
      </c>
      <c r="AL228" s="3">
        <f t="shared" si="131"/>
        <v>0</v>
      </c>
      <c r="AM228" s="3">
        <f t="shared" si="131"/>
        <v>0</v>
      </c>
      <c r="AN228" s="3">
        <f t="shared" si="131"/>
        <v>0</v>
      </c>
      <c r="AO228" s="3">
        <f t="shared" si="131"/>
        <v>0</v>
      </c>
      <c r="AP228" s="846" t="s">
        <v>207</v>
      </c>
      <c r="AQ228" s="95">
        <v>0</v>
      </c>
    </row>
    <row r="229" spans="1:43" ht="15.75" customHeight="1">
      <c r="A229" s="890"/>
      <c r="B229" s="42" t="s">
        <v>16</v>
      </c>
      <c r="C229" s="341"/>
      <c r="D229" s="341"/>
      <c r="E229" s="341"/>
      <c r="F229" s="341"/>
      <c r="G229" s="313"/>
      <c r="H229" s="925"/>
      <c r="I229" s="1129"/>
      <c r="J229" s="910"/>
      <c r="K229" s="4"/>
      <c r="L229" s="47">
        <v>1342.77</v>
      </c>
      <c r="M229" s="47">
        <v>1246.77</v>
      </c>
      <c r="N229" s="50">
        <v>0</v>
      </c>
      <c r="O229" s="50">
        <v>0</v>
      </c>
      <c r="P229" s="47">
        <v>2878.15</v>
      </c>
      <c r="Q229" s="50">
        <v>0</v>
      </c>
      <c r="R229" s="50">
        <v>0</v>
      </c>
      <c r="S229" s="50">
        <v>0</v>
      </c>
      <c r="T229" s="50">
        <v>0</v>
      </c>
      <c r="U229" s="50">
        <v>0</v>
      </c>
      <c r="V229" s="50">
        <v>0</v>
      </c>
      <c r="W229" s="50">
        <v>0</v>
      </c>
      <c r="X229" s="47">
        <v>0</v>
      </c>
      <c r="Y229" s="50">
        <v>0</v>
      </c>
      <c r="Z229" s="263"/>
      <c r="AA229" s="50">
        <v>0</v>
      </c>
      <c r="AB229" s="50">
        <v>0</v>
      </c>
      <c r="AC229" s="50">
        <v>0</v>
      </c>
      <c r="AD229" s="50">
        <v>0</v>
      </c>
      <c r="AE229" s="50">
        <v>0</v>
      </c>
      <c r="AF229" s="50">
        <v>0</v>
      </c>
      <c r="AG229" s="50">
        <v>0</v>
      </c>
      <c r="AH229" s="50">
        <v>0</v>
      </c>
      <c r="AI229" s="50">
        <v>0</v>
      </c>
      <c r="AJ229" s="50">
        <v>0</v>
      </c>
      <c r="AK229" s="50">
        <v>0</v>
      </c>
      <c r="AL229" s="50">
        <v>0</v>
      </c>
      <c r="AM229" s="50">
        <v>0</v>
      </c>
      <c r="AN229" s="50">
        <v>0</v>
      </c>
      <c r="AO229" s="50">
        <v>0</v>
      </c>
      <c r="AP229" s="412"/>
      <c r="AQ229" s="263"/>
    </row>
    <row r="230" spans="1:43" ht="54" hidden="1" customHeight="1">
      <c r="A230" s="996" t="s">
        <v>31</v>
      </c>
      <c r="B230" s="1281" t="s">
        <v>208</v>
      </c>
      <c r="C230" s="1282"/>
      <c r="D230" s="1282"/>
      <c r="E230" s="1282"/>
      <c r="F230" s="1282"/>
      <c r="G230" s="1282"/>
      <c r="H230" s="1283"/>
      <c r="I230" s="23" t="s">
        <v>19</v>
      </c>
      <c r="J230" s="909">
        <v>0</v>
      </c>
      <c r="K230" s="909">
        <v>0</v>
      </c>
      <c r="L230" s="47">
        <f>M230+N230+O230</f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v>0</v>
      </c>
      <c r="Y230" s="47">
        <v>0</v>
      </c>
      <c r="Z230" s="96"/>
      <c r="AA230" s="47">
        <v>0</v>
      </c>
      <c r="AB230" s="47">
        <v>0</v>
      </c>
      <c r="AC230" s="47">
        <v>0</v>
      </c>
      <c r="AD230" s="47">
        <v>0</v>
      </c>
      <c r="AE230" s="47">
        <v>0</v>
      </c>
      <c r="AF230" s="47">
        <v>0</v>
      </c>
      <c r="AG230" s="47">
        <v>0</v>
      </c>
      <c r="AH230" s="47">
        <v>0</v>
      </c>
      <c r="AI230" s="47">
        <v>0</v>
      </c>
      <c r="AJ230" s="47">
        <v>0</v>
      </c>
      <c r="AK230" s="47">
        <v>0</v>
      </c>
      <c r="AL230" s="47">
        <v>0</v>
      </c>
      <c r="AM230" s="47">
        <v>0</v>
      </c>
      <c r="AN230" s="47">
        <v>0</v>
      </c>
      <c r="AO230" s="47">
        <v>0</v>
      </c>
      <c r="AP230" s="397"/>
      <c r="AQ230" s="96"/>
    </row>
    <row r="231" spans="1:43" ht="39.75" hidden="1" customHeight="1">
      <c r="A231" s="997"/>
      <c r="B231" s="1284"/>
      <c r="C231" s="1285"/>
      <c r="D231" s="1285"/>
      <c r="E231" s="1285"/>
      <c r="F231" s="1285"/>
      <c r="G231" s="1285"/>
      <c r="H231" s="1286"/>
      <c r="I231" s="23" t="s">
        <v>20</v>
      </c>
      <c r="J231" s="909">
        <f>K231+L231</f>
        <v>6696.7899999999991</v>
      </c>
      <c r="K231" s="909">
        <f>K237+K256+K259+K266</f>
        <v>0</v>
      </c>
      <c r="L231" s="47">
        <f t="shared" ref="L231:AE231" si="132">L237</f>
        <v>6696.7899999999991</v>
      </c>
      <c r="M231" s="47">
        <f t="shared" si="132"/>
        <v>0</v>
      </c>
      <c r="N231" s="47">
        <f t="shared" si="132"/>
        <v>2081.9299999999998</v>
      </c>
      <c r="O231" s="47">
        <f t="shared" si="132"/>
        <v>4372.5</v>
      </c>
      <c r="P231" s="47">
        <f t="shared" si="132"/>
        <v>0</v>
      </c>
      <c r="Q231" s="47">
        <f t="shared" si="132"/>
        <v>0</v>
      </c>
      <c r="R231" s="47">
        <f t="shared" si="132"/>
        <v>0</v>
      </c>
      <c r="S231" s="47">
        <f t="shared" si="132"/>
        <v>0</v>
      </c>
      <c r="T231" s="47">
        <f t="shared" si="132"/>
        <v>0</v>
      </c>
      <c r="U231" s="47">
        <f t="shared" si="132"/>
        <v>0</v>
      </c>
      <c r="V231" s="47">
        <f t="shared" si="132"/>
        <v>0</v>
      </c>
      <c r="W231" s="47">
        <f t="shared" si="132"/>
        <v>0</v>
      </c>
      <c r="X231" s="47">
        <f t="shared" si="132"/>
        <v>0</v>
      </c>
      <c r="Y231" s="47">
        <f t="shared" si="132"/>
        <v>0</v>
      </c>
      <c r="Z231" s="96"/>
      <c r="AA231" s="47">
        <f t="shared" si="132"/>
        <v>0</v>
      </c>
      <c r="AB231" s="47">
        <f t="shared" si="132"/>
        <v>0</v>
      </c>
      <c r="AC231" s="47">
        <f t="shared" si="132"/>
        <v>0</v>
      </c>
      <c r="AD231" s="47">
        <f t="shared" si="132"/>
        <v>0</v>
      </c>
      <c r="AE231" s="47">
        <f t="shared" si="132"/>
        <v>0</v>
      </c>
      <c r="AF231" s="47">
        <f t="shared" ref="AF231:AO231" si="133">AF237+AF256+AF259+AF266+AF268</f>
        <v>0</v>
      </c>
      <c r="AG231" s="47">
        <f t="shared" si="133"/>
        <v>0</v>
      </c>
      <c r="AH231" s="47">
        <f t="shared" si="133"/>
        <v>0</v>
      </c>
      <c r="AI231" s="47">
        <f t="shared" si="133"/>
        <v>0</v>
      </c>
      <c r="AJ231" s="47">
        <f t="shared" si="133"/>
        <v>0</v>
      </c>
      <c r="AK231" s="47">
        <f t="shared" si="133"/>
        <v>40219.919999999998</v>
      </c>
      <c r="AL231" s="47">
        <f t="shared" si="133"/>
        <v>40219.919999999998</v>
      </c>
      <c r="AM231" s="47" t="e">
        <f t="shared" si="133"/>
        <v>#DIV/0!</v>
      </c>
      <c r="AN231" s="47">
        <f t="shared" si="133"/>
        <v>0</v>
      </c>
      <c r="AO231" s="47">
        <f t="shared" si="133"/>
        <v>0</v>
      </c>
      <c r="AP231" s="397"/>
      <c r="AQ231" s="96"/>
    </row>
    <row r="232" spans="1:43" ht="26.25" hidden="1" customHeight="1">
      <c r="A232" s="997"/>
      <c r="B232" s="1284"/>
      <c r="C232" s="1285"/>
      <c r="D232" s="1285"/>
      <c r="E232" s="1285"/>
      <c r="F232" s="1285"/>
      <c r="G232" s="1285"/>
      <c r="H232" s="1286"/>
      <c r="I232" s="23" t="s">
        <v>10</v>
      </c>
      <c r="J232" s="909">
        <v>0</v>
      </c>
      <c r="K232" s="909">
        <v>0</v>
      </c>
      <c r="L232" s="47">
        <f>M232+N232+O232</f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7">
        <v>0</v>
      </c>
      <c r="Z232" s="96"/>
      <c r="AA232" s="47">
        <v>0</v>
      </c>
      <c r="AB232" s="47">
        <v>0</v>
      </c>
      <c r="AC232" s="47">
        <v>0</v>
      </c>
      <c r="AD232" s="47">
        <v>0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v>0</v>
      </c>
      <c r="AK232" s="47">
        <v>0</v>
      </c>
      <c r="AL232" s="47">
        <v>0</v>
      </c>
      <c r="AM232" s="47">
        <v>0</v>
      </c>
      <c r="AN232" s="47">
        <v>0</v>
      </c>
      <c r="AO232" s="47">
        <v>0</v>
      </c>
      <c r="AP232" s="397"/>
      <c r="AQ232" s="96"/>
    </row>
    <row r="233" spans="1:43" ht="25.5" hidden="1">
      <c r="A233" s="998"/>
      <c r="B233" s="1287"/>
      <c r="C233" s="1288"/>
      <c r="D233" s="1288"/>
      <c r="E233" s="1288"/>
      <c r="F233" s="1288"/>
      <c r="G233" s="1288"/>
      <c r="H233" s="1289"/>
      <c r="I233" s="23" t="s">
        <v>9</v>
      </c>
      <c r="J233" s="909">
        <v>0</v>
      </c>
      <c r="K233" s="909">
        <v>0</v>
      </c>
      <c r="L233" s="47">
        <f>M233+N233+O233</f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0</v>
      </c>
      <c r="V233" s="47">
        <v>0</v>
      </c>
      <c r="W233" s="47">
        <v>0</v>
      </c>
      <c r="X233" s="47">
        <v>0</v>
      </c>
      <c r="Y233" s="47">
        <v>0</v>
      </c>
      <c r="Z233" s="96"/>
      <c r="AA233" s="47">
        <v>0</v>
      </c>
      <c r="AB233" s="47">
        <v>0</v>
      </c>
      <c r="AC233" s="47">
        <v>0</v>
      </c>
      <c r="AD233" s="47">
        <v>0</v>
      </c>
      <c r="AE233" s="47">
        <v>0</v>
      </c>
      <c r="AF233" s="47">
        <v>0</v>
      </c>
      <c r="AG233" s="47">
        <v>0</v>
      </c>
      <c r="AH233" s="47">
        <v>0</v>
      </c>
      <c r="AI233" s="47">
        <v>0</v>
      </c>
      <c r="AJ233" s="47">
        <v>0</v>
      </c>
      <c r="AK233" s="47">
        <v>0</v>
      </c>
      <c r="AL233" s="47">
        <v>0</v>
      </c>
      <c r="AM233" s="47">
        <v>0</v>
      </c>
      <c r="AN233" s="47">
        <v>0</v>
      </c>
      <c r="AO233" s="47">
        <v>0</v>
      </c>
      <c r="AP233" s="397"/>
      <c r="AQ233" s="96"/>
    </row>
    <row r="234" spans="1:43" s="327" customFormat="1" ht="29.25" customHeight="1">
      <c r="A234" s="920" t="s">
        <v>179</v>
      </c>
      <c r="B234" s="797" t="s">
        <v>417</v>
      </c>
      <c r="C234" s="133"/>
      <c r="D234" s="133"/>
      <c r="E234" s="133"/>
      <c r="F234" s="133"/>
      <c r="G234" s="795"/>
      <c r="H234" s="795"/>
      <c r="I234" s="1127" t="s">
        <v>181</v>
      </c>
      <c r="J234" s="894"/>
      <c r="K234" s="3"/>
      <c r="L234" s="3">
        <f>L235</f>
        <v>1342.77</v>
      </c>
      <c r="M234" s="3">
        <f>M235</f>
        <v>1246.77</v>
      </c>
      <c r="N234" s="3">
        <f t="shared" ref="N234:AO234" si="134">N235</f>
        <v>0</v>
      </c>
      <c r="O234" s="3">
        <f t="shared" si="134"/>
        <v>0</v>
      </c>
      <c r="P234" s="3">
        <f t="shared" si="134"/>
        <v>4959</v>
      </c>
      <c r="Q234" s="3">
        <f t="shared" si="134"/>
        <v>0</v>
      </c>
      <c r="R234" s="3">
        <f t="shared" si="134"/>
        <v>0</v>
      </c>
      <c r="S234" s="3">
        <f t="shared" si="134"/>
        <v>0</v>
      </c>
      <c r="T234" s="3">
        <f t="shared" si="134"/>
        <v>0</v>
      </c>
      <c r="U234" s="3">
        <f t="shared" si="134"/>
        <v>0</v>
      </c>
      <c r="V234" s="3">
        <f t="shared" si="134"/>
        <v>0</v>
      </c>
      <c r="W234" s="3">
        <f t="shared" si="134"/>
        <v>0</v>
      </c>
      <c r="X234" s="3">
        <f t="shared" si="134"/>
        <v>0</v>
      </c>
      <c r="Y234" s="3">
        <f t="shared" si="134"/>
        <v>0</v>
      </c>
      <c r="Z234" s="95">
        <v>0</v>
      </c>
      <c r="AA234" s="3">
        <f t="shared" si="134"/>
        <v>0</v>
      </c>
      <c r="AB234" s="3">
        <f t="shared" si="134"/>
        <v>0</v>
      </c>
      <c r="AC234" s="3">
        <f t="shared" si="134"/>
        <v>0</v>
      </c>
      <c r="AD234" s="3">
        <f t="shared" si="134"/>
        <v>0</v>
      </c>
      <c r="AE234" s="3">
        <f t="shared" si="134"/>
        <v>0</v>
      </c>
      <c r="AF234" s="3">
        <f t="shared" si="134"/>
        <v>0</v>
      </c>
      <c r="AG234" s="3">
        <f t="shared" si="134"/>
        <v>0</v>
      </c>
      <c r="AH234" s="3">
        <f t="shared" si="134"/>
        <v>0</v>
      </c>
      <c r="AI234" s="3">
        <f t="shared" si="134"/>
        <v>0</v>
      </c>
      <c r="AJ234" s="3">
        <f t="shared" si="134"/>
        <v>0</v>
      </c>
      <c r="AK234" s="3">
        <f t="shared" si="134"/>
        <v>0</v>
      </c>
      <c r="AL234" s="3">
        <f t="shared" si="134"/>
        <v>0</v>
      </c>
      <c r="AM234" s="3">
        <f t="shared" si="134"/>
        <v>0</v>
      </c>
      <c r="AN234" s="3">
        <f t="shared" si="134"/>
        <v>0</v>
      </c>
      <c r="AO234" s="3">
        <f t="shared" si="134"/>
        <v>0</v>
      </c>
      <c r="AP234" s="846" t="s">
        <v>207</v>
      </c>
      <c r="AQ234" s="95">
        <v>0</v>
      </c>
    </row>
    <row r="235" spans="1:43" ht="15.75" customHeight="1">
      <c r="A235" s="890"/>
      <c r="B235" s="42" t="s">
        <v>39</v>
      </c>
      <c r="C235" s="341"/>
      <c r="D235" s="341"/>
      <c r="E235" s="341"/>
      <c r="F235" s="341"/>
      <c r="G235" s="313"/>
      <c r="H235" s="925"/>
      <c r="I235" s="1129"/>
      <c r="J235" s="910"/>
      <c r="K235" s="4"/>
      <c r="L235" s="47">
        <v>1342.77</v>
      </c>
      <c r="M235" s="47">
        <v>1246.77</v>
      </c>
      <c r="N235" s="50">
        <v>0</v>
      </c>
      <c r="O235" s="50">
        <v>0</v>
      </c>
      <c r="P235" s="47">
        <v>4959</v>
      </c>
      <c r="Q235" s="50">
        <v>0</v>
      </c>
      <c r="R235" s="50">
        <v>0</v>
      </c>
      <c r="S235" s="50">
        <v>0</v>
      </c>
      <c r="T235" s="50">
        <v>0</v>
      </c>
      <c r="U235" s="50">
        <v>0</v>
      </c>
      <c r="V235" s="50">
        <v>0</v>
      </c>
      <c r="W235" s="50">
        <v>0</v>
      </c>
      <c r="X235" s="47">
        <v>0</v>
      </c>
      <c r="Y235" s="50">
        <v>0</v>
      </c>
      <c r="Z235" s="263"/>
      <c r="AA235" s="50">
        <v>0</v>
      </c>
      <c r="AB235" s="50">
        <v>0</v>
      </c>
      <c r="AC235" s="50">
        <v>0</v>
      </c>
      <c r="AD235" s="50">
        <v>0</v>
      </c>
      <c r="AE235" s="50">
        <v>0</v>
      </c>
      <c r="AF235" s="50">
        <v>0</v>
      </c>
      <c r="AG235" s="50">
        <v>0</v>
      </c>
      <c r="AH235" s="50">
        <v>0</v>
      </c>
      <c r="AI235" s="50">
        <v>0</v>
      </c>
      <c r="AJ235" s="50">
        <v>0</v>
      </c>
      <c r="AK235" s="50">
        <v>0</v>
      </c>
      <c r="AL235" s="50">
        <v>0</v>
      </c>
      <c r="AM235" s="50">
        <v>0</v>
      </c>
      <c r="AN235" s="50">
        <v>0</v>
      </c>
      <c r="AO235" s="50">
        <v>0</v>
      </c>
      <c r="AP235" s="412"/>
      <c r="AQ235" s="263"/>
    </row>
    <row r="236" spans="1:43" ht="15.75">
      <c r="A236" s="877"/>
      <c r="B236" s="42" t="s">
        <v>16</v>
      </c>
      <c r="C236" s="905"/>
      <c r="D236" s="905"/>
      <c r="E236" s="905"/>
      <c r="F236" s="905"/>
      <c r="G236" s="905"/>
      <c r="H236" s="906"/>
      <c r="I236" s="891"/>
      <c r="J236" s="909"/>
      <c r="K236" s="909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96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"/>
      <c r="AN236" s="47"/>
      <c r="AO236" s="47"/>
      <c r="AP236" s="397"/>
      <c r="AQ236" s="96"/>
    </row>
    <row r="237" spans="1:43" s="327" customFormat="1" ht="30" customHeight="1">
      <c r="A237" s="1008" t="s">
        <v>50</v>
      </c>
      <c r="B237" s="848" t="s">
        <v>183</v>
      </c>
      <c r="C237" s="1336"/>
      <c r="D237" s="990"/>
      <c r="E237" s="990"/>
      <c r="F237" s="1322">
        <v>150000</v>
      </c>
      <c r="G237" s="990">
        <v>2019</v>
      </c>
      <c r="H237" s="990">
        <v>2019</v>
      </c>
      <c r="I237" s="990" t="s">
        <v>20</v>
      </c>
      <c r="J237" s="1331">
        <v>4914.5600000000004</v>
      </c>
      <c r="K237" s="3"/>
      <c r="L237" s="3">
        <f t="shared" ref="L237:P237" si="135">L240+L238</f>
        <v>6696.7899999999991</v>
      </c>
      <c r="M237" s="3">
        <f t="shared" si="135"/>
        <v>0</v>
      </c>
      <c r="N237" s="3">
        <f t="shared" si="135"/>
        <v>2081.9299999999998</v>
      </c>
      <c r="O237" s="3">
        <f t="shared" si="135"/>
        <v>4372.5</v>
      </c>
      <c r="P237" s="3">
        <f t="shared" si="135"/>
        <v>0</v>
      </c>
      <c r="Q237" s="3">
        <v>0</v>
      </c>
      <c r="R237" s="3">
        <f t="shared" ref="R237:AJ237" si="136">R240+R238</f>
        <v>0</v>
      </c>
      <c r="S237" s="3">
        <f t="shared" si="136"/>
        <v>0</v>
      </c>
      <c r="T237" s="3">
        <f t="shared" si="136"/>
        <v>0</v>
      </c>
      <c r="U237" s="3">
        <f t="shared" si="136"/>
        <v>0</v>
      </c>
      <c r="V237" s="3">
        <f t="shared" si="136"/>
        <v>0</v>
      </c>
      <c r="W237" s="3">
        <f t="shared" si="136"/>
        <v>0</v>
      </c>
      <c r="X237" s="3">
        <f t="shared" si="136"/>
        <v>0</v>
      </c>
      <c r="Y237" s="3">
        <f t="shared" si="136"/>
        <v>0</v>
      </c>
      <c r="Z237" s="95">
        <v>45</v>
      </c>
      <c r="AA237" s="3">
        <v>0</v>
      </c>
      <c r="AB237" s="3">
        <f t="shared" si="136"/>
        <v>0</v>
      </c>
      <c r="AC237" s="3">
        <f t="shared" si="136"/>
        <v>0</v>
      </c>
      <c r="AD237" s="3">
        <f t="shared" si="136"/>
        <v>0</v>
      </c>
      <c r="AE237" s="3">
        <f t="shared" si="136"/>
        <v>0</v>
      </c>
      <c r="AF237" s="3">
        <f t="shared" si="136"/>
        <v>0</v>
      </c>
      <c r="AG237" s="3">
        <f t="shared" si="136"/>
        <v>0</v>
      </c>
      <c r="AH237" s="3">
        <f t="shared" si="136"/>
        <v>0</v>
      </c>
      <c r="AI237" s="3">
        <f t="shared" si="136"/>
        <v>0</v>
      </c>
      <c r="AJ237" s="3">
        <f t="shared" si="136"/>
        <v>0</v>
      </c>
      <c r="AK237" s="3">
        <f>P237-Q237</f>
        <v>0</v>
      </c>
      <c r="AL237" s="3">
        <f>AK237</f>
        <v>0</v>
      </c>
      <c r="AM237" s="318" t="e">
        <f>ROUND((Q237*100%/P237*100),2)</f>
        <v>#DIV/0!</v>
      </c>
      <c r="AN237" s="3">
        <f>AN240</f>
        <v>0</v>
      </c>
      <c r="AO237" s="3">
        <f>AO240</f>
        <v>0</v>
      </c>
      <c r="AP237" s="640"/>
      <c r="AQ237" s="95">
        <v>45</v>
      </c>
    </row>
    <row r="238" spans="1:43" ht="19.5" customHeight="1">
      <c r="A238" s="1009"/>
      <c r="B238" s="1" t="s">
        <v>15</v>
      </c>
      <c r="C238" s="1337"/>
      <c r="D238" s="991"/>
      <c r="E238" s="991"/>
      <c r="F238" s="1323"/>
      <c r="G238" s="991"/>
      <c r="H238" s="991"/>
      <c r="I238" s="991"/>
      <c r="J238" s="1332"/>
      <c r="K238" s="47"/>
      <c r="L238" s="47">
        <f>SUM(M238:O238)</f>
        <v>2081.9299999999998</v>
      </c>
      <c r="M238" s="4">
        <v>0</v>
      </c>
      <c r="N238" s="4">
        <v>2081.9299999999998</v>
      </c>
      <c r="O238" s="4">
        <f t="shared" ref="O238:AO238" si="137">O239</f>
        <v>0</v>
      </c>
      <c r="P238" s="4">
        <f t="shared" si="137"/>
        <v>0</v>
      </c>
      <c r="Q238" s="4">
        <f t="shared" si="137"/>
        <v>0</v>
      </c>
      <c r="R238" s="4">
        <f t="shared" si="137"/>
        <v>0</v>
      </c>
      <c r="S238" s="4">
        <f t="shared" si="137"/>
        <v>0</v>
      </c>
      <c r="T238" s="4">
        <f t="shared" si="137"/>
        <v>0</v>
      </c>
      <c r="U238" s="4">
        <f t="shared" si="137"/>
        <v>0</v>
      </c>
      <c r="V238" s="4">
        <f t="shared" si="137"/>
        <v>0</v>
      </c>
      <c r="W238" s="4">
        <f t="shared" si="137"/>
        <v>0</v>
      </c>
      <c r="X238" s="4">
        <f t="shared" si="137"/>
        <v>0</v>
      </c>
      <c r="Y238" s="4">
        <f t="shared" si="137"/>
        <v>0</v>
      </c>
      <c r="Z238" s="268"/>
      <c r="AA238" s="4">
        <f t="shared" si="137"/>
        <v>0</v>
      </c>
      <c r="AB238" s="4">
        <f t="shared" si="137"/>
        <v>0</v>
      </c>
      <c r="AC238" s="4">
        <f t="shared" si="137"/>
        <v>0</v>
      </c>
      <c r="AD238" s="4">
        <f t="shared" si="137"/>
        <v>0</v>
      </c>
      <c r="AE238" s="4">
        <f t="shared" si="137"/>
        <v>0</v>
      </c>
      <c r="AF238" s="4">
        <f t="shared" si="137"/>
        <v>0</v>
      </c>
      <c r="AG238" s="4">
        <f t="shared" si="137"/>
        <v>0</v>
      </c>
      <c r="AH238" s="4">
        <v>0</v>
      </c>
      <c r="AI238" s="4">
        <v>0</v>
      </c>
      <c r="AJ238" s="4">
        <v>0</v>
      </c>
      <c r="AK238" s="4">
        <f t="shared" si="137"/>
        <v>0</v>
      </c>
      <c r="AL238" s="4">
        <f t="shared" si="137"/>
        <v>0</v>
      </c>
      <c r="AM238" s="4">
        <f t="shared" si="137"/>
        <v>0</v>
      </c>
      <c r="AN238" s="4">
        <f t="shared" si="137"/>
        <v>0</v>
      </c>
      <c r="AO238" s="4">
        <f t="shared" si="137"/>
        <v>0</v>
      </c>
      <c r="AP238" s="884"/>
      <c r="AQ238" s="268"/>
    </row>
    <row r="239" spans="1:43" s="266" customFormat="1" hidden="1">
      <c r="A239" s="1009"/>
      <c r="B239" s="92" t="s">
        <v>250</v>
      </c>
      <c r="C239" s="1337"/>
      <c r="D239" s="991"/>
      <c r="E239" s="991"/>
      <c r="F239" s="1323"/>
      <c r="G239" s="991"/>
      <c r="H239" s="991"/>
      <c r="I239" s="991"/>
      <c r="J239" s="1332"/>
      <c r="K239" s="96"/>
      <c r="L239" s="96">
        <f>SUM(M239:O239)</f>
        <v>0</v>
      </c>
      <c r="M239" s="268">
        <v>0</v>
      </c>
      <c r="N239" s="263"/>
      <c r="O239" s="263"/>
      <c r="P239" s="263">
        <f>R239+T239</f>
        <v>0</v>
      </c>
      <c r="Q239" s="263">
        <f>S239+U239</f>
        <v>0</v>
      </c>
      <c r="R239" s="263">
        <f>S239</f>
        <v>0</v>
      </c>
      <c r="S239" s="263">
        <v>0</v>
      </c>
      <c r="T239" s="263">
        <v>0</v>
      </c>
      <c r="U239" s="263">
        <v>0</v>
      </c>
      <c r="V239" s="263">
        <v>0</v>
      </c>
      <c r="W239" s="263">
        <v>0</v>
      </c>
      <c r="X239" s="263">
        <v>0</v>
      </c>
      <c r="Y239" s="263">
        <v>0</v>
      </c>
      <c r="Z239" s="263"/>
      <c r="AA239" s="263">
        <f>AB239</f>
        <v>0</v>
      </c>
      <c r="AB239" s="263">
        <v>0</v>
      </c>
      <c r="AC239" s="263">
        <v>0</v>
      </c>
      <c r="AD239" s="263"/>
      <c r="AE239" s="263"/>
      <c r="AF239" s="263"/>
      <c r="AG239" s="263"/>
      <c r="AH239" s="263"/>
      <c r="AI239" s="263"/>
      <c r="AJ239" s="263"/>
      <c r="AK239" s="263"/>
      <c r="AL239" s="263"/>
      <c r="AM239" s="263"/>
      <c r="AN239" s="263"/>
      <c r="AO239" s="263"/>
      <c r="AP239" s="413"/>
      <c r="AQ239" s="263"/>
    </row>
    <row r="240" spans="1:43" ht="18" customHeight="1">
      <c r="A240" s="1010"/>
      <c r="B240" s="577" t="s">
        <v>16</v>
      </c>
      <c r="C240" s="1020"/>
      <c r="D240" s="1020"/>
      <c r="E240" s="991"/>
      <c r="F240" s="1021"/>
      <c r="G240" s="991"/>
      <c r="H240" s="991"/>
      <c r="I240" s="991"/>
      <c r="J240" s="1333"/>
      <c r="K240" s="47">
        <v>0</v>
      </c>
      <c r="L240" s="47">
        <v>4614.8599999999997</v>
      </c>
      <c r="M240" s="4">
        <v>0</v>
      </c>
      <c r="N240" s="4">
        <v>0</v>
      </c>
      <c r="O240" s="4">
        <v>4372.5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268"/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884"/>
      <c r="AQ240" s="268"/>
    </row>
    <row r="241" spans="1:43" s="327" customFormat="1" ht="27.75" customHeight="1">
      <c r="A241" s="878"/>
      <c r="B241" s="848" t="s">
        <v>418</v>
      </c>
      <c r="C241" s="664"/>
      <c r="D241" s="664"/>
      <c r="E241" s="341"/>
      <c r="F241" s="849"/>
      <c r="G241" s="341"/>
      <c r="H241" s="926"/>
      <c r="I241" s="875"/>
      <c r="J241" s="924"/>
      <c r="K241" s="3"/>
      <c r="L241" s="3">
        <f t="shared" ref="L241:O241" si="138">L244+L242</f>
        <v>2081.9299999999998</v>
      </c>
      <c r="M241" s="3">
        <f t="shared" si="138"/>
        <v>0</v>
      </c>
      <c r="N241" s="3">
        <f t="shared" si="138"/>
        <v>2081.9299999999998</v>
      </c>
      <c r="O241" s="3">
        <f t="shared" si="138"/>
        <v>0</v>
      </c>
      <c r="P241" s="3">
        <f>SUM(P242:P243)</f>
        <v>2.7</v>
      </c>
      <c r="Q241" s="3">
        <f>SUM(Q242:Q243)</f>
        <v>0</v>
      </c>
      <c r="R241" s="3">
        <f t="shared" ref="R241:AA241" si="139">SUM(R242:R243)</f>
        <v>0</v>
      </c>
      <c r="S241" s="3">
        <f t="shared" si="139"/>
        <v>0</v>
      </c>
      <c r="T241" s="3">
        <f t="shared" si="139"/>
        <v>0</v>
      </c>
      <c r="U241" s="3">
        <f t="shared" si="139"/>
        <v>0</v>
      </c>
      <c r="V241" s="3">
        <f t="shared" si="139"/>
        <v>0</v>
      </c>
      <c r="W241" s="3">
        <f t="shared" si="139"/>
        <v>0</v>
      </c>
      <c r="X241" s="3">
        <f t="shared" si="139"/>
        <v>0</v>
      </c>
      <c r="Y241" s="3">
        <f t="shared" si="139"/>
        <v>0</v>
      </c>
      <c r="Z241" s="3">
        <f t="shared" si="139"/>
        <v>0</v>
      </c>
      <c r="AA241" s="3">
        <f t="shared" si="139"/>
        <v>0</v>
      </c>
      <c r="AB241" s="3">
        <f t="shared" ref="AB241:AJ241" si="140">AB244+AB242</f>
        <v>0</v>
      </c>
      <c r="AC241" s="3">
        <f t="shared" si="140"/>
        <v>0</v>
      </c>
      <c r="AD241" s="3">
        <f t="shared" si="140"/>
        <v>0</v>
      </c>
      <c r="AE241" s="3">
        <f t="shared" si="140"/>
        <v>0</v>
      </c>
      <c r="AF241" s="3">
        <f t="shared" si="140"/>
        <v>0</v>
      </c>
      <c r="AG241" s="3">
        <f t="shared" si="140"/>
        <v>0</v>
      </c>
      <c r="AH241" s="3">
        <f t="shared" si="140"/>
        <v>0</v>
      </c>
      <c r="AI241" s="3">
        <f t="shared" si="140"/>
        <v>0</v>
      </c>
      <c r="AJ241" s="3">
        <f t="shared" si="140"/>
        <v>0</v>
      </c>
      <c r="AK241" s="3">
        <f>P241-Q241</f>
        <v>2.7</v>
      </c>
      <c r="AL241" s="3">
        <f>AK241</f>
        <v>2.7</v>
      </c>
      <c r="AM241" s="318">
        <f>ROUND((Q241*100%/P241*100),2)</f>
        <v>0</v>
      </c>
      <c r="AN241" s="3">
        <f>AN244</f>
        <v>0</v>
      </c>
      <c r="AO241" s="3">
        <f>AO244</f>
        <v>0</v>
      </c>
      <c r="AP241" s="640"/>
      <c r="AQ241" s="95">
        <v>45</v>
      </c>
    </row>
    <row r="242" spans="1:43" ht="19.5" customHeight="1">
      <c r="A242" s="878"/>
      <c r="B242" s="1" t="s">
        <v>15</v>
      </c>
      <c r="C242" s="664"/>
      <c r="D242" s="664"/>
      <c r="E242" s="341"/>
      <c r="F242" s="849"/>
      <c r="G242" s="341"/>
      <c r="H242" s="926"/>
      <c r="I242" s="875"/>
      <c r="J242" s="924"/>
      <c r="K242" s="47"/>
      <c r="L242" s="47">
        <f>SUM(M242:O242)</f>
        <v>2081.9299999999998</v>
      </c>
      <c r="M242" s="4">
        <v>0</v>
      </c>
      <c r="N242" s="4">
        <v>2081.9299999999998</v>
      </c>
      <c r="O242" s="4">
        <f t="shared" ref="O242:AO242" si="141">O243</f>
        <v>0</v>
      </c>
      <c r="P242" s="4">
        <v>2.7</v>
      </c>
      <c r="Q242" s="4">
        <v>0</v>
      </c>
      <c r="R242" s="4">
        <f t="shared" si="141"/>
        <v>0</v>
      </c>
      <c r="S242" s="4">
        <f t="shared" si="141"/>
        <v>0</v>
      </c>
      <c r="T242" s="4">
        <f t="shared" si="141"/>
        <v>0</v>
      </c>
      <c r="U242" s="4">
        <f t="shared" si="141"/>
        <v>0</v>
      </c>
      <c r="V242" s="4">
        <f t="shared" si="141"/>
        <v>0</v>
      </c>
      <c r="W242" s="4">
        <f t="shared" si="141"/>
        <v>0</v>
      </c>
      <c r="X242" s="4">
        <f t="shared" si="141"/>
        <v>0</v>
      </c>
      <c r="Y242" s="4">
        <f t="shared" si="141"/>
        <v>0</v>
      </c>
      <c r="Z242" s="268"/>
      <c r="AA242" s="4">
        <v>0</v>
      </c>
      <c r="AB242" s="4">
        <f t="shared" si="141"/>
        <v>0</v>
      </c>
      <c r="AC242" s="4">
        <f t="shared" si="141"/>
        <v>0</v>
      </c>
      <c r="AD242" s="4">
        <f t="shared" si="141"/>
        <v>0</v>
      </c>
      <c r="AE242" s="4">
        <f t="shared" si="141"/>
        <v>0</v>
      </c>
      <c r="AF242" s="4">
        <f t="shared" si="141"/>
        <v>0</v>
      </c>
      <c r="AG242" s="4">
        <f t="shared" si="141"/>
        <v>0</v>
      </c>
      <c r="AH242" s="4">
        <v>0</v>
      </c>
      <c r="AI242" s="4">
        <v>0</v>
      </c>
      <c r="AJ242" s="4">
        <v>0</v>
      </c>
      <c r="AK242" s="4">
        <f t="shared" si="141"/>
        <v>0</v>
      </c>
      <c r="AL242" s="4">
        <f t="shared" si="141"/>
        <v>0</v>
      </c>
      <c r="AM242" s="4">
        <f t="shared" si="141"/>
        <v>0</v>
      </c>
      <c r="AN242" s="4">
        <f t="shared" si="141"/>
        <v>0</v>
      </c>
      <c r="AO242" s="4">
        <f t="shared" si="141"/>
        <v>0</v>
      </c>
      <c r="AP242" s="884"/>
      <c r="AQ242" s="268"/>
    </row>
    <row r="243" spans="1:43" ht="18" customHeight="1">
      <c r="A243" s="878"/>
      <c r="B243" s="577" t="s">
        <v>16</v>
      </c>
      <c r="C243" s="664"/>
      <c r="D243" s="664"/>
      <c r="E243" s="341"/>
      <c r="F243" s="849"/>
      <c r="G243" s="341"/>
      <c r="H243" s="926"/>
      <c r="I243" s="875"/>
      <c r="J243" s="924"/>
      <c r="K243" s="4"/>
      <c r="L243" s="47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268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884"/>
      <c r="AQ243" s="268"/>
    </row>
    <row r="244" spans="1:43" ht="54" hidden="1" customHeight="1">
      <c r="A244" s="996" t="s">
        <v>139</v>
      </c>
      <c r="B244" s="1281" t="s">
        <v>209</v>
      </c>
      <c r="C244" s="1282"/>
      <c r="D244" s="1282"/>
      <c r="E244" s="1282"/>
      <c r="F244" s="1282"/>
      <c r="G244" s="1282"/>
      <c r="H244" s="1283"/>
      <c r="I244" s="23" t="s">
        <v>19</v>
      </c>
      <c r="J244" s="909">
        <v>0</v>
      </c>
      <c r="K244" s="909">
        <v>0</v>
      </c>
      <c r="L244" s="47">
        <f>M244+N244+O244</f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v>0</v>
      </c>
      <c r="W244" s="47">
        <v>0</v>
      </c>
      <c r="X244" s="47">
        <v>0</v>
      </c>
      <c r="Y244" s="47">
        <v>0</v>
      </c>
      <c r="Z244" s="96"/>
      <c r="AA244" s="47">
        <v>0</v>
      </c>
      <c r="AB244" s="47">
        <v>0</v>
      </c>
      <c r="AC244" s="47">
        <v>0</v>
      </c>
      <c r="AD244" s="47">
        <v>0</v>
      </c>
      <c r="AE244" s="47">
        <v>0</v>
      </c>
      <c r="AF244" s="47">
        <v>0</v>
      </c>
      <c r="AG244" s="47">
        <v>0</v>
      </c>
      <c r="AH244" s="47">
        <v>0</v>
      </c>
      <c r="AI244" s="47">
        <v>0</v>
      </c>
      <c r="AJ244" s="47">
        <v>0</v>
      </c>
      <c r="AK244" s="47">
        <v>0</v>
      </c>
      <c r="AL244" s="47">
        <v>0</v>
      </c>
      <c r="AM244" s="47">
        <v>0</v>
      </c>
      <c r="AN244" s="47">
        <v>0</v>
      </c>
      <c r="AO244" s="47">
        <v>0</v>
      </c>
      <c r="AP244" s="397"/>
      <c r="AQ244" s="96"/>
    </row>
    <row r="245" spans="1:43" ht="39.75" hidden="1" customHeight="1">
      <c r="A245" s="997"/>
      <c r="B245" s="1284"/>
      <c r="C245" s="1285"/>
      <c r="D245" s="1285"/>
      <c r="E245" s="1285"/>
      <c r="F245" s="1285"/>
      <c r="G245" s="1285"/>
      <c r="H245" s="1286"/>
      <c r="I245" s="23" t="s">
        <v>20</v>
      </c>
      <c r="J245" s="909" t="e">
        <f>K245+L245</f>
        <v>#REF!</v>
      </c>
      <c r="K245" s="909" t="e">
        <f>#REF!+K288+K300+K301</f>
        <v>#REF!</v>
      </c>
      <c r="L245" s="47">
        <f t="shared" ref="L245:AM245" si="142">L248+L251++L256+L260+L266+L268+L272+L277+L284+L288</f>
        <v>333768.50999999995</v>
      </c>
      <c r="M245" s="47">
        <f t="shared" si="142"/>
        <v>31936.59</v>
      </c>
      <c r="N245" s="47">
        <f t="shared" si="142"/>
        <v>80827.610000000015</v>
      </c>
      <c r="O245" s="47">
        <f t="shared" si="142"/>
        <v>46251.09</v>
      </c>
      <c r="P245" s="47">
        <f t="shared" si="142"/>
        <v>53453.89</v>
      </c>
      <c r="Q245" s="47">
        <f t="shared" si="142"/>
        <v>0</v>
      </c>
      <c r="R245" s="47">
        <f t="shared" si="142"/>
        <v>784.17799999999988</v>
      </c>
      <c r="S245" s="47">
        <f t="shared" si="142"/>
        <v>784.17799999999988</v>
      </c>
      <c r="T245" s="47">
        <f t="shared" si="142"/>
        <v>3249.636</v>
      </c>
      <c r="U245" s="47">
        <f t="shared" si="142"/>
        <v>3253.0360000000001</v>
      </c>
      <c r="V245" s="47">
        <f t="shared" si="142"/>
        <v>157.59</v>
      </c>
      <c r="W245" s="47">
        <f t="shared" si="142"/>
        <v>1096.5039999999999</v>
      </c>
      <c r="X245" s="47">
        <f t="shared" si="142"/>
        <v>0</v>
      </c>
      <c r="Y245" s="47">
        <f t="shared" si="142"/>
        <v>0</v>
      </c>
      <c r="Z245" s="96"/>
      <c r="AA245" s="47">
        <f t="shared" si="142"/>
        <v>0</v>
      </c>
      <c r="AB245" s="47">
        <f t="shared" si="142"/>
        <v>0</v>
      </c>
      <c r="AC245" s="47">
        <f t="shared" si="142"/>
        <v>2488.15</v>
      </c>
      <c r="AD245" s="47">
        <f t="shared" si="142"/>
        <v>64858.980889999999</v>
      </c>
      <c r="AE245" s="47">
        <f t="shared" si="142"/>
        <v>0</v>
      </c>
      <c r="AF245" s="47">
        <f t="shared" si="142"/>
        <v>0</v>
      </c>
      <c r="AG245" s="47">
        <f t="shared" si="142"/>
        <v>0</v>
      </c>
      <c r="AH245" s="47">
        <f t="shared" si="142"/>
        <v>0</v>
      </c>
      <c r="AI245" s="47">
        <f t="shared" si="142"/>
        <v>0</v>
      </c>
      <c r="AJ245" s="47">
        <f t="shared" si="142"/>
        <v>0</v>
      </c>
      <c r="AK245" s="47">
        <f t="shared" si="142"/>
        <v>44126.939999999995</v>
      </c>
      <c r="AL245" s="47">
        <f t="shared" si="142"/>
        <v>44126.939999999995</v>
      </c>
      <c r="AM245" s="47">
        <f t="shared" si="142"/>
        <v>0</v>
      </c>
      <c r="AN245" s="47">
        <f>AN248+AN251++AN256+AN259+AN266+AN268+AN272+AN277+AN284+AN287</f>
        <v>0</v>
      </c>
      <c r="AO245" s="47">
        <f>AO248+AO251++AO256+AO259+AO266+AO268+AO272+AO277+AO284+AO287</f>
        <v>0</v>
      </c>
      <c r="AP245" s="397"/>
      <c r="AQ245" s="96"/>
    </row>
    <row r="246" spans="1:43" ht="26.25" hidden="1" customHeight="1">
      <c r="A246" s="997"/>
      <c r="B246" s="1284"/>
      <c r="C246" s="1285"/>
      <c r="D246" s="1285"/>
      <c r="E246" s="1285"/>
      <c r="F246" s="1285"/>
      <c r="G246" s="1285"/>
      <c r="H246" s="1286"/>
      <c r="I246" s="23" t="s">
        <v>10</v>
      </c>
      <c r="J246" s="909">
        <v>0</v>
      </c>
      <c r="K246" s="909">
        <v>0</v>
      </c>
      <c r="L246" s="47">
        <f t="shared" ref="L246:AM246" si="143">L263+L264+L292</f>
        <v>297742.64</v>
      </c>
      <c r="M246" s="47">
        <f t="shared" si="143"/>
        <v>295242.64</v>
      </c>
      <c r="N246" s="47">
        <f t="shared" si="143"/>
        <v>297742.64</v>
      </c>
      <c r="O246" s="47">
        <f t="shared" si="143"/>
        <v>297742.64</v>
      </c>
      <c r="P246" s="47">
        <f t="shared" si="143"/>
        <v>0</v>
      </c>
      <c r="Q246" s="47">
        <f t="shared" si="143"/>
        <v>0</v>
      </c>
      <c r="R246" s="47">
        <f t="shared" si="143"/>
        <v>0</v>
      </c>
      <c r="S246" s="47">
        <f t="shared" si="143"/>
        <v>17522.268</v>
      </c>
      <c r="T246" s="47">
        <f t="shared" si="143"/>
        <v>0</v>
      </c>
      <c r="U246" s="47">
        <f t="shared" si="143"/>
        <v>26950.873</v>
      </c>
      <c r="V246" s="47">
        <f t="shared" si="143"/>
        <v>28677.305</v>
      </c>
      <c r="W246" s="47">
        <f t="shared" si="143"/>
        <v>92429.562239999999</v>
      </c>
      <c r="X246" s="47">
        <f t="shared" si="143"/>
        <v>0</v>
      </c>
      <c r="Y246" s="47">
        <f t="shared" si="143"/>
        <v>0</v>
      </c>
      <c r="Z246" s="96"/>
      <c r="AA246" s="47">
        <f t="shared" si="143"/>
        <v>0</v>
      </c>
      <c r="AB246" s="47">
        <f t="shared" si="143"/>
        <v>17522.268</v>
      </c>
      <c r="AC246" s="47">
        <f t="shared" si="143"/>
        <v>32099.796000000002</v>
      </c>
      <c r="AD246" s="47">
        <f t="shared" si="143"/>
        <v>83597.849889999998</v>
      </c>
      <c r="AE246" s="47">
        <f t="shared" si="143"/>
        <v>0</v>
      </c>
      <c r="AF246" s="47">
        <f t="shared" si="143"/>
        <v>0</v>
      </c>
      <c r="AG246" s="47">
        <f t="shared" si="143"/>
        <v>0</v>
      </c>
      <c r="AH246" s="47">
        <f t="shared" si="143"/>
        <v>0</v>
      </c>
      <c r="AI246" s="47">
        <f t="shared" si="143"/>
        <v>0</v>
      </c>
      <c r="AJ246" s="47">
        <f t="shared" si="143"/>
        <v>0</v>
      </c>
      <c r="AK246" s="47">
        <f t="shared" si="143"/>
        <v>0</v>
      </c>
      <c r="AL246" s="47">
        <f t="shared" si="143"/>
        <v>0</v>
      </c>
      <c r="AM246" s="47">
        <f t="shared" si="143"/>
        <v>0</v>
      </c>
      <c r="AN246" s="47">
        <v>0</v>
      </c>
      <c r="AO246" s="47">
        <v>0</v>
      </c>
      <c r="AP246" s="397"/>
      <c r="AQ246" s="96"/>
    </row>
    <row r="247" spans="1:43" ht="25.5" hidden="1">
      <c r="A247" s="998"/>
      <c r="B247" s="1287"/>
      <c r="C247" s="1288"/>
      <c r="D247" s="1288"/>
      <c r="E247" s="1288"/>
      <c r="F247" s="1288"/>
      <c r="G247" s="1288"/>
      <c r="H247" s="1289"/>
      <c r="I247" s="23" t="s">
        <v>9</v>
      </c>
      <c r="J247" s="909">
        <v>0</v>
      </c>
      <c r="K247" s="909">
        <v>0</v>
      </c>
      <c r="L247" s="47">
        <f>M247+N247+O247</f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7">
        <v>0</v>
      </c>
      <c r="Z247" s="96"/>
      <c r="AA247" s="47">
        <v>0</v>
      </c>
      <c r="AB247" s="47">
        <v>0</v>
      </c>
      <c r="AC247" s="47">
        <v>0</v>
      </c>
      <c r="AD247" s="47">
        <v>0</v>
      </c>
      <c r="AE247" s="47">
        <v>0</v>
      </c>
      <c r="AF247" s="47">
        <v>0</v>
      </c>
      <c r="AG247" s="47">
        <v>0</v>
      </c>
      <c r="AH247" s="47">
        <v>0</v>
      </c>
      <c r="AI247" s="47">
        <v>0</v>
      </c>
      <c r="AJ247" s="47">
        <v>1</v>
      </c>
      <c r="AK247" s="47">
        <v>0</v>
      </c>
      <c r="AL247" s="47">
        <v>0</v>
      </c>
      <c r="AM247" s="47">
        <v>0</v>
      </c>
      <c r="AN247" s="47">
        <v>0</v>
      </c>
      <c r="AO247" s="47">
        <v>0</v>
      </c>
      <c r="AP247" s="397"/>
      <c r="AQ247" s="96"/>
    </row>
    <row r="248" spans="1:43" s="327" customFormat="1" ht="27.75" customHeight="1">
      <c r="A248" s="1114" t="s">
        <v>184</v>
      </c>
      <c r="B248" s="797" t="s">
        <v>89</v>
      </c>
      <c r="C248" s="133"/>
      <c r="D248" s="133"/>
      <c r="E248" s="133"/>
      <c r="F248" s="133"/>
      <c r="G248" s="795"/>
      <c r="H248" s="795"/>
      <c r="I248" s="1127" t="s">
        <v>20</v>
      </c>
      <c r="J248" s="894"/>
      <c r="K248" s="3"/>
      <c r="L248" s="3">
        <f>L249</f>
        <v>5195.03</v>
      </c>
      <c r="M248" s="3">
        <f>M249</f>
        <v>0</v>
      </c>
      <c r="N248" s="3">
        <f t="shared" ref="N248:AO249" si="144">N249</f>
        <v>5037.4399999999996</v>
      </c>
      <c r="O248" s="3">
        <f t="shared" si="144"/>
        <v>0</v>
      </c>
      <c r="P248" s="3">
        <v>416.03</v>
      </c>
      <c r="Q248" s="3">
        <v>0</v>
      </c>
      <c r="R248" s="3">
        <f t="shared" si="144"/>
        <v>0</v>
      </c>
      <c r="S248" s="3">
        <f t="shared" si="144"/>
        <v>0</v>
      </c>
      <c r="T248" s="3">
        <f t="shared" si="144"/>
        <v>0</v>
      </c>
      <c r="U248" s="3">
        <f t="shared" si="144"/>
        <v>0</v>
      </c>
      <c r="V248" s="3">
        <f t="shared" si="144"/>
        <v>157.59</v>
      </c>
      <c r="W248" s="3">
        <f t="shared" si="144"/>
        <v>1096.5039999999999</v>
      </c>
      <c r="X248" s="3">
        <f t="shared" si="144"/>
        <v>0</v>
      </c>
      <c r="Y248" s="3">
        <f t="shared" si="144"/>
        <v>0</v>
      </c>
      <c r="Z248" s="3">
        <v>0</v>
      </c>
      <c r="AA248" s="3">
        <v>0</v>
      </c>
      <c r="AB248" s="3">
        <f t="shared" si="144"/>
        <v>0</v>
      </c>
      <c r="AC248" s="3">
        <f t="shared" si="144"/>
        <v>0</v>
      </c>
      <c r="AD248" s="3">
        <f t="shared" si="144"/>
        <v>1096.5039999999999</v>
      </c>
      <c r="AE248" s="3">
        <f t="shared" si="144"/>
        <v>0</v>
      </c>
      <c r="AF248" s="3">
        <f t="shared" si="144"/>
        <v>0</v>
      </c>
      <c r="AG248" s="3">
        <f t="shared" si="144"/>
        <v>0</v>
      </c>
      <c r="AH248" s="3">
        <f t="shared" si="144"/>
        <v>0</v>
      </c>
      <c r="AI248" s="3">
        <f t="shared" si="144"/>
        <v>0</v>
      </c>
      <c r="AJ248" s="3">
        <f t="shared" si="144"/>
        <v>0</v>
      </c>
      <c r="AK248" s="3">
        <f t="shared" si="144"/>
        <v>0</v>
      </c>
      <c r="AL248" s="3">
        <f t="shared" si="144"/>
        <v>0</v>
      </c>
      <c r="AM248" s="3">
        <f t="shared" si="144"/>
        <v>0</v>
      </c>
      <c r="AN248" s="3">
        <f t="shared" si="144"/>
        <v>0</v>
      </c>
      <c r="AO248" s="3">
        <f t="shared" si="144"/>
        <v>0</v>
      </c>
      <c r="AP248" s="640"/>
      <c r="AQ248" s="3">
        <v>0</v>
      </c>
    </row>
    <row r="249" spans="1:43" ht="15.75" hidden="1" customHeight="1">
      <c r="A249" s="1334"/>
      <c r="B249" s="47" t="s">
        <v>15</v>
      </c>
      <c r="C249" s="341"/>
      <c r="D249" s="341"/>
      <c r="E249" s="341"/>
      <c r="F249" s="341"/>
      <c r="G249" s="313"/>
      <c r="H249" s="925"/>
      <c r="I249" s="1129"/>
      <c r="J249" s="910"/>
      <c r="K249" s="4"/>
      <c r="L249" s="47">
        <v>5195.03</v>
      </c>
      <c r="M249" s="50">
        <v>0</v>
      </c>
      <c r="N249" s="50">
        <v>5037.4399999999996</v>
      </c>
      <c r="O249" s="50">
        <v>0</v>
      </c>
      <c r="P249" s="50">
        <v>157.59</v>
      </c>
      <c r="Q249" s="448">
        <f>Q250</f>
        <v>1096.5039999999999</v>
      </c>
      <c r="R249" s="448">
        <f t="shared" si="144"/>
        <v>0</v>
      </c>
      <c r="S249" s="448">
        <f t="shared" si="144"/>
        <v>0</v>
      </c>
      <c r="T249" s="448">
        <f t="shared" si="144"/>
        <v>0</v>
      </c>
      <c r="U249" s="448">
        <f t="shared" si="144"/>
        <v>0</v>
      </c>
      <c r="V249" s="448">
        <f t="shared" si="144"/>
        <v>157.59</v>
      </c>
      <c r="W249" s="448">
        <f t="shared" si="144"/>
        <v>1096.5039999999999</v>
      </c>
      <c r="X249" s="448">
        <f t="shared" si="144"/>
        <v>0</v>
      </c>
      <c r="Y249" s="448">
        <f t="shared" si="144"/>
        <v>0</v>
      </c>
      <c r="Z249" s="586"/>
      <c r="AA249" s="448">
        <f t="shared" si="144"/>
        <v>1096.5039999999999</v>
      </c>
      <c r="AB249" s="448">
        <f t="shared" si="144"/>
        <v>0</v>
      </c>
      <c r="AC249" s="448">
        <f t="shared" si="144"/>
        <v>0</v>
      </c>
      <c r="AD249" s="448">
        <f t="shared" si="144"/>
        <v>1096.5039999999999</v>
      </c>
      <c r="AE249" s="448">
        <f t="shared" si="144"/>
        <v>0</v>
      </c>
      <c r="AF249" s="448">
        <f t="shared" si="144"/>
        <v>0</v>
      </c>
      <c r="AG249" s="448">
        <f t="shared" si="144"/>
        <v>0</v>
      </c>
      <c r="AH249" s="448">
        <f t="shared" si="144"/>
        <v>0</v>
      </c>
      <c r="AI249" s="448">
        <f t="shared" si="144"/>
        <v>0</v>
      </c>
      <c r="AJ249" s="448">
        <v>0</v>
      </c>
      <c r="AK249" s="448">
        <v>0</v>
      </c>
      <c r="AL249" s="448">
        <v>0</v>
      </c>
      <c r="AM249" s="50">
        <v>0</v>
      </c>
      <c r="AN249" s="50">
        <v>0</v>
      </c>
      <c r="AO249" s="50">
        <v>0</v>
      </c>
      <c r="AP249" s="412"/>
      <c r="AQ249" s="586"/>
    </row>
    <row r="250" spans="1:43" s="266" customFormat="1" ht="15.75" hidden="1" customHeight="1">
      <c r="A250" s="1335"/>
      <c r="B250" s="96" t="s">
        <v>325</v>
      </c>
      <c r="C250" s="455"/>
      <c r="D250" s="455"/>
      <c r="E250" s="455"/>
      <c r="F250" s="455"/>
      <c r="G250" s="363"/>
      <c r="H250" s="364"/>
      <c r="I250" s="370"/>
      <c r="J250" s="661"/>
      <c r="K250" s="268"/>
      <c r="L250" s="96"/>
      <c r="M250" s="263"/>
      <c r="N250" s="263"/>
      <c r="O250" s="263"/>
      <c r="P250" s="263"/>
      <c r="Q250" s="586">
        <f>W250</f>
        <v>1096.5039999999999</v>
      </c>
      <c r="R250" s="586"/>
      <c r="S250" s="586"/>
      <c r="T250" s="586"/>
      <c r="U250" s="586"/>
      <c r="V250" s="586">
        <v>157.59</v>
      </c>
      <c r="W250" s="586">
        <v>1096.5039999999999</v>
      </c>
      <c r="X250" s="586"/>
      <c r="Y250" s="586"/>
      <c r="Z250" s="586"/>
      <c r="AA250" s="586">
        <f>AD250</f>
        <v>1096.5039999999999</v>
      </c>
      <c r="AB250" s="586"/>
      <c r="AC250" s="586"/>
      <c r="AD250" s="586">
        <v>1096.5039999999999</v>
      </c>
      <c r="AE250" s="586"/>
      <c r="AF250" s="586"/>
      <c r="AG250" s="586"/>
      <c r="AH250" s="586"/>
      <c r="AI250" s="586"/>
      <c r="AJ250" s="586"/>
      <c r="AK250" s="586"/>
      <c r="AL250" s="586"/>
      <c r="AM250" s="263"/>
      <c r="AN250" s="263"/>
      <c r="AO250" s="263"/>
      <c r="AP250" s="413"/>
      <c r="AQ250" s="586"/>
    </row>
    <row r="251" spans="1:43" s="327" customFormat="1" ht="28.5" customHeight="1">
      <c r="A251" s="1114" t="s">
        <v>185</v>
      </c>
      <c r="B251" s="797" t="s">
        <v>187</v>
      </c>
      <c r="C251" s="133"/>
      <c r="D251" s="133"/>
      <c r="E251" s="133"/>
      <c r="F251" s="133"/>
      <c r="G251" s="795"/>
      <c r="H251" s="795"/>
      <c r="I251" s="1127" t="s">
        <v>20</v>
      </c>
      <c r="J251" s="894"/>
      <c r="K251" s="3"/>
      <c r="L251" s="3">
        <f>L252+L255</f>
        <v>134036.41</v>
      </c>
      <c r="M251" s="3">
        <f t="shared" ref="M251:AO251" si="145">M252+M255</f>
        <v>1825.11</v>
      </c>
      <c r="N251" s="3">
        <f t="shared" si="145"/>
        <v>57476.200000000004</v>
      </c>
      <c r="O251" s="3">
        <f t="shared" si="145"/>
        <v>0</v>
      </c>
      <c r="P251" s="3">
        <f t="shared" si="145"/>
        <v>8907.52</v>
      </c>
      <c r="Q251" s="3">
        <f t="shared" si="145"/>
        <v>0</v>
      </c>
      <c r="R251" s="3">
        <f t="shared" si="145"/>
        <v>0</v>
      </c>
      <c r="S251" s="3">
        <f t="shared" si="145"/>
        <v>0</v>
      </c>
      <c r="T251" s="3">
        <f t="shared" si="145"/>
        <v>0</v>
      </c>
      <c r="U251" s="3">
        <f t="shared" si="145"/>
        <v>0</v>
      </c>
      <c r="V251" s="3">
        <f t="shared" si="145"/>
        <v>0</v>
      </c>
      <c r="W251" s="3">
        <f t="shared" si="145"/>
        <v>0</v>
      </c>
      <c r="X251" s="3">
        <f t="shared" si="145"/>
        <v>0</v>
      </c>
      <c r="Y251" s="3">
        <f t="shared" si="145"/>
        <v>0</v>
      </c>
      <c r="Z251" s="95">
        <v>0</v>
      </c>
      <c r="AA251" s="3">
        <f>AA252+AA255</f>
        <v>0</v>
      </c>
      <c r="AB251" s="3">
        <f t="shared" si="145"/>
        <v>0</v>
      </c>
      <c r="AC251" s="3">
        <f t="shared" si="145"/>
        <v>0</v>
      </c>
      <c r="AD251" s="3">
        <f t="shared" si="145"/>
        <v>0</v>
      </c>
      <c r="AE251" s="3">
        <f t="shared" si="145"/>
        <v>0</v>
      </c>
      <c r="AF251" s="3">
        <f t="shared" si="145"/>
        <v>0</v>
      </c>
      <c r="AG251" s="3">
        <f t="shared" si="145"/>
        <v>0</v>
      </c>
      <c r="AH251" s="3">
        <f t="shared" si="145"/>
        <v>0</v>
      </c>
      <c r="AI251" s="3">
        <f t="shared" si="145"/>
        <v>0</v>
      </c>
      <c r="AJ251" s="3">
        <f t="shared" si="145"/>
        <v>0</v>
      </c>
      <c r="AK251" s="3">
        <f t="shared" si="145"/>
        <v>0</v>
      </c>
      <c r="AL251" s="3">
        <f t="shared" si="145"/>
        <v>0</v>
      </c>
      <c r="AM251" s="3">
        <f t="shared" si="145"/>
        <v>0</v>
      </c>
      <c r="AN251" s="3">
        <f t="shared" si="145"/>
        <v>0</v>
      </c>
      <c r="AO251" s="3">
        <f t="shared" si="145"/>
        <v>0</v>
      </c>
      <c r="AP251" s="640" t="s">
        <v>256</v>
      </c>
      <c r="AQ251" s="95">
        <v>0</v>
      </c>
    </row>
    <row r="252" spans="1:43" ht="15.75" customHeight="1">
      <c r="A252" s="1334"/>
      <c r="B252" s="47" t="s">
        <v>15</v>
      </c>
      <c r="C252" s="341"/>
      <c r="D252" s="341"/>
      <c r="E252" s="341"/>
      <c r="F252" s="341"/>
      <c r="G252" s="313"/>
      <c r="H252" s="925"/>
      <c r="I252" s="1128"/>
      <c r="J252" s="910"/>
      <c r="K252" s="4"/>
      <c r="L252" s="47">
        <v>2401.5100000000002</v>
      </c>
      <c r="M252" s="47">
        <v>1825.11</v>
      </c>
      <c r="N252" s="47">
        <v>576.4</v>
      </c>
      <c r="O252" s="47">
        <v>0</v>
      </c>
      <c r="P252" s="47">
        <v>0</v>
      </c>
      <c r="Q252" s="47">
        <f>SUM(Q253:Q254)</f>
        <v>0</v>
      </c>
      <c r="R252" s="50">
        <f>SUM(R253:R254)</f>
        <v>0</v>
      </c>
      <c r="S252" s="50">
        <f t="shared" ref="S252:Y252" si="146">SUM(S253:S254)</f>
        <v>0</v>
      </c>
      <c r="T252" s="50">
        <f t="shared" si="146"/>
        <v>0</v>
      </c>
      <c r="U252" s="50">
        <f t="shared" si="146"/>
        <v>0</v>
      </c>
      <c r="V252" s="50">
        <f t="shared" si="146"/>
        <v>0</v>
      </c>
      <c r="W252" s="50">
        <f t="shared" si="146"/>
        <v>0</v>
      </c>
      <c r="X252" s="448">
        <f t="shared" si="146"/>
        <v>0</v>
      </c>
      <c r="Y252" s="448">
        <f t="shared" si="146"/>
        <v>0</v>
      </c>
      <c r="Z252" s="586"/>
      <c r="AA252" s="448">
        <f>AA253+AA254</f>
        <v>0</v>
      </c>
      <c r="AB252" s="50">
        <f>AB253+AB254</f>
        <v>0</v>
      </c>
      <c r="AC252" s="50">
        <f>AC253+AC254</f>
        <v>0</v>
      </c>
      <c r="AD252" s="50">
        <f>AD253+AD254</f>
        <v>0</v>
      </c>
      <c r="AE252" s="50">
        <f>AE253</f>
        <v>0</v>
      </c>
      <c r="AF252" s="50">
        <v>0</v>
      </c>
      <c r="AG252" s="50">
        <v>0</v>
      </c>
      <c r="AH252" s="50">
        <v>0</v>
      </c>
      <c r="AI252" s="50">
        <v>0</v>
      </c>
      <c r="AJ252" s="50">
        <v>0</v>
      </c>
      <c r="AK252" s="50">
        <v>0</v>
      </c>
      <c r="AL252" s="50">
        <v>0</v>
      </c>
      <c r="AM252" s="50">
        <v>0</v>
      </c>
      <c r="AN252" s="50">
        <v>0</v>
      </c>
      <c r="AO252" s="50">
        <v>0</v>
      </c>
      <c r="AP252" s="412"/>
      <c r="AQ252" s="586"/>
    </row>
    <row r="253" spans="1:43" s="266" customFormat="1" ht="15.75" hidden="1" customHeight="1">
      <c r="A253" s="1334"/>
      <c r="B253" s="454" t="s">
        <v>267</v>
      </c>
      <c r="C253" s="455"/>
      <c r="D253" s="455"/>
      <c r="E253" s="455"/>
      <c r="F253" s="455"/>
      <c r="G253" s="455"/>
      <c r="H253" s="456"/>
      <c r="I253" s="1128"/>
      <c r="J253" s="661"/>
      <c r="K253" s="268"/>
      <c r="L253" s="96"/>
      <c r="M253" s="268"/>
      <c r="N253" s="268"/>
      <c r="O253" s="268"/>
      <c r="P253" s="268">
        <f>Q253</f>
        <v>0</v>
      </c>
      <c r="Q253" s="457">
        <f>S253+U253+W253</f>
        <v>0</v>
      </c>
      <c r="R253" s="457"/>
      <c r="S253" s="457"/>
      <c r="T253" s="457">
        <v>0</v>
      </c>
      <c r="U253" s="457">
        <v>0</v>
      </c>
      <c r="V253" s="457"/>
      <c r="W253" s="457"/>
      <c r="X253" s="457"/>
      <c r="Y253" s="457"/>
      <c r="Z253" s="457"/>
      <c r="AA253" s="457">
        <f>SUM(AB253:AE253)</f>
        <v>0</v>
      </c>
      <c r="AB253" s="457"/>
      <c r="AC253" s="457">
        <v>0</v>
      </c>
      <c r="AD253" s="457">
        <v>0</v>
      </c>
      <c r="AE253" s="457"/>
      <c r="AF253" s="457"/>
      <c r="AG253" s="457"/>
      <c r="AH253" s="457"/>
      <c r="AI253" s="457"/>
      <c r="AJ253" s="457"/>
      <c r="AK253" s="457"/>
      <c r="AL253" s="457"/>
      <c r="AM253" s="457"/>
      <c r="AN253" s="457"/>
      <c r="AO253" s="457"/>
      <c r="AP253" s="458"/>
      <c r="AQ253" s="457"/>
    </row>
    <row r="254" spans="1:43" s="266" customFormat="1" ht="15.75" hidden="1" customHeight="1">
      <c r="A254" s="1334"/>
      <c r="B254" s="454" t="s">
        <v>271</v>
      </c>
      <c r="C254" s="455"/>
      <c r="D254" s="455"/>
      <c r="E254" s="455"/>
      <c r="F254" s="455"/>
      <c r="G254" s="455"/>
      <c r="H254" s="456"/>
      <c r="I254" s="1128"/>
      <c r="J254" s="661"/>
      <c r="K254" s="268"/>
      <c r="L254" s="96"/>
      <c r="M254" s="268"/>
      <c r="N254" s="268"/>
      <c r="O254" s="268"/>
      <c r="P254" s="268"/>
      <c r="Q254" s="491">
        <f>S254+U254+W254+Y254</f>
        <v>0</v>
      </c>
      <c r="R254" s="491"/>
      <c r="S254" s="491"/>
      <c r="T254" s="491"/>
      <c r="U254" s="491"/>
      <c r="V254" s="491">
        <f>W254</f>
        <v>0</v>
      </c>
      <c r="W254" s="491">
        <v>0</v>
      </c>
      <c r="X254" s="491">
        <f>Y254</f>
        <v>0</v>
      </c>
      <c r="Y254" s="491">
        <v>0</v>
      </c>
      <c r="Z254" s="491"/>
      <c r="AA254" s="491">
        <f>SUM(AB254:AE254)</f>
        <v>0</v>
      </c>
      <c r="AB254" s="491"/>
      <c r="AC254" s="491"/>
      <c r="AD254" s="491">
        <v>0</v>
      </c>
      <c r="AE254" s="457"/>
      <c r="AF254" s="457"/>
      <c r="AG254" s="457"/>
      <c r="AH254" s="457"/>
      <c r="AI254" s="457"/>
      <c r="AJ254" s="457"/>
      <c r="AK254" s="457"/>
      <c r="AL254" s="457"/>
      <c r="AM254" s="457"/>
      <c r="AN254" s="457"/>
      <c r="AO254" s="457"/>
      <c r="AP254" s="458"/>
      <c r="AQ254" s="491"/>
    </row>
    <row r="255" spans="1:43" ht="15.75" customHeight="1">
      <c r="A255" s="1335"/>
      <c r="B255" s="340" t="s">
        <v>32</v>
      </c>
      <c r="C255" s="341"/>
      <c r="D255" s="341"/>
      <c r="E255" s="341"/>
      <c r="F255" s="341"/>
      <c r="G255" s="341"/>
      <c r="H255" s="926"/>
      <c r="I255" s="1340"/>
      <c r="J255" s="910"/>
      <c r="K255" s="4"/>
      <c r="L255" s="47">
        <v>131634.9</v>
      </c>
      <c r="M255" s="343">
        <v>0</v>
      </c>
      <c r="N255" s="47">
        <v>56899.8</v>
      </c>
      <c r="O255" s="343">
        <v>0</v>
      </c>
      <c r="P255" s="47">
        <v>8907.52</v>
      </c>
      <c r="Q255" s="47">
        <v>0</v>
      </c>
      <c r="R255" s="343">
        <v>0</v>
      </c>
      <c r="S255" s="343">
        <v>0</v>
      </c>
      <c r="T255" s="343">
        <v>0</v>
      </c>
      <c r="U255" s="343">
        <v>0</v>
      </c>
      <c r="V255" s="343">
        <v>0</v>
      </c>
      <c r="W255" s="343">
        <v>0</v>
      </c>
      <c r="X255" s="343">
        <v>0</v>
      </c>
      <c r="Y255" s="343">
        <v>0</v>
      </c>
      <c r="Z255" s="457"/>
      <c r="AA255" s="343">
        <v>0</v>
      </c>
      <c r="AB255" s="343">
        <v>0</v>
      </c>
      <c r="AC255" s="343">
        <v>0</v>
      </c>
      <c r="AD255" s="343">
        <v>0</v>
      </c>
      <c r="AE255" s="343">
        <v>0</v>
      </c>
      <c r="AF255" s="343">
        <v>0</v>
      </c>
      <c r="AG255" s="343">
        <v>0</v>
      </c>
      <c r="AH255" s="343">
        <v>0</v>
      </c>
      <c r="AI255" s="343">
        <v>0</v>
      </c>
      <c r="AJ255" s="343">
        <v>0</v>
      </c>
      <c r="AK255" s="343">
        <v>0</v>
      </c>
      <c r="AL255" s="343">
        <v>0</v>
      </c>
      <c r="AM255" s="343">
        <v>0</v>
      </c>
      <c r="AN255" s="343">
        <v>0</v>
      </c>
      <c r="AO255" s="343">
        <v>0</v>
      </c>
      <c r="AP255" s="415"/>
      <c r="AQ255" s="457"/>
    </row>
    <row r="256" spans="1:43" s="327" customFormat="1" ht="27.75" customHeight="1">
      <c r="A256" s="1137" t="s">
        <v>186</v>
      </c>
      <c r="B256" s="797" t="s">
        <v>210</v>
      </c>
      <c r="C256" s="898"/>
      <c r="D256" s="898"/>
      <c r="E256" s="898">
        <v>300</v>
      </c>
      <c r="F256" s="898"/>
      <c r="G256" s="898">
        <v>2019</v>
      </c>
      <c r="H256" s="898">
        <v>2019</v>
      </c>
      <c r="I256" s="1157" t="s">
        <v>20</v>
      </c>
      <c r="J256" s="52">
        <f>K256+L256</f>
        <v>27019.38</v>
      </c>
      <c r="K256" s="3">
        <v>0</v>
      </c>
      <c r="L256" s="3">
        <f>L257</f>
        <v>27019.38</v>
      </c>
      <c r="M256" s="3">
        <f>M257</f>
        <v>27019.38</v>
      </c>
      <c r="N256" s="318">
        <v>0</v>
      </c>
      <c r="O256" s="318">
        <v>0</v>
      </c>
      <c r="P256" s="318">
        <f>P257</f>
        <v>0</v>
      </c>
      <c r="Q256" s="318">
        <f>Q257</f>
        <v>0</v>
      </c>
      <c r="R256" s="318">
        <f t="shared" ref="R256:AO257" si="147">R257</f>
        <v>0</v>
      </c>
      <c r="S256" s="318">
        <f t="shared" si="147"/>
        <v>0</v>
      </c>
      <c r="T256" s="318">
        <f t="shared" si="147"/>
        <v>0</v>
      </c>
      <c r="U256" s="318">
        <f t="shared" si="147"/>
        <v>0</v>
      </c>
      <c r="V256" s="318">
        <f t="shared" si="147"/>
        <v>0</v>
      </c>
      <c r="W256" s="318">
        <f t="shared" si="147"/>
        <v>0</v>
      </c>
      <c r="X256" s="318">
        <f t="shared" si="147"/>
        <v>0</v>
      </c>
      <c r="Y256" s="318">
        <f t="shared" si="147"/>
        <v>0</v>
      </c>
      <c r="Z256" s="372">
        <v>0</v>
      </c>
      <c r="AA256" s="318">
        <f t="shared" si="147"/>
        <v>0</v>
      </c>
      <c r="AB256" s="318">
        <f t="shared" si="147"/>
        <v>0</v>
      </c>
      <c r="AC256" s="318">
        <f t="shared" si="147"/>
        <v>0</v>
      </c>
      <c r="AD256" s="318">
        <f t="shared" si="147"/>
        <v>0</v>
      </c>
      <c r="AE256" s="318">
        <f t="shared" si="147"/>
        <v>0</v>
      </c>
      <c r="AF256" s="318">
        <f t="shared" si="147"/>
        <v>0</v>
      </c>
      <c r="AG256" s="318">
        <f t="shared" si="147"/>
        <v>0</v>
      </c>
      <c r="AH256" s="318">
        <f t="shared" si="147"/>
        <v>0</v>
      </c>
      <c r="AI256" s="318">
        <f t="shared" si="147"/>
        <v>0</v>
      </c>
      <c r="AJ256" s="318">
        <f t="shared" si="147"/>
        <v>0</v>
      </c>
      <c r="AK256" s="318">
        <f t="shared" si="147"/>
        <v>0</v>
      </c>
      <c r="AL256" s="318">
        <f t="shared" si="147"/>
        <v>0</v>
      </c>
      <c r="AM256" s="318">
        <f t="shared" si="147"/>
        <v>0</v>
      </c>
      <c r="AN256" s="318">
        <f t="shared" si="147"/>
        <v>0</v>
      </c>
      <c r="AO256" s="318">
        <f t="shared" si="147"/>
        <v>0</v>
      </c>
      <c r="AP256" s="800" t="s">
        <v>273</v>
      </c>
      <c r="AQ256" s="372">
        <v>0</v>
      </c>
    </row>
    <row r="257" spans="1:43" ht="19.5" hidden="1" customHeight="1">
      <c r="A257" s="1341"/>
      <c r="B257" s="1" t="s">
        <v>211</v>
      </c>
      <c r="C257" s="893"/>
      <c r="D257" s="893"/>
      <c r="E257" s="893"/>
      <c r="F257" s="893"/>
      <c r="G257" s="893"/>
      <c r="H257" s="893"/>
      <c r="I257" s="1158"/>
      <c r="J257" s="6"/>
      <c r="K257" s="47"/>
      <c r="L257" s="47">
        <v>27019.38</v>
      </c>
      <c r="M257" s="47">
        <v>27019.38</v>
      </c>
      <c r="N257" s="47">
        <v>0</v>
      </c>
      <c r="O257" s="47">
        <v>0</v>
      </c>
      <c r="P257" s="4">
        <v>0</v>
      </c>
      <c r="Q257" s="4">
        <f>Q258</f>
        <v>0</v>
      </c>
      <c r="R257" s="4">
        <f t="shared" si="147"/>
        <v>0</v>
      </c>
      <c r="S257" s="4">
        <f t="shared" si="147"/>
        <v>0</v>
      </c>
      <c r="T257" s="4">
        <f t="shared" si="147"/>
        <v>0</v>
      </c>
      <c r="U257" s="4">
        <f t="shared" si="147"/>
        <v>0</v>
      </c>
      <c r="V257" s="4">
        <f t="shared" si="147"/>
        <v>0</v>
      </c>
      <c r="W257" s="4">
        <f t="shared" si="147"/>
        <v>0</v>
      </c>
      <c r="X257" s="4">
        <v>0</v>
      </c>
      <c r="Y257" s="4">
        <f t="shared" si="147"/>
        <v>0</v>
      </c>
      <c r="Z257" s="268"/>
      <c r="AA257" s="4">
        <f t="shared" si="147"/>
        <v>0</v>
      </c>
      <c r="AB257" s="4">
        <f t="shared" si="147"/>
        <v>0</v>
      </c>
      <c r="AC257" s="4">
        <f t="shared" si="147"/>
        <v>0</v>
      </c>
      <c r="AD257" s="4">
        <f t="shared" si="147"/>
        <v>0</v>
      </c>
      <c r="AE257" s="4">
        <f t="shared" si="147"/>
        <v>0</v>
      </c>
      <c r="AF257" s="4">
        <f>AF258</f>
        <v>0</v>
      </c>
      <c r="AG257" s="4">
        <f t="shared" si="147"/>
        <v>0</v>
      </c>
      <c r="AH257" s="4">
        <f t="shared" si="147"/>
        <v>0</v>
      </c>
      <c r="AI257" s="4">
        <f t="shared" si="147"/>
        <v>0</v>
      </c>
      <c r="AJ257" s="4">
        <f t="shared" si="147"/>
        <v>0</v>
      </c>
      <c r="AK257" s="4">
        <f t="shared" si="147"/>
        <v>0</v>
      </c>
      <c r="AL257" s="4">
        <f t="shared" si="147"/>
        <v>0</v>
      </c>
      <c r="AM257" s="4">
        <f t="shared" si="147"/>
        <v>0</v>
      </c>
      <c r="AN257" s="4">
        <f t="shared" si="147"/>
        <v>0</v>
      </c>
      <c r="AO257" s="4">
        <f t="shared" si="147"/>
        <v>0</v>
      </c>
      <c r="AP257" s="417"/>
      <c r="AQ257" s="268"/>
    </row>
    <row r="258" spans="1:43" s="266" customFormat="1" ht="15.75" hidden="1">
      <c r="A258" s="267"/>
      <c r="B258" s="102" t="s">
        <v>253</v>
      </c>
      <c r="C258" s="104"/>
      <c r="D258" s="104"/>
      <c r="E258" s="104"/>
      <c r="F258" s="104"/>
      <c r="G258" s="104"/>
      <c r="H258" s="104"/>
      <c r="I258" s="102"/>
      <c r="J258" s="106"/>
      <c r="K258" s="96"/>
      <c r="L258" s="96"/>
      <c r="M258" s="268"/>
      <c r="N258" s="268"/>
      <c r="O258" s="268"/>
      <c r="P258" s="268">
        <f>Q258</f>
        <v>0</v>
      </c>
      <c r="Q258" s="268">
        <f>S258+U258+W258</f>
        <v>0</v>
      </c>
      <c r="R258" s="268">
        <f>S258</f>
        <v>0</v>
      </c>
      <c r="S258" s="268">
        <v>0</v>
      </c>
      <c r="T258" s="268">
        <v>0</v>
      </c>
      <c r="U258" s="268">
        <v>0</v>
      </c>
      <c r="V258" s="268">
        <f>W258</f>
        <v>0</v>
      </c>
      <c r="W258" s="268">
        <v>0</v>
      </c>
      <c r="X258" s="268">
        <v>0</v>
      </c>
      <c r="Y258" s="268">
        <v>0</v>
      </c>
      <c r="Z258" s="268"/>
      <c r="AA258" s="268">
        <f>SUM(AB258:AC258)</f>
        <v>0</v>
      </c>
      <c r="AB258" s="268">
        <v>0</v>
      </c>
      <c r="AC258" s="268">
        <v>0</v>
      </c>
      <c r="AD258" s="268">
        <v>0</v>
      </c>
      <c r="AE258" s="268"/>
      <c r="AF258" s="268">
        <f>SUM(AG258:AI258)</f>
        <v>0</v>
      </c>
      <c r="AG258" s="268"/>
      <c r="AH258" s="268">
        <v>0</v>
      </c>
      <c r="AI258" s="268">
        <v>0</v>
      </c>
      <c r="AJ258" s="268"/>
      <c r="AK258" s="96"/>
      <c r="AL258" s="96"/>
      <c r="AM258" s="96"/>
      <c r="AN258" s="268"/>
      <c r="AO258" s="268"/>
      <c r="AP258" s="418"/>
      <c r="AQ258" s="268"/>
    </row>
    <row r="259" spans="1:43" s="327" customFormat="1" ht="40.5" customHeight="1">
      <c r="A259" s="850" t="s">
        <v>188</v>
      </c>
      <c r="B259" s="797" t="s">
        <v>289</v>
      </c>
      <c r="C259" s="898">
        <v>63</v>
      </c>
      <c r="D259" s="898">
        <v>250</v>
      </c>
      <c r="E259" s="898">
        <v>250</v>
      </c>
      <c r="F259" s="898"/>
      <c r="G259" s="898">
        <v>2019</v>
      </c>
      <c r="H259" s="898">
        <v>2019</v>
      </c>
      <c r="I259" s="797"/>
      <c r="J259" s="52">
        <f>K259+L259</f>
        <v>36691.870000000003</v>
      </c>
      <c r="K259" s="3">
        <v>0</v>
      </c>
      <c r="L259" s="3">
        <f>L260+L263+L264</f>
        <v>36691.870000000003</v>
      </c>
      <c r="M259" s="3">
        <f>M260+M263+M264</f>
        <v>31392.57</v>
      </c>
      <c r="N259" s="3">
        <f>N260+N263+N264</f>
        <v>33892.57</v>
      </c>
      <c r="O259" s="3">
        <f>O260+O263+O264</f>
        <v>33892.57</v>
      </c>
      <c r="P259" s="3">
        <f>P260+P263+P264</f>
        <v>0</v>
      </c>
      <c r="Q259" s="3">
        <f>Q260+Q264</f>
        <v>0</v>
      </c>
      <c r="R259" s="3">
        <f t="shared" ref="R259:AI259" si="148">R260+R264</f>
        <v>138.15199999999999</v>
      </c>
      <c r="S259" s="3">
        <f t="shared" si="148"/>
        <v>138.15199999999999</v>
      </c>
      <c r="T259" s="3">
        <f t="shared" si="148"/>
        <v>2350</v>
      </c>
      <c r="U259" s="3">
        <f t="shared" si="148"/>
        <v>2350</v>
      </c>
      <c r="V259" s="3">
        <f t="shared" si="148"/>
        <v>28677.305</v>
      </c>
      <c r="W259" s="3">
        <f t="shared" si="148"/>
        <v>28677.305</v>
      </c>
      <c r="X259" s="3">
        <f t="shared" si="148"/>
        <v>0</v>
      </c>
      <c r="Y259" s="3">
        <f t="shared" si="148"/>
        <v>0</v>
      </c>
      <c r="Z259" s="3">
        <f t="shared" si="148"/>
        <v>0</v>
      </c>
      <c r="AA259" s="3">
        <f t="shared" si="148"/>
        <v>0</v>
      </c>
      <c r="AB259" s="3">
        <f t="shared" si="148"/>
        <v>0</v>
      </c>
      <c r="AC259" s="3">
        <f t="shared" si="148"/>
        <v>17468.748</v>
      </c>
      <c r="AD259" s="3">
        <f t="shared" si="148"/>
        <v>19862.373</v>
      </c>
      <c r="AE259" s="3">
        <f t="shared" si="148"/>
        <v>0</v>
      </c>
      <c r="AF259" s="3">
        <f t="shared" si="148"/>
        <v>0</v>
      </c>
      <c r="AG259" s="3">
        <f t="shared" si="148"/>
        <v>0</v>
      </c>
      <c r="AH259" s="3">
        <f t="shared" si="148"/>
        <v>0</v>
      </c>
      <c r="AI259" s="3">
        <f t="shared" si="148"/>
        <v>0</v>
      </c>
      <c r="AJ259" s="3">
        <v>0</v>
      </c>
      <c r="AK259" s="3">
        <f>P259-Q259</f>
        <v>0</v>
      </c>
      <c r="AL259" s="3">
        <f>AK259</f>
        <v>0</v>
      </c>
      <c r="AM259" s="318" t="e">
        <f>ROUND((Q259*100%/P259*100),2)</f>
        <v>#DIV/0!</v>
      </c>
      <c r="AN259" s="3">
        <v>0</v>
      </c>
      <c r="AO259" s="3">
        <v>0</v>
      </c>
      <c r="AP259" s="640"/>
      <c r="AQ259" s="95">
        <f>76.182+4641.965+15.332</f>
        <v>4733.4790000000003</v>
      </c>
    </row>
    <row r="260" spans="1:43" ht="33.75">
      <c r="A260" s="895"/>
      <c r="B260" s="47" t="s">
        <v>15</v>
      </c>
      <c r="C260" s="893"/>
      <c r="D260" s="893"/>
      <c r="E260" s="893"/>
      <c r="F260" s="893"/>
      <c r="G260" s="893"/>
      <c r="H260" s="893"/>
      <c r="I260" s="483" t="s">
        <v>20</v>
      </c>
      <c r="J260" s="464"/>
      <c r="K260" s="47"/>
      <c r="L260" s="47">
        <v>2799.3</v>
      </c>
      <c r="M260" s="4"/>
      <c r="N260" s="4">
        <v>0</v>
      </c>
      <c r="O260" s="4"/>
      <c r="P260" s="4">
        <v>0</v>
      </c>
      <c r="Q260" s="4">
        <v>0</v>
      </c>
      <c r="R260" s="4">
        <f t="shared" ref="R260:AE260" si="149">SUM(R261:R262)</f>
        <v>138.15199999999999</v>
      </c>
      <c r="S260" s="4">
        <f t="shared" si="149"/>
        <v>138.15199999999999</v>
      </c>
      <c r="T260" s="4">
        <f t="shared" si="149"/>
        <v>2350</v>
      </c>
      <c r="U260" s="4">
        <f t="shared" si="149"/>
        <v>2350</v>
      </c>
      <c r="V260" s="4">
        <f t="shared" si="149"/>
        <v>0</v>
      </c>
      <c r="W260" s="4">
        <f t="shared" si="149"/>
        <v>0</v>
      </c>
      <c r="X260" s="4">
        <f t="shared" si="149"/>
        <v>0</v>
      </c>
      <c r="Y260" s="4">
        <f t="shared" si="149"/>
        <v>0</v>
      </c>
      <c r="Z260" s="268"/>
      <c r="AA260" s="4">
        <v>0</v>
      </c>
      <c r="AB260" s="4">
        <f t="shared" si="149"/>
        <v>0</v>
      </c>
      <c r="AC260" s="4">
        <f t="shared" si="149"/>
        <v>2488.15</v>
      </c>
      <c r="AD260" s="4">
        <f t="shared" si="149"/>
        <v>0</v>
      </c>
      <c r="AE260" s="4">
        <f t="shared" si="149"/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7">
        <v>0</v>
      </c>
      <c r="AL260" s="47">
        <v>0</v>
      </c>
      <c r="AM260" s="47">
        <v>0</v>
      </c>
      <c r="AN260" s="4">
        <v>0</v>
      </c>
      <c r="AO260" s="4">
        <v>0</v>
      </c>
      <c r="AP260" s="884"/>
      <c r="AQ260" s="268"/>
    </row>
    <row r="261" spans="1:43" s="266" customFormat="1" ht="15.75" hidden="1">
      <c r="A261" s="267"/>
      <c r="B261" s="102" t="s">
        <v>304</v>
      </c>
      <c r="C261" s="104"/>
      <c r="D261" s="104"/>
      <c r="E261" s="104"/>
      <c r="F261" s="104"/>
      <c r="G261" s="104"/>
      <c r="H261" s="104"/>
      <c r="I261" s="102"/>
      <c r="J261" s="106"/>
      <c r="K261" s="96"/>
      <c r="L261" s="96"/>
      <c r="M261" s="268"/>
      <c r="N261" s="268"/>
      <c r="O261" s="268"/>
      <c r="P261" s="268">
        <f>R261+T261</f>
        <v>138.15199999999999</v>
      </c>
      <c r="Q261" s="268">
        <f>S261</f>
        <v>138.15199999999999</v>
      </c>
      <c r="R261" s="268">
        <f>S261</f>
        <v>138.15199999999999</v>
      </c>
      <c r="S261" s="268">
        <v>138.15199999999999</v>
      </c>
      <c r="T261" s="268">
        <f>U261</f>
        <v>0</v>
      </c>
      <c r="U261" s="268">
        <v>0</v>
      </c>
      <c r="V261" s="268"/>
      <c r="W261" s="268"/>
      <c r="X261" s="268"/>
      <c r="Y261" s="268">
        <v>0</v>
      </c>
      <c r="Z261" s="268"/>
      <c r="AA261" s="268">
        <f>AC261</f>
        <v>138.15</v>
      </c>
      <c r="AB261" s="268">
        <v>0</v>
      </c>
      <c r="AC261" s="268">
        <v>138.15</v>
      </c>
      <c r="AD261" s="268"/>
      <c r="AE261" s="268">
        <v>0</v>
      </c>
      <c r="AF261" s="268"/>
      <c r="AG261" s="268"/>
      <c r="AH261" s="268"/>
      <c r="AI261" s="268"/>
      <c r="AJ261" s="268"/>
      <c r="AK261" s="47">
        <v>0</v>
      </c>
      <c r="AL261" s="47">
        <v>0</v>
      </c>
      <c r="AM261" s="47">
        <v>0</v>
      </c>
      <c r="AN261" s="4">
        <v>0</v>
      </c>
      <c r="AO261" s="4">
        <v>0</v>
      </c>
      <c r="AP261" s="418"/>
      <c r="AQ261" s="268"/>
    </row>
    <row r="262" spans="1:43" s="266" customFormat="1" ht="15.75" hidden="1">
      <c r="A262" s="492"/>
      <c r="B262" s="102" t="s">
        <v>313</v>
      </c>
      <c r="C262" s="104"/>
      <c r="D262" s="104"/>
      <c r="E262" s="104"/>
      <c r="F262" s="104"/>
      <c r="G262" s="104"/>
      <c r="H262" s="104"/>
      <c r="I262" s="92"/>
      <c r="J262" s="443"/>
      <c r="K262" s="96"/>
      <c r="L262" s="96"/>
      <c r="M262" s="268"/>
      <c r="N262" s="268"/>
      <c r="O262" s="268"/>
      <c r="P262" s="268"/>
      <c r="Q262" s="268">
        <f>Y262+U262</f>
        <v>2350</v>
      </c>
      <c r="R262" s="268"/>
      <c r="S262" s="268"/>
      <c r="T262" s="268">
        <f>U262</f>
        <v>2350</v>
      </c>
      <c r="U262" s="268">
        <v>2350</v>
      </c>
      <c r="V262" s="268"/>
      <c r="W262" s="268"/>
      <c r="X262" s="268"/>
      <c r="Y262" s="268">
        <v>0</v>
      </c>
      <c r="Z262" s="268"/>
      <c r="AA262" s="268">
        <f>AI262+AE262</f>
        <v>0</v>
      </c>
      <c r="AB262" s="268"/>
      <c r="AC262" s="268">
        <v>2350</v>
      </c>
      <c r="AD262" s="268"/>
      <c r="AE262" s="268">
        <v>0</v>
      </c>
      <c r="AF262" s="268"/>
      <c r="AG262" s="268"/>
      <c r="AH262" s="268"/>
      <c r="AI262" s="268"/>
      <c r="AJ262" s="268"/>
      <c r="AK262" s="47">
        <v>0</v>
      </c>
      <c r="AL262" s="47">
        <v>0</v>
      </c>
      <c r="AM262" s="47">
        <v>0</v>
      </c>
      <c r="AN262" s="4">
        <v>0</v>
      </c>
      <c r="AO262" s="4">
        <v>0</v>
      </c>
      <c r="AP262" s="418"/>
      <c r="AQ262" s="268"/>
    </row>
    <row r="263" spans="1:43" ht="15.75">
      <c r="A263" s="895"/>
      <c r="B263" s="47" t="s">
        <v>15</v>
      </c>
      <c r="C263" s="893"/>
      <c r="D263" s="893"/>
      <c r="E263" s="893"/>
      <c r="F263" s="893"/>
      <c r="G263" s="893"/>
      <c r="H263" s="893"/>
      <c r="I263" s="1157" t="s">
        <v>10</v>
      </c>
      <c r="J263" s="464"/>
      <c r="K263" s="47"/>
      <c r="L263" s="47">
        <v>2500</v>
      </c>
      <c r="M263" s="4"/>
      <c r="N263" s="4">
        <v>2500</v>
      </c>
      <c r="O263" s="4">
        <v>2500</v>
      </c>
      <c r="P263" s="4">
        <v>0</v>
      </c>
      <c r="Q263" s="4">
        <v>0</v>
      </c>
      <c r="R263" s="4">
        <v>0</v>
      </c>
      <c r="S263" s="4">
        <v>0</v>
      </c>
      <c r="T263" s="4"/>
      <c r="U263" s="4"/>
      <c r="V263" s="4"/>
      <c r="W263" s="4"/>
      <c r="X263" s="4"/>
      <c r="Y263" s="4"/>
      <c r="Z263" s="268"/>
      <c r="AA263" s="4">
        <v>0</v>
      </c>
      <c r="AB263" s="4">
        <v>0</v>
      </c>
      <c r="AC263" s="4"/>
      <c r="AD263" s="4"/>
      <c r="AE263" s="4"/>
      <c r="AF263" s="4">
        <v>0</v>
      </c>
      <c r="AG263" s="4">
        <v>0</v>
      </c>
      <c r="AH263" s="4"/>
      <c r="AI263" s="4"/>
      <c r="AJ263" s="4"/>
      <c r="AK263" s="47">
        <v>0</v>
      </c>
      <c r="AL263" s="47">
        <v>0</v>
      </c>
      <c r="AM263" s="47">
        <v>0</v>
      </c>
      <c r="AN263" s="4">
        <v>0</v>
      </c>
      <c r="AO263" s="4">
        <v>0</v>
      </c>
      <c r="AP263" s="417"/>
      <c r="AQ263" s="268"/>
    </row>
    <row r="264" spans="1:43" ht="15.75">
      <c r="A264" s="895"/>
      <c r="B264" s="1" t="s">
        <v>16</v>
      </c>
      <c r="C264" s="893"/>
      <c r="D264" s="893"/>
      <c r="E264" s="893"/>
      <c r="F264" s="893"/>
      <c r="G264" s="893"/>
      <c r="H264" s="893"/>
      <c r="I264" s="1158"/>
      <c r="J264" s="464"/>
      <c r="K264" s="47"/>
      <c r="L264" s="47">
        <v>31392.57</v>
      </c>
      <c r="M264" s="47">
        <v>31392.57</v>
      </c>
      <c r="N264" s="47">
        <v>31392.57</v>
      </c>
      <c r="O264" s="47">
        <v>31392.57</v>
      </c>
      <c r="P264" s="47">
        <v>0</v>
      </c>
      <c r="Q264" s="4">
        <v>0</v>
      </c>
      <c r="R264" s="4">
        <f t="shared" ref="R264:AI264" si="150">R265</f>
        <v>0</v>
      </c>
      <c r="S264" s="4">
        <f t="shared" si="150"/>
        <v>0</v>
      </c>
      <c r="T264" s="4">
        <f t="shared" si="150"/>
        <v>0</v>
      </c>
      <c r="U264" s="4">
        <f t="shared" si="150"/>
        <v>0</v>
      </c>
      <c r="V264" s="4">
        <f t="shared" si="150"/>
        <v>28677.305</v>
      </c>
      <c r="W264" s="4">
        <f t="shared" si="150"/>
        <v>28677.305</v>
      </c>
      <c r="X264" s="4">
        <f t="shared" si="150"/>
        <v>0</v>
      </c>
      <c r="Y264" s="4">
        <f t="shared" si="150"/>
        <v>0</v>
      </c>
      <c r="Z264" s="268"/>
      <c r="AA264" s="4">
        <v>0</v>
      </c>
      <c r="AB264" s="4">
        <f t="shared" si="150"/>
        <v>0</v>
      </c>
      <c r="AC264" s="4">
        <f t="shared" si="150"/>
        <v>14980.598</v>
      </c>
      <c r="AD264" s="4">
        <f t="shared" si="150"/>
        <v>19862.373</v>
      </c>
      <c r="AE264" s="4">
        <f t="shared" si="150"/>
        <v>0</v>
      </c>
      <c r="AF264" s="4">
        <f t="shared" si="150"/>
        <v>0</v>
      </c>
      <c r="AG264" s="4">
        <f t="shared" si="150"/>
        <v>0</v>
      </c>
      <c r="AH264" s="4">
        <f t="shared" si="150"/>
        <v>0</v>
      </c>
      <c r="AI264" s="4">
        <f t="shared" si="150"/>
        <v>0</v>
      </c>
      <c r="AJ264" s="4"/>
      <c r="AK264" s="47">
        <v>0</v>
      </c>
      <c r="AL264" s="47">
        <v>0</v>
      </c>
      <c r="AM264" s="47">
        <v>0</v>
      </c>
      <c r="AN264" s="4">
        <v>0</v>
      </c>
      <c r="AO264" s="4">
        <v>0</v>
      </c>
      <c r="AP264" s="417"/>
      <c r="AQ264" s="268"/>
    </row>
    <row r="265" spans="1:43" s="266" customFormat="1" ht="15.75" hidden="1">
      <c r="A265" s="492"/>
      <c r="B265" s="102" t="s">
        <v>318</v>
      </c>
      <c r="C265" s="104"/>
      <c r="D265" s="104"/>
      <c r="E265" s="104"/>
      <c r="F265" s="104"/>
      <c r="G265" s="104"/>
      <c r="H265" s="104"/>
      <c r="I265" s="577"/>
      <c r="J265" s="443"/>
      <c r="K265" s="96"/>
      <c r="L265" s="96"/>
      <c r="M265" s="268"/>
      <c r="N265" s="268"/>
      <c r="O265" s="268"/>
      <c r="P265" s="268"/>
      <c r="Q265" s="268">
        <f>W265</f>
        <v>28677.305</v>
      </c>
      <c r="R265" s="268"/>
      <c r="S265" s="268"/>
      <c r="T265" s="268"/>
      <c r="U265" s="268"/>
      <c r="V265" s="268">
        <f>W265</f>
        <v>28677.305</v>
      </c>
      <c r="W265" s="268">
        <v>28677.305</v>
      </c>
      <c r="X265" s="268"/>
      <c r="Y265" s="268"/>
      <c r="Z265" s="268"/>
      <c r="AA265" s="268">
        <f>AC265+AD265</f>
        <v>34842.970999999998</v>
      </c>
      <c r="AB265" s="268"/>
      <c r="AC265" s="268">
        <v>14980.598</v>
      </c>
      <c r="AD265" s="268">
        <v>19862.373</v>
      </c>
      <c r="AE265" s="268"/>
      <c r="AF265" s="268"/>
      <c r="AG265" s="268"/>
      <c r="AH265" s="268"/>
      <c r="AI265" s="268"/>
      <c r="AJ265" s="268"/>
      <c r="AK265" s="96"/>
      <c r="AL265" s="96"/>
      <c r="AM265" s="96"/>
      <c r="AN265" s="268"/>
      <c r="AO265" s="268"/>
      <c r="AP265" s="418"/>
      <c r="AQ265" s="268"/>
    </row>
    <row r="266" spans="1:43" s="327" customFormat="1" ht="22.5" customHeight="1">
      <c r="A266" s="1022" t="s">
        <v>189</v>
      </c>
      <c r="B266" s="611" t="s">
        <v>35</v>
      </c>
      <c r="C266" s="1339">
        <v>500</v>
      </c>
      <c r="D266" s="1339" t="s">
        <v>43</v>
      </c>
      <c r="E266" s="1339">
        <v>850</v>
      </c>
      <c r="F266" s="1338">
        <v>20400</v>
      </c>
      <c r="G266" s="824"/>
      <c r="H266" s="824"/>
      <c r="I266" s="990" t="s">
        <v>20</v>
      </c>
      <c r="J266" s="1291">
        <v>6942.46</v>
      </c>
      <c r="K266" s="3">
        <v>0</v>
      </c>
      <c r="L266" s="3">
        <f>L267</f>
        <v>6462.97</v>
      </c>
      <c r="M266" s="318">
        <f>M267</f>
        <v>0</v>
      </c>
      <c r="N266" s="318">
        <f>N267</f>
        <v>0</v>
      </c>
      <c r="O266" s="318">
        <f>O267</f>
        <v>6942.46</v>
      </c>
      <c r="P266" s="318">
        <v>0</v>
      </c>
      <c r="Q266" s="318">
        <v>0</v>
      </c>
      <c r="R266" s="318">
        <v>0</v>
      </c>
      <c r="S266" s="318">
        <v>0</v>
      </c>
      <c r="T266" s="318">
        <v>0</v>
      </c>
      <c r="U266" s="318">
        <v>0</v>
      </c>
      <c r="V266" s="318">
        <v>0</v>
      </c>
      <c r="W266" s="318">
        <v>0</v>
      </c>
      <c r="X266" s="318">
        <v>0</v>
      </c>
      <c r="Y266" s="318">
        <v>0</v>
      </c>
      <c r="Z266" s="372">
        <v>0</v>
      </c>
      <c r="AA266" s="318">
        <v>0</v>
      </c>
      <c r="AB266" s="318">
        <v>0</v>
      </c>
      <c r="AC266" s="318">
        <v>0</v>
      </c>
      <c r="AD266" s="318">
        <v>0</v>
      </c>
      <c r="AE266" s="318">
        <v>0</v>
      </c>
      <c r="AF266" s="318">
        <v>0</v>
      </c>
      <c r="AG266" s="318">
        <v>0</v>
      </c>
      <c r="AH266" s="318">
        <v>0</v>
      </c>
      <c r="AI266" s="318">
        <v>0</v>
      </c>
      <c r="AJ266" s="318">
        <v>0</v>
      </c>
      <c r="AK266" s="3">
        <f>P266-Q266</f>
        <v>0</v>
      </c>
      <c r="AL266" s="3">
        <f>AK266</f>
        <v>0</v>
      </c>
      <c r="AM266" s="3">
        <v>0</v>
      </c>
      <c r="AN266" s="318">
        <v>0</v>
      </c>
      <c r="AO266" s="318">
        <v>0</v>
      </c>
      <c r="AP266" s="851"/>
      <c r="AQ266" s="372">
        <v>0</v>
      </c>
    </row>
    <row r="267" spans="1:43" ht="15" hidden="1" customHeight="1">
      <c r="A267" s="1025"/>
      <c r="B267" s="1" t="s">
        <v>15</v>
      </c>
      <c r="C267" s="1339"/>
      <c r="D267" s="1339"/>
      <c r="E267" s="1339"/>
      <c r="F267" s="1339"/>
      <c r="G267" s="893">
        <v>2021</v>
      </c>
      <c r="H267" s="893">
        <v>2021</v>
      </c>
      <c r="I267" s="992"/>
      <c r="J267" s="1293"/>
      <c r="K267" s="47"/>
      <c r="L267" s="47">
        <v>6462.97</v>
      </c>
      <c r="M267" s="47">
        <v>0</v>
      </c>
      <c r="N267" s="47">
        <v>0</v>
      </c>
      <c r="O267" s="47">
        <v>6942.46</v>
      </c>
      <c r="P267" s="47">
        <v>6462.97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7">
        <v>0</v>
      </c>
      <c r="Z267" s="96"/>
      <c r="AA267" s="47">
        <v>0</v>
      </c>
      <c r="AB267" s="47">
        <v>0</v>
      </c>
      <c r="AC267" s="47">
        <v>0</v>
      </c>
      <c r="AD267" s="47">
        <v>0</v>
      </c>
      <c r="AE267" s="47">
        <v>0</v>
      </c>
      <c r="AF267" s="47">
        <v>0</v>
      </c>
      <c r="AG267" s="47">
        <v>0</v>
      </c>
      <c r="AH267" s="47">
        <v>0</v>
      </c>
      <c r="AI267" s="47">
        <v>0</v>
      </c>
      <c r="AJ267" s="47">
        <v>0</v>
      </c>
      <c r="AK267" s="47">
        <v>0</v>
      </c>
      <c r="AL267" s="47">
        <v>0</v>
      </c>
      <c r="AM267" s="47">
        <v>0</v>
      </c>
      <c r="AN267" s="47">
        <v>0</v>
      </c>
      <c r="AO267" s="47">
        <v>0</v>
      </c>
      <c r="AP267" s="419"/>
      <c r="AQ267" s="96"/>
    </row>
    <row r="268" spans="1:43" s="327" customFormat="1" ht="28.5" customHeight="1">
      <c r="A268" s="1022" t="s">
        <v>190</v>
      </c>
      <c r="B268" s="797" t="s">
        <v>191</v>
      </c>
      <c r="C268" s="1338"/>
      <c r="D268" s="1338"/>
      <c r="E268" s="1338"/>
      <c r="F268" s="1338">
        <v>80</v>
      </c>
      <c r="G268" s="824"/>
      <c r="H268" s="824"/>
      <c r="I268" s="990" t="s">
        <v>20</v>
      </c>
      <c r="J268" s="52">
        <f>L268</f>
        <v>45265.81</v>
      </c>
      <c r="K268" s="52"/>
      <c r="L268" s="3">
        <f t="shared" ref="L268:AO268" si="151">L269+L271</f>
        <v>45265.81</v>
      </c>
      <c r="M268" s="3">
        <f t="shared" si="151"/>
        <v>33.479999999999997</v>
      </c>
      <c r="N268" s="3">
        <f t="shared" si="151"/>
        <v>7044.44</v>
      </c>
      <c r="O268" s="3">
        <f t="shared" si="151"/>
        <v>11467.37</v>
      </c>
      <c r="P268" s="3">
        <f t="shared" si="151"/>
        <v>40219.919999999998</v>
      </c>
      <c r="Q268" s="3">
        <f t="shared" si="151"/>
        <v>0</v>
      </c>
      <c r="R268" s="3">
        <f t="shared" si="151"/>
        <v>0</v>
      </c>
      <c r="S268" s="3">
        <f t="shared" si="151"/>
        <v>0</v>
      </c>
      <c r="T268" s="3">
        <f t="shared" si="151"/>
        <v>27</v>
      </c>
      <c r="U268" s="3">
        <f t="shared" si="151"/>
        <v>27</v>
      </c>
      <c r="V268" s="3">
        <f t="shared" si="151"/>
        <v>0</v>
      </c>
      <c r="W268" s="3">
        <f t="shared" si="151"/>
        <v>0</v>
      </c>
      <c r="X268" s="3">
        <f t="shared" si="151"/>
        <v>0</v>
      </c>
      <c r="Y268" s="3">
        <f t="shared" si="151"/>
        <v>0</v>
      </c>
      <c r="Z268" s="95">
        <v>0</v>
      </c>
      <c r="AA268" s="3">
        <f t="shared" si="151"/>
        <v>0</v>
      </c>
      <c r="AB268" s="3">
        <f>AB269+AB271</f>
        <v>0</v>
      </c>
      <c r="AC268" s="3">
        <f>AC269+AC271</f>
        <v>0</v>
      </c>
      <c r="AD268" s="3">
        <f>AD269+AD271</f>
        <v>27</v>
      </c>
      <c r="AE268" s="3">
        <f>AE269+AE271</f>
        <v>0</v>
      </c>
      <c r="AF268" s="3">
        <f t="shared" si="151"/>
        <v>0</v>
      </c>
      <c r="AG268" s="3">
        <f t="shared" si="151"/>
        <v>0</v>
      </c>
      <c r="AH268" s="3">
        <f t="shared" si="151"/>
        <v>0</v>
      </c>
      <c r="AI268" s="3">
        <f t="shared" si="151"/>
        <v>0</v>
      </c>
      <c r="AJ268" s="3">
        <f t="shared" si="151"/>
        <v>0</v>
      </c>
      <c r="AK268" s="3">
        <f>P268-Q268</f>
        <v>40219.919999999998</v>
      </c>
      <c r="AL268" s="3">
        <f>AK268</f>
        <v>40219.919999999998</v>
      </c>
      <c r="AM268" s="318">
        <v>0</v>
      </c>
      <c r="AN268" s="3">
        <f t="shared" si="151"/>
        <v>0</v>
      </c>
      <c r="AO268" s="3">
        <f t="shared" si="151"/>
        <v>0</v>
      </c>
      <c r="AP268" s="852"/>
      <c r="AQ268" s="95">
        <v>0</v>
      </c>
    </row>
    <row r="269" spans="1:43" ht="17.25" customHeight="1">
      <c r="A269" s="1023"/>
      <c r="B269" s="1" t="s">
        <v>15</v>
      </c>
      <c r="C269" s="1339"/>
      <c r="D269" s="1339"/>
      <c r="E269" s="1339"/>
      <c r="F269" s="1339"/>
      <c r="G269" s="893">
        <v>2019</v>
      </c>
      <c r="H269" s="893">
        <v>2019</v>
      </c>
      <c r="I269" s="991"/>
      <c r="J269" s="6">
        <f>L269</f>
        <v>7077.92</v>
      </c>
      <c r="K269" s="6"/>
      <c r="L269" s="47">
        <v>7077.92</v>
      </c>
      <c r="M269" s="47">
        <v>33.479999999999997</v>
      </c>
      <c r="N269" s="47">
        <v>7044.44</v>
      </c>
      <c r="O269" s="47">
        <v>0</v>
      </c>
      <c r="P269" s="47">
        <v>0</v>
      </c>
      <c r="Q269" s="47">
        <v>0</v>
      </c>
      <c r="R269" s="47">
        <f t="shared" ref="R269:AD269" si="152">SUM(R270)</f>
        <v>0</v>
      </c>
      <c r="S269" s="47">
        <f t="shared" si="152"/>
        <v>0</v>
      </c>
      <c r="T269" s="47">
        <f t="shared" si="152"/>
        <v>27</v>
      </c>
      <c r="U269" s="47">
        <f t="shared" si="152"/>
        <v>27</v>
      </c>
      <c r="V269" s="47">
        <f t="shared" si="152"/>
        <v>0</v>
      </c>
      <c r="W269" s="47">
        <f t="shared" si="152"/>
        <v>0</v>
      </c>
      <c r="X269" s="47">
        <f t="shared" si="152"/>
        <v>0</v>
      </c>
      <c r="Y269" s="47">
        <f t="shared" si="152"/>
        <v>0</v>
      </c>
      <c r="Z269" s="96"/>
      <c r="AA269" s="47">
        <v>0</v>
      </c>
      <c r="AB269" s="47">
        <f t="shared" si="152"/>
        <v>0</v>
      </c>
      <c r="AC269" s="47">
        <f t="shared" si="152"/>
        <v>0</v>
      </c>
      <c r="AD269" s="47">
        <f t="shared" si="152"/>
        <v>27</v>
      </c>
      <c r="AE269" s="47">
        <v>0</v>
      </c>
      <c r="AF269" s="47">
        <f>AF270</f>
        <v>0</v>
      </c>
      <c r="AG269" s="47">
        <f>AG270</f>
        <v>0</v>
      </c>
      <c r="AH269" s="47">
        <f>AH270</f>
        <v>0</v>
      </c>
      <c r="AI269" s="47">
        <f>AI270</f>
        <v>0</v>
      </c>
      <c r="AJ269" s="47">
        <f>AJ270</f>
        <v>0</v>
      </c>
      <c r="AK269" s="47">
        <v>0</v>
      </c>
      <c r="AL269" s="47">
        <v>0</v>
      </c>
      <c r="AM269" s="47">
        <v>0</v>
      </c>
      <c r="AN269" s="47">
        <v>0</v>
      </c>
      <c r="AO269" s="47">
        <v>0</v>
      </c>
      <c r="AP269" s="419"/>
      <c r="AQ269" s="96"/>
    </row>
    <row r="270" spans="1:43" s="266" customFormat="1" ht="25.5" hidden="1" customHeight="1">
      <c r="A270" s="1023"/>
      <c r="B270" s="102" t="s">
        <v>267</v>
      </c>
      <c r="C270" s="578"/>
      <c r="D270" s="578"/>
      <c r="E270" s="578"/>
      <c r="F270" s="578"/>
      <c r="G270" s="104"/>
      <c r="H270" s="104"/>
      <c r="I270" s="991"/>
      <c r="J270" s="106"/>
      <c r="K270" s="106"/>
      <c r="L270" s="96"/>
      <c r="M270" s="96"/>
      <c r="N270" s="96"/>
      <c r="O270" s="96"/>
      <c r="P270" s="96">
        <f>R270</f>
        <v>0</v>
      </c>
      <c r="Q270" s="96">
        <f>S270+U270</f>
        <v>27</v>
      </c>
      <c r="R270" s="96">
        <v>0</v>
      </c>
      <c r="S270" s="96">
        <v>0</v>
      </c>
      <c r="T270" s="96">
        <f>U270</f>
        <v>27</v>
      </c>
      <c r="U270" s="96">
        <f>ROUND((32.4/1.2),2)</f>
        <v>27</v>
      </c>
      <c r="V270" s="96"/>
      <c r="W270" s="96"/>
      <c r="X270" s="96"/>
      <c r="Y270" s="96"/>
      <c r="Z270" s="96"/>
      <c r="AA270" s="96">
        <f>AD270</f>
        <v>27</v>
      </c>
      <c r="AB270" s="96">
        <v>0</v>
      </c>
      <c r="AC270" s="96"/>
      <c r="AD270" s="96">
        <v>27</v>
      </c>
      <c r="AE270" s="96"/>
      <c r="AF270" s="96">
        <f>SUM(AG270:AG270)</f>
        <v>0</v>
      </c>
      <c r="AG270" s="96"/>
      <c r="AH270" s="96"/>
      <c r="AI270" s="96"/>
      <c r="AJ270" s="96"/>
      <c r="AK270" s="96"/>
      <c r="AL270" s="96"/>
      <c r="AM270" s="96"/>
      <c r="AN270" s="96"/>
      <c r="AO270" s="96"/>
      <c r="AP270" s="421"/>
      <c r="AQ270" s="96"/>
    </row>
    <row r="271" spans="1:43" ht="17.25" customHeight="1">
      <c r="A271" s="1025"/>
      <c r="B271" s="1" t="s">
        <v>16</v>
      </c>
      <c r="C271" s="927"/>
      <c r="D271" s="927"/>
      <c r="E271" s="927"/>
      <c r="F271" s="927"/>
      <c r="G271" s="893">
        <v>2020</v>
      </c>
      <c r="H271" s="893">
        <v>2021</v>
      </c>
      <c r="I271" s="992"/>
      <c r="J271" s="6">
        <f>L271</f>
        <v>38187.89</v>
      </c>
      <c r="K271" s="6"/>
      <c r="L271" s="47">
        <v>38187.89</v>
      </c>
      <c r="M271" s="47">
        <v>0</v>
      </c>
      <c r="N271" s="47">
        <v>0</v>
      </c>
      <c r="O271" s="47">
        <v>11467.37</v>
      </c>
      <c r="P271" s="47">
        <v>40219.919999999998</v>
      </c>
      <c r="Q271" s="47">
        <v>0</v>
      </c>
      <c r="R271" s="47">
        <v>0</v>
      </c>
      <c r="S271" s="47">
        <v>0</v>
      </c>
      <c r="T271" s="47">
        <v>0</v>
      </c>
      <c r="U271" s="47">
        <v>0</v>
      </c>
      <c r="V271" s="47">
        <v>0</v>
      </c>
      <c r="W271" s="47">
        <v>0</v>
      </c>
      <c r="X271" s="47">
        <v>0</v>
      </c>
      <c r="Y271" s="47">
        <v>0</v>
      </c>
      <c r="Z271" s="96"/>
      <c r="AA271" s="47">
        <v>0</v>
      </c>
      <c r="AB271" s="47">
        <v>0</v>
      </c>
      <c r="AC271" s="47">
        <v>0</v>
      </c>
      <c r="AD271" s="47">
        <v>0</v>
      </c>
      <c r="AE271" s="47">
        <v>0</v>
      </c>
      <c r="AF271" s="47">
        <v>0</v>
      </c>
      <c r="AG271" s="47">
        <v>0</v>
      </c>
      <c r="AH271" s="47">
        <v>0</v>
      </c>
      <c r="AI271" s="47">
        <v>0</v>
      </c>
      <c r="AJ271" s="47">
        <v>0</v>
      </c>
      <c r="AK271" s="47">
        <v>0</v>
      </c>
      <c r="AL271" s="47">
        <v>0</v>
      </c>
      <c r="AM271" s="47">
        <v>0</v>
      </c>
      <c r="AN271" s="47">
        <v>0</v>
      </c>
      <c r="AO271" s="47">
        <v>0</v>
      </c>
      <c r="AP271" s="419"/>
      <c r="AQ271" s="96"/>
    </row>
    <row r="272" spans="1:43" s="327" customFormat="1" ht="39.75" customHeight="1">
      <c r="A272" s="1022" t="s">
        <v>192</v>
      </c>
      <c r="B272" s="789" t="s">
        <v>166</v>
      </c>
      <c r="C272" s="1338"/>
      <c r="D272" s="1338"/>
      <c r="E272" s="1338"/>
      <c r="F272" s="1338">
        <v>80</v>
      </c>
      <c r="G272" s="824"/>
      <c r="H272" s="824"/>
      <c r="I272" s="990" t="s">
        <v>20</v>
      </c>
      <c r="J272" s="52">
        <f>L272</f>
        <v>94875.549999999988</v>
      </c>
      <c r="K272" s="52"/>
      <c r="L272" s="3">
        <f t="shared" ref="L272:O272" si="153">L273+L276</f>
        <v>94875.549999999988</v>
      </c>
      <c r="M272" s="3">
        <f t="shared" si="153"/>
        <v>2761.44</v>
      </c>
      <c r="N272" s="3">
        <f t="shared" si="153"/>
        <v>9629.68</v>
      </c>
      <c r="O272" s="3">
        <f t="shared" si="153"/>
        <v>22469.279999999999</v>
      </c>
      <c r="P272" s="3">
        <v>3907.02</v>
      </c>
      <c r="Q272" s="3">
        <v>0</v>
      </c>
      <c r="R272" s="3">
        <f t="shared" ref="R272:Y272" si="154">R273+R276</f>
        <v>646.02599999999995</v>
      </c>
      <c r="S272" s="3">
        <f t="shared" si="154"/>
        <v>646.02599999999995</v>
      </c>
      <c r="T272" s="3">
        <f t="shared" si="154"/>
        <v>872.63599999999997</v>
      </c>
      <c r="U272" s="3">
        <f t="shared" si="154"/>
        <v>872.63599999999997</v>
      </c>
      <c r="V272" s="3">
        <f t="shared" si="154"/>
        <v>0</v>
      </c>
      <c r="W272" s="3">
        <f t="shared" si="154"/>
        <v>0</v>
      </c>
      <c r="X272" s="3">
        <f t="shared" si="154"/>
        <v>0</v>
      </c>
      <c r="Y272" s="3">
        <f t="shared" si="154"/>
        <v>0</v>
      </c>
      <c r="Z272" s="3">
        <v>0</v>
      </c>
      <c r="AA272" s="3">
        <f>AA273+AA276</f>
        <v>0</v>
      </c>
      <c r="AB272" s="3">
        <f>AB273+AB276</f>
        <v>0</v>
      </c>
      <c r="AC272" s="3">
        <f t="shared" ref="AC272:AJ272" si="155">AC273+AC276</f>
        <v>0</v>
      </c>
      <c r="AD272" s="3">
        <f t="shared" si="155"/>
        <v>0</v>
      </c>
      <c r="AE272" s="3">
        <f t="shared" si="155"/>
        <v>0</v>
      </c>
      <c r="AF272" s="3">
        <f t="shared" si="155"/>
        <v>0</v>
      </c>
      <c r="AG272" s="3">
        <f t="shared" si="155"/>
        <v>0</v>
      </c>
      <c r="AH272" s="3">
        <f t="shared" si="155"/>
        <v>0</v>
      </c>
      <c r="AI272" s="3">
        <f t="shared" si="155"/>
        <v>0</v>
      </c>
      <c r="AJ272" s="3">
        <f t="shared" si="155"/>
        <v>0</v>
      </c>
      <c r="AK272" s="3">
        <f>P272-Q272</f>
        <v>3907.02</v>
      </c>
      <c r="AL272" s="3">
        <f>AK272</f>
        <v>3907.02</v>
      </c>
      <c r="AM272" s="3">
        <f>ROUND((Q272*100%/P272*100),2)</f>
        <v>0</v>
      </c>
      <c r="AN272" s="3">
        <f>AN273+AN276</f>
        <v>0</v>
      </c>
      <c r="AO272" s="3">
        <f>AO273+AO276</f>
        <v>0</v>
      </c>
      <c r="AP272" s="640" t="s">
        <v>256</v>
      </c>
      <c r="AQ272" s="3">
        <v>0</v>
      </c>
    </row>
    <row r="273" spans="1:79" ht="16.5" hidden="1" customHeight="1">
      <c r="A273" s="1023"/>
      <c r="B273" s="42" t="s">
        <v>15</v>
      </c>
      <c r="C273" s="1339"/>
      <c r="D273" s="1339"/>
      <c r="E273" s="1339"/>
      <c r="F273" s="1339"/>
      <c r="G273" s="313"/>
      <c r="H273" s="925"/>
      <c r="I273" s="991"/>
      <c r="J273" s="911"/>
      <c r="K273" s="47"/>
      <c r="L273" s="47">
        <v>5734.87</v>
      </c>
      <c r="M273" s="47">
        <v>2761.44</v>
      </c>
      <c r="N273" s="47">
        <v>105.99</v>
      </c>
      <c r="O273" s="47">
        <v>0</v>
      </c>
      <c r="P273" s="47">
        <v>0</v>
      </c>
      <c r="Q273" s="47">
        <f>SUM(Q274:Q276)</f>
        <v>1518.6619999999998</v>
      </c>
      <c r="R273" s="47">
        <f>S273</f>
        <v>646.02599999999995</v>
      </c>
      <c r="S273" s="47">
        <f>SUM(S274:S276)</f>
        <v>646.02599999999995</v>
      </c>
      <c r="T273" s="47">
        <f>SUM(T274:T276)</f>
        <v>872.63599999999997</v>
      </c>
      <c r="U273" s="47">
        <f>SUM(U274:U276)</f>
        <v>872.63599999999997</v>
      </c>
      <c r="V273" s="47">
        <f>SUM(V274:V276)</f>
        <v>0</v>
      </c>
      <c r="W273" s="47">
        <f>SUM(W274:W276)</f>
        <v>0</v>
      </c>
      <c r="X273" s="47">
        <v>0</v>
      </c>
      <c r="Y273" s="47">
        <f t="shared" ref="Y273:AE273" si="156">SUM(Y274:Y276)</f>
        <v>0</v>
      </c>
      <c r="Z273" s="96"/>
      <c r="AA273" s="47">
        <f t="shared" si="156"/>
        <v>0</v>
      </c>
      <c r="AB273" s="47">
        <f t="shared" si="156"/>
        <v>0</v>
      </c>
      <c r="AC273" s="47">
        <f t="shared" si="156"/>
        <v>0</v>
      </c>
      <c r="AD273" s="47">
        <f t="shared" si="156"/>
        <v>0</v>
      </c>
      <c r="AE273" s="47">
        <f t="shared" si="156"/>
        <v>0</v>
      </c>
      <c r="AF273" s="47">
        <f>SUM(AF274)</f>
        <v>0</v>
      </c>
      <c r="AG273" s="47">
        <f>SUM(AG274)</f>
        <v>0</v>
      </c>
      <c r="AH273" s="47">
        <f>SUM(AH274)</f>
        <v>0</v>
      </c>
      <c r="AI273" s="47">
        <f>SUM(AI274)</f>
        <v>0</v>
      </c>
      <c r="AJ273" s="47">
        <f>SUM(AJ274)</f>
        <v>0</v>
      </c>
      <c r="AK273" s="47">
        <v>0</v>
      </c>
      <c r="AL273" s="47">
        <v>0</v>
      </c>
      <c r="AM273" s="47">
        <v>0</v>
      </c>
      <c r="AN273" s="47">
        <v>0</v>
      </c>
      <c r="AO273" s="47">
        <v>0</v>
      </c>
      <c r="AP273" s="397"/>
      <c r="AQ273" s="96"/>
    </row>
    <row r="274" spans="1:79" s="266" customFormat="1" ht="16.5" hidden="1" customHeight="1">
      <c r="A274" s="1023"/>
      <c r="B274" s="252" t="s">
        <v>228</v>
      </c>
      <c r="C274" s="363"/>
      <c r="D274" s="363"/>
      <c r="E274" s="363"/>
      <c r="F274" s="363"/>
      <c r="G274" s="363"/>
      <c r="H274" s="364"/>
      <c r="I274" s="991"/>
      <c r="J274" s="258"/>
      <c r="K274" s="96"/>
      <c r="L274" s="96"/>
      <c r="M274" s="96"/>
      <c r="N274" s="96"/>
      <c r="O274" s="96"/>
      <c r="P274" s="47"/>
      <c r="Q274" s="96">
        <f>S274+U274</f>
        <v>1518.6619999999998</v>
      </c>
      <c r="R274" s="96">
        <v>0</v>
      </c>
      <c r="S274" s="96">
        <v>646.02599999999995</v>
      </c>
      <c r="T274" s="96">
        <f>U274</f>
        <v>872.63599999999997</v>
      </c>
      <c r="U274" s="96">
        <v>872.63599999999997</v>
      </c>
      <c r="V274" s="96"/>
      <c r="W274" s="96"/>
      <c r="X274" s="96">
        <v>0</v>
      </c>
      <c r="Y274" s="96">
        <v>0</v>
      </c>
      <c r="Z274" s="96"/>
      <c r="AA274" s="96">
        <v>0</v>
      </c>
      <c r="AB274" s="96">
        <v>0</v>
      </c>
      <c r="AC274" s="96"/>
      <c r="AD274" s="96"/>
      <c r="AE274" s="96">
        <v>0</v>
      </c>
      <c r="AF274" s="96">
        <f>SUM(AG274:AG274)</f>
        <v>0</v>
      </c>
      <c r="AG274" s="96"/>
      <c r="AH274" s="96"/>
      <c r="AI274" s="96"/>
      <c r="AJ274" s="96"/>
      <c r="AK274" s="96">
        <v>0</v>
      </c>
      <c r="AL274" s="96">
        <v>0</v>
      </c>
      <c r="AM274" s="96">
        <v>0</v>
      </c>
      <c r="AN274" s="96">
        <v>0</v>
      </c>
      <c r="AO274" s="96">
        <v>0</v>
      </c>
      <c r="AP274" s="405"/>
      <c r="AQ274" s="96"/>
    </row>
    <row r="275" spans="1:79" s="266" customFormat="1" ht="16.5" hidden="1" customHeight="1">
      <c r="A275" s="1023"/>
      <c r="B275" s="252" t="s">
        <v>267</v>
      </c>
      <c r="C275" s="363"/>
      <c r="D275" s="363"/>
      <c r="E275" s="363"/>
      <c r="F275" s="363"/>
      <c r="G275" s="363"/>
      <c r="H275" s="364"/>
      <c r="I275" s="991"/>
      <c r="J275" s="258"/>
      <c r="K275" s="96"/>
      <c r="L275" s="96"/>
      <c r="M275" s="96"/>
      <c r="N275" s="96"/>
      <c r="O275" s="96"/>
      <c r="P275" s="96">
        <f>R275+T275</f>
        <v>0</v>
      </c>
      <c r="Q275" s="96">
        <f>S275+U275</f>
        <v>0</v>
      </c>
      <c r="R275" s="96">
        <v>0</v>
      </c>
      <c r="S275" s="96">
        <v>0</v>
      </c>
      <c r="T275" s="96">
        <f>U275</f>
        <v>0</v>
      </c>
      <c r="U275" s="96">
        <v>0</v>
      </c>
      <c r="V275" s="96"/>
      <c r="W275" s="96"/>
      <c r="X275" s="96"/>
      <c r="Y275" s="96"/>
      <c r="Z275" s="96"/>
      <c r="AA275" s="96">
        <f>SUM(AB275:AD275)</f>
        <v>0</v>
      </c>
      <c r="AB275" s="96"/>
      <c r="AC275" s="96">
        <v>0</v>
      </c>
      <c r="AD275" s="96">
        <v>0</v>
      </c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  <c r="AO275" s="96"/>
      <c r="AP275" s="405"/>
      <c r="AQ275" s="96"/>
    </row>
    <row r="276" spans="1:79" ht="0.75" hidden="1" customHeight="1">
      <c r="A276" s="1025"/>
      <c r="B276" s="1" t="s">
        <v>16</v>
      </c>
      <c r="C276" s="927"/>
      <c r="D276" s="927"/>
      <c r="E276" s="927"/>
      <c r="F276" s="927"/>
      <c r="G276" s="893">
        <v>2020</v>
      </c>
      <c r="H276" s="893">
        <v>2021</v>
      </c>
      <c r="I276" s="992"/>
      <c r="J276" s="6">
        <f>L276</f>
        <v>89140.68</v>
      </c>
      <c r="K276" s="6"/>
      <c r="L276" s="47">
        <v>89140.68</v>
      </c>
      <c r="M276" s="47">
        <v>0</v>
      </c>
      <c r="N276" s="47">
        <v>9523.69</v>
      </c>
      <c r="O276" s="47">
        <v>22469.279999999999</v>
      </c>
      <c r="P276" s="47">
        <v>2605.9899999999998</v>
      </c>
      <c r="Q276" s="47">
        <v>0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7">
        <v>0</v>
      </c>
      <c r="Z276" s="96"/>
      <c r="AA276" s="47">
        <v>0</v>
      </c>
      <c r="AB276" s="47">
        <v>0</v>
      </c>
      <c r="AC276" s="47">
        <v>0</v>
      </c>
      <c r="AD276" s="47">
        <v>0</v>
      </c>
      <c r="AE276" s="47">
        <v>0</v>
      </c>
      <c r="AF276" s="47">
        <v>0</v>
      </c>
      <c r="AG276" s="47">
        <v>0</v>
      </c>
      <c r="AH276" s="47">
        <v>0</v>
      </c>
      <c r="AI276" s="47">
        <v>0</v>
      </c>
      <c r="AJ276" s="47">
        <v>0</v>
      </c>
      <c r="AK276" s="47">
        <v>0</v>
      </c>
      <c r="AL276" s="47">
        <v>0</v>
      </c>
      <c r="AM276" s="47">
        <v>0</v>
      </c>
      <c r="AN276" s="47">
        <v>0</v>
      </c>
      <c r="AO276" s="47">
        <v>0</v>
      </c>
      <c r="AP276" s="419"/>
      <c r="AQ276" s="96"/>
    </row>
    <row r="277" spans="1:79" s="327" customFormat="1" ht="41.25" customHeight="1">
      <c r="A277" s="1022" t="s">
        <v>193</v>
      </c>
      <c r="B277" s="789" t="s">
        <v>163</v>
      </c>
      <c r="C277" s="1338"/>
      <c r="D277" s="1338"/>
      <c r="E277" s="1338"/>
      <c r="F277" s="1338">
        <v>81</v>
      </c>
      <c r="G277" s="824"/>
      <c r="H277" s="824"/>
      <c r="I277" s="990" t="s">
        <v>20</v>
      </c>
      <c r="J277" s="52">
        <f>L277</f>
        <v>5513.9</v>
      </c>
      <c r="K277" s="52"/>
      <c r="L277" s="3">
        <f t="shared" ref="L277:AA277" si="157">L278+L283</f>
        <v>5513.9</v>
      </c>
      <c r="M277" s="3">
        <f t="shared" si="157"/>
        <v>297.18</v>
      </c>
      <c r="N277" s="3">
        <f t="shared" si="157"/>
        <v>1639.85</v>
      </c>
      <c r="O277" s="3">
        <f t="shared" si="157"/>
        <v>0</v>
      </c>
      <c r="P277" s="3">
        <f t="shared" si="157"/>
        <v>0</v>
      </c>
      <c r="Q277" s="3">
        <f t="shared" si="157"/>
        <v>0</v>
      </c>
      <c r="R277" s="3">
        <f t="shared" si="157"/>
        <v>0</v>
      </c>
      <c r="S277" s="3">
        <f t="shared" si="157"/>
        <v>0</v>
      </c>
      <c r="T277" s="3">
        <f t="shared" si="157"/>
        <v>0</v>
      </c>
      <c r="U277" s="3">
        <f t="shared" si="157"/>
        <v>0</v>
      </c>
      <c r="V277" s="3">
        <f t="shared" si="157"/>
        <v>0</v>
      </c>
      <c r="W277" s="3">
        <f t="shared" si="157"/>
        <v>0</v>
      </c>
      <c r="X277" s="3">
        <f t="shared" si="157"/>
        <v>0</v>
      </c>
      <c r="Y277" s="3">
        <f t="shared" si="157"/>
        <v>0</v>
      </c>
      <c r="Z277" s="95">
        <v>0</v>
      </c>
      <c r="AA277" s="3">
        <f t="shared" si="157"/>
        <v>0</v>
      </c>
      <c r="AB277" s="3">
        <f>AB278+AB283</f>
        <v>0</v>
      </c>
      <c r="AC277" s="3">
        <f t="shared" ref="AC277:AJ277" si="158">AC278+AC283</f>
        <v>0</v>
      </c>
      <c r="AD277" s="3">
        <f t="shared" si="158"/>
        <v>0</v>
      </c>
      <c r="AE277" s="3">
        <f t="shared" si="158"/>
        <v>0</v>
      </c>
      <c r="AF277" s="3">
        <f t="shared" si="158"/>
        <v>0</v>
      </c>
      <c r="AG277" s="3">
        <f t="shared" si="158"/>
        <v>0</v>
      </c>
      <c r="AH277" s="3">
        <f t="shared" si="158"/>
        <v>0</v>
      </c>
      <c r="AI277" s="3">
        <f t="shared" si="158"/>
        <v>0</v>
      </c>
      <c r="AJ277" s="3">
        <f t="shared" si="158"/>
        <v>0</v>
      </c>
      <c r="AK277" s="3">
        <f>P277-Q277</f>
        <v>0</v>
      </c>
      <c r="AL277" s="3">
        <f>AK277</f>
        <v>0</v>
      </c>
      <c r="AM277" s="3">
        <v>0</v>
      </c>
      <c r="AN277" s="3">
        <f>AN278+AN283</f>
        <v>0</v>
      </c>
      <c r="AO277" s="3">
        <f>AO278+AO283</f>
        <v>0</v>
      </c>
      <c r="AP277" s="640" t="s">
        <v>256</v>
      </c>
      <c r="AQ277" s="95">
        <v>0</v>
      </c>
    </row>
    <row r="278" spans="1:79" ht="17.25" hidden="1" customHeight="1">
      <c r="A278" s="1023"/>
      <c r="B278" s="1" t="s">
        <v>15</v>
      </c>
      <c r="C278" s="1339"/>
      <c r="D278" s="1339"/>
      <c r="E278" s="1339"/>
      <c r="F278" s="1339"/>
      <c r="G278" s="893">
        <v>2021</v>
      </c>
      <c r="H278" s="893">
        <v>2023</v>
      </c>
      <c r="I278" s="991"/>
      <c r="J278" s="6">
        <f>L278</f>
        <v>594.36</v>
      </c>
      <c r="K278" s="6"/>
      <c r="L278" s="47">
        <v>594.36</v>
      </c>
      <c r="M278" s="47">
        <v>297.18</v>
      </c>
      <c r="N278" s="47">
        <v>0</v>
      </c>
      <c r="O278" s="47">
        <v>0</v>
      </c>
      <c r="P278" s="47">
        <v>0</v>
      </c>
      <c r="Q278" s="47">
        <f>SUM(Q280:Q282)</f>
        <v>0</v>
      </c>
      <c r="R278" s="47">
        <f t="shared" ref="R278:AE278" si="159">SUM(R280:R282)</f>
        <v>0</v>
      </c>
      <c r="S278" s="47">
        <f t="shared" si="159"/>
        <v>0</v>
      </c>
      <c r="T278" s="47">
        <f t="shared" si="159"/>
        <v>0</v>
      </c>
      <c r="U278" s="47">
        <f t="shared" si="159"/>
        <v>0</v>
      </c>
      <c r="V278" s="47">
        <f t="shared" si="159"/>
        <v>0</v>
      </c>
      <c r="W278" s="47">
        <f t="shared" si="159"/>
        <v>0</v>
      </c>
      <c r="X278" s="47">
        <v>0</v>
      </c>
      <c r="Y278" s="47">
        <f t="shared" si="159"/>
        <v>0</v>
      </c>
      <c r="Z278" s="96"/>
      <c r="AA278" s="47">
        <f t="shared" si="159"/>
        <v>0</v>
      </c>
      <c r="AB278" s="47">
        <f t="shared" si="159"/>
        <v>0</v>
      </c>
      <c r="AC278" s="47">
        <f t="shared" si="159"/>
        <v>0</v>
      </c>
      <c r="AD278" s="47">
        <f t="shared" si="159"/>
        <v>0</v>
      </c>
      <c r="AE278" s="47">
        <f t="shared" si="159"/>
        <v>0</v>
      </c>
      <c r="AF278" s="47">
        <f>AF282</f>
        <v>0</v>
      </c>
      <c r="AG278" s="47">
        <f>AG282</f>
        <v>0</v>
      </c>
      <c r="AH278" s="47">
        <f>AH282</f>
        <v>0</v>
      </c>
      <c r="AI278" s="47">
        <f>AI282</f>
        <v>0</v>
      </c>
      <c r="AJ278" s="47">
        <f>AJ282</f>
        <v>0</v>
      </c>
      <c r="AK278" s="47">
        <v>0</v>
      </c>
      <c r="AL278" s="47">
        <v>0</v>
      </c>
      <c r="AM278" s="47">
        <v>0</v>
      </c>
      <c r="AN278" s="47">
        <v>0</v>
      </c>
      <c r="AO278" s="47">
        <v>0</v>
      </c>
      <c r="AP278" s="419"/>
      <c r="AQ278" s="96"/>
    </row>
    <row r="279" spans="1:79" s="266" customFormat="1" ht="17.25" hidden="1" customHeight="1">
      <c r="A279" s="1023"/>
      <c r="B279" s="102" t="s">
        <v>93</v>
      </c>
      <c r="C279" s="578"/>
      <c r="D279" s="578"/>
      <c r="E279" s="578"/>
      <c r="F279" s="578"/>
      <c r="G279" s="104"/>
      <c r="H279" s="104"/>
      <c r="I279" s="991"/>
      <c r="J279" s="106"/>
      <c r="K279" s="106"/>
      <c r="L279" s="96"/>
      <c r="M279" s="96"/>
      <c r="N279" s="96"/>
      <c r="O279" s="96"/>
      <c r="P279" s="96">
        <f>R279</f>
        <v>0</v>
      </c>
      <c r="Q279" s="96">
        <f>S279</f>
        <v>0</v>
      </c>
      <c r="R279" s="96">
        <f>S279</f>
        <v>0</v>
      </c>
      <c r="S279" s="96">
        <v>0</v>
      </c>
      <c r="T279" s="96"/>
      <c r="U279" s="96"/>
      <c r="V279" s="96"/>
      <c r="W279" s="96"/>
      <c r="X279" s="96">
        <v>0</v>
      </c>
      <c r="Y279" s="96">
        <v>0</v>
      </c>
      <c r="Z279" s="96"/>
      <c r="AA279" s="96">
        <v>0</v>
      </c>
      <c r="AB279" s="96">
        <v>0</v>
      </c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  <c r="AO279" s="96"/>
      <c r="AP279" s="421"/>
      <c r="AQ279" s="96"/>
    </row>
    <row r="280" spans="1:79" s="266" customFormat="1" ht="17.25" hidden="1" customHeight="1">
      <c r="A280" s="1023"/>
      <c r="B280" s="252" t="s">
        <v>225</v>
      </c>
      <c r="C280" s="363"/>
      <c r="D280" s="363"/>
      <c r="E280" s="363"/>
      <c r="F280" s="363"/>
      <c r="G280" s="363"/>
      <c r="H280" s="364"/>
      <c r="I280" s="991"/>
      <c r="J280" s="258"/>
      <c r="K280" s="96"/>
      <c r="L280" s="96"/>
      <c r="M280" s="96"/>
      <c r="N280" s="96"/>
      <c r="O280" s="96"/>
      <c r="P280" s="47"/>
      <c r="Q280" s="96">
        <f>Y280</f>
        <v>0</v>
      </c>
      <c r="R280" s="96"/>
      <c r="S280" s="96"/>
      <c r="T280" s="96"/>
      <c r="U280" s="96"/>
      <c r="V280" s="96"/>
      <c r="W280" s="96"/>
      <c r="X280" s="96">
        <v>0</v>
      </c>
      <c r="Y280" s="96">
        <v>0</v>
      </c>
      <c r="Z280" s="96"/>
      <c r="AA280" s="96">
        <v>0</v>
      </c>
      <c r="AB280" s="96">
        <v>0</v>
      </c>
      <c r="AC280" s="96"/>
      <c r="AD280" s="96"/>
      <c r="AE280" s="96"/>
      <c r="AF280" s="96"/>
      <c r="AG280" s="96"/>
      <c r="AH280" s="96"/>
      <c r="AI280" s="96"/>
      <c r="AJ280" s="96"/>
      <c r="AK280" s="96"/>
      <c r="AL280" s="96"/>
      <c r="AM280" s="96"/>
      <c r="AN280" s="96"/>
      <c r="AO280" s="96"/>
      <c r="AP280" s="405"/>
      <c r="AQ280" s="96"/>
    </row>
    <row r="281" spans="1:79" s="266" customFormat="1" ht="17.25" hidden="1" customHeight="1">
      <c r="A281" s="1023"/>
      <c r="B281" s="252" t="s">
        <v>226</v>
      </c>
      <c r="C281" s="363"/>
      <c r="D281" s="363"/>
      <c r="E281" s="363"/>
      <c r="F281" s="363"/>
      <c r="G281" s="363"/>
      <c r="H281" s="364"/>
      <c r="I281" s="991"/>
      <c r="J281" s="258"/>
      <c r="K281" s="96"/>
      <c r="L281" s="96"/>
      <c r="M281" s="96"/>
      <c r="N281" s="96"/>
      <c r="O281" s="96"/>
      <c r="P281" s="47"/>
      <c r="Q281" s="96">
        <f>S281</f>
        <v>0</v>
      </c>
      <c r="R281" s="96">
        <f>S281</f>
        <v>0</v>
      </c>
      <c r="S281" s="96">
        <v>0</v>
      </c>
      <c r="T281" s="96"/>
      <c r="U281" s="96"/>
      <c r="V281" s="96"/>
      <c r="W281" s="96"/>
      <c r="X281" s="96">
        <v>0</v>
      </c>
      <c r="Y281" s="96">
        <v>0</v>
      </c>
      <c r="Z281" s="96"/>
      <c r="AA281" s="96">
        <f>AB281</f>
        <v>0</v>
      </c>
      <c r="AB281" s="96">
        <v>0</v>
      </c>
      <c r="AC281" s="96"/>
      <c r="AD281" s="96"/>
      <c r="AE281" s="96"/>
      <c r="AF281" s="96"/>
      <c r="AG281" s="96"/>
      <c r="AH281" s="96"/>
      <c r="AI281" s="96"/>
      <c r="AJ281" s="96"/>
      <c r="AK281" s="96"/>
      <c r="AL281" s="96"/>
      <c r="AM281" s="96"/>
      <c r="AN281" s="96"/>
      <c r="AO281" s="96"/>
      <c r="AP281" s="405"/>
      <c r="AQ281" s="96"/>
    </row>
    <row r="282" spans="1:79" s="266" customFormat="1" ht="17.25" hidden="1" customHeight="1">
      <c r="A282" s="1023"/>
      <c r="B282" s="252" t="s">
        <v>227</v>
      </c>
      <c r="C282" s="363"/>
      <c r="D282" s="363"/>
      <c r="E282" s="363"/>
      <c r="F282" s="363"/>
      <c r="G282" s="363"/>
      <c r="H282" s="364"/>
      <c r="I282" s="991"/>
      <c r="J282" s="258"/>
      <c r="K282" s="96"/>
      <c r="L282" s="96"/>
      <c r="M282" s="96"/>
      <c r="N282" s="96"/>
      <c r="O282" s="96"/>
      <c r="P282" s="47"/>
      <c r="Q282" s="96">
        <f>Y282</f>
        <v>0</v>
      </c>
      <c r="R282" s="96"/>
      <c r="S282" s="96"/>
      <c r="T282" s="96"/>
      <c r="U282" s="96"/>
      <c r="V282" s="96"/>
      <c r="W282" s="96"/>
      <c r="X282" s="96">
        <v>0</v>
      </c>
      <c r="Y282" s="96">
        <v>0</v>
      </c>
      <c r="Z282" s="96"/>
      <c r="AA282" s="96">
        <v>0</v>
      </c>
      <c r="AB282" s="96">
        <v>0</v>
      </c>
      <c r="AC282" s="96"/>
      <c r="AD282" s="96"/>
      <c r="AE282" s="96"/>
      <c r="AF282" s="96"/>
      <c r="AG282" s="96"/>
      <c r="AH282" s="96"/>
      <c r="AI282" s="96"/>
      <c r="AJ282" s="96"/>
      <c r="AK282" s="96"/>
      <c r="AL282" s="96"/>
      <c r="AM282" s="96"/>
      <c r="AN282" s="96"/>
      <c r="AO282" s="96"/>
      <c r="AP282" s="405"/>
      <c r="AQ282" s="96"/>
    </row>
    <row r="283" spans="1:79" ht="15.75" hidden="1" customHeight="1">
      <c r="A283" s="1025"/>
      <c r="B283" s="1" t="s">
        <v>32</v>
      </c>
      <c r="C283" s="927"/>
      <c r="D283" s="927"/>
      <c r="E283" s="927"/>
      <c r="F283" s="927"/>
      <c r="G283" s="893">
        <v>2022</v>
      </c>
      <c r="H283" s="893">
        <v>2025</v>
      </c>
      <c r="I283" s="992"/>
      <c r="J283" s="6">
        <f>L283</f>
        <v>4919.54</v>
      </c>
      <c r="K283" s="6"/>
      <c r="L283" s="47">
        <v>4919.54</v>
      </c>
      <c r="M283" s="47">
        <v>0</v>
      </c>
      <c r="N283" s="47">
        <v>1639.85</v>
      </c>
      <c r="O283" s="47">
        <v>0</v>
      </c>
      <c r="P283" s="47">
        <v>0</v>
      </c>
      <c r="Q283" s="47">
        <v>0</v>
      </c>
      <c r="R283" s="47">
        <v>0</v>
      </c>
      <c r="S283" s="47">
        <v>0</v>
      </c>
      <c r="T283" s="47">
        <v>0</v>
      </c>
      <c r="U283" s="47">
        <v>0</v>
      </c>
      <c r="V283" s="47">
        <v>0</v>
      </c>
      <c r="W283" s="47">
        <v>0</v>
      </c>
      <c r="X283" s="47">
        <v>0</v>
      </c>
      <c r="Y283" s="47">
        <v>0</v>
      </c>
      <c r="Z283" s="96"/>
      <c r="AA283" s="47">
        <v>0</v>
      </c>
      <c r="AB283" s="47">
        <v>0</v>
      </c>
      <c r="AC283" s="47">
        <v>0</v>
      </c>
      <c r="AD283" s="47">
        <v>0</v>
      </c>
      <c r="AE283" s="47">
        <v>0</v>
      </c>
      <c r="AF283" s="47">
        <v>0</v>
      </c>
      <c r="AG283" s="47">
        <v>0</v>
      </c>
      <c r="AH283" s="47">
        <v>0</v>
      </c>
      <c r="AI283" s="47">
        <v>0</v>
      </c>
      <c r="AJ283" s="47">
        <v>0</v>
      </c>
      <c r="AK283" s="47">
        <v>0</v>
      </c>
      <c r="AL283" s="47">
        <v>0</v>
      </c>
      <c r="AM283" s="47">
        <v>0</v>
      </c>
      <c r="AN283" s="47">
        <v>0</v>
      </c>
      <c r="AO283" s="47">
        <v>0</v>
      </c>
      <c r="AP283" s="419"/>
      <c r="AQ283" s="96"/>
    </row>
    <row r="284" spans="1:79" s="327" customFormat="1" ht="22.5" customHeight="1">
      <c r="A284" s="1022" t="s">
        <v>194</v>
      </c>
      <c r="B284" s="797" t="s">
        <v>196</v>
      </c>
      <c r="C284" s="882"/>
      <c r="D284" s="882"/>
      <c r="E284" s="882"/>
      <c r="F284" s="882">
        <v>82</v>
      </c>
      <c r="G284" s="824"/>
      <c r="H284" s="824"/>
      <c r="I284" s="990" t="s">
        <v>20</v>
      </c>
      <c r="J284" s="52">
        <f>L284</f>
        <v>12299.37</v>
      </c>
      <c r="K284" s="52"/>
      <c r="L284" s="3">
        <f>L286</f>
        <v>12299.37</v>
      </c>
      <c r="M284" s="3">
        <f t="shared" ref="M284:AO284" si="160">M286</f>
        <v>0</v>
      </c>
      <c r="N284" s="3">
        <f t="shared" si="160"/>
        <v>0</v>
      </c>
      <c r="O284" s="3">
        <f t="shared" si="160"/>
        <v>5371.98</v>
      </c>
      <c r="P284" s="3">
        <f t="shared" si="160"/>
        <v>0</v>
      </c>
      <c r="Q284" s="3">
        <f t="shared" si="160"/>
        <v>0</v>
      </c>
      <c r="R284" s="3">
        <f t="shared" si="160"/>
        <v>0</v>
      </c>
      <c r="S284" s="3">
        <f t="shared" si="160"/>
        <v>0</v>
      </c>
      <c r="T284" s="3">
        <f t="shared" si="160"/>
        <v>0</v>
      </c>
      <c r="U284" s="3">
        <f t="shared" si="160"/>
        <v>0</v>
      </c>
      <c r="V284" s="3">
        <f t="shared" si="160"/>
        <v>0</v>
      </c>
      <c r="W284" s="3">
        <f t="shared" si="160"/>
        <v>0</v>
      </c>
      <c r="X284" s="3">
        <f t="shared" si="160"/>
        <v>0</v>
      </c>
      <c r="Y284" s="3">
        <f t="shared" si="160"/>
        <v>0</v>
      </c>
      <c r="Z284" s="95">
        <v>0</v>
      </c>
      <c r="AA284" s="3">
        <f t="shared" si="160"/>
        <v>0</v>
      </c>
      <c r="AB284" s="3">
        <f t="shared" si="160"/>
        <v>0</v>
      </c>
      <c r="AC284" s="3">
        <f t="shared" si="160"/>
        <v>0</v>
      </c>
      <c r="AD284" s="3">
        <f t="shared" si="160"/>
        <v>0</v>
      </c>
      <c r="AE284" s="3">
        <f t="shared" si="160"/>
        <v>0</v>
      </c>
      <c r="AF284" s="3">
        <f t="shared" si="160"/>
        <v>0</v>
      </c>
      <c r="AG284" s="3">
        <f t="shared" si="160"/>
        <v>0</v>
      </c>
      <c r="AH284" s="3">
        <f t="shared" si="160"/>
        <v>0</v>
      </c>
      <c r="AI284" s="3">
        <f t="shared" si="160"/>
        <v>0</v>
      </c>
      <c r="AJ284" s="3">
        <f t="shared" si="160"/>
        <v>0</v>
      </c>
      <c r="AK284" s="3">
        <f t="shared" si="160"/>
        <v>0</v>
      </c>
      <c r="AL284" s="3">
        <f t="shared" si="160"/>
        <v>0</v>
      </c>
      <c r="AM284" s="3">
        <f t="shared" si="160"/>
        <v>0</v>
      </c>
      <c r="AN284" s="3">
        <f t="shared" si="160"/>
        <v>0</v>
      </c>
      <c r="AO284" s="3">
        <f t="shared" si="160"/>
        <v>0</v>
      </c>
      <c r="AP284" s="852"/>
      <c r="AQ284" s="95">
        <v>0</v>
      </c>
    </row>
    <row r="285" spans="1:79" ht="15.75" customHeight="1">
      <c r="A285" s="1023"/>
      <c r="B285" s="1" t="s">
        <v>39</v>
      </c>
      <c r="C285" s="928"/>
      <c r="D285" s="928"/>
      <c r="E285" s="928"/>
      <c r="F285" s="928"/>
      <c r="G285" s="893"/>
      <c r="H285" s="893"/>
      <c r="I285" s="991"/>
      <c r="J285" s="6"/>
      <c r="K285" s="6"/>
      <c r="L285" s="47"/>
      <c r="M285" s="47"/>
      <c r="N285" s="47"/>
      <c r="O285" s="47"/>
      <c r="P285" s="47">
        <f>R285</f>
        <v>0</v>
      </c>
      <c r="Q285" s="47">
        <f>S285</f>
        <v>0</v>
      </c>
      <c r="R285" s="47">
        <f>S285</f>
        <v>0</v>
      </c>
      <c r="S285" s="47">
        <v>0</v>
      </c>
      <c r="T285" s="47"/>
      <c r="U285" s="47"/>
      <c r="V285" s="47"/>
      <c r="W285" s="47"/>
      <c r="X285" s="47"/>
      <c r="Y285" s="47"/>
      <c r="Z285" s="47"/>
      <c r="AA285" s="47">
        <v>0</v>
      </c>
      <c r="AB285" s="47">
        <v>0</v>
      </c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19"/>
      <c r="AQ285" s="47"/>
    </row>
    <row r="286" spans="1:79" ht="19.5" customHeight="1">
      <c r="A286" s="1025"/>
      <c r="B286" s="1" t="s">
        <v>213</v>
      </c>
      <c r="C286" s="927"/>
      <c r="D286" s="927"/>
      <c r="E286" s="927"/>
      <c r="F286" s="927"/>
      <c r="G286" s="893">
        <v>2024</v>
      </c>
      <c r="H286" s="893">
        <v>2029</v>
      </c>
      <c r="I286" s="992"/>
      <c r="J286" s="6">
        <f>L286</f>
        <v>12299.37</v>
      </c>
      <c r="K286" s="6"/>
      <c r="L286" s="47">
        <v>12299.37</v>
      </c>
      <c r="M286" s="47">
        <v>0</v>
      </c>
      <c r="N286" s="47">
        <v>0</v>
      </c>
      <c r="O286" s="47">
        <v>5371.98</v>
      </c>
      <c r="P286" s="47">
        <v>0</v>
      </c>
      <c r="Q286" s="47">
        <v>0</v>
      </c>
      <c r="R286" s="47">
        <v>0</v>
      </c>
      <c r="S286" s="47">
        <v>0</v>
      </c>
      <c r="T286" s="47">
        <v>0</v>
      </c>
      <c r="U286" s="47">
        <v>0</v>
      </c>
      <c r="V286" s="47">
        <v>0</v>
      </c>
      <c r="W286" s="47">
        <v>0</v>
      </c>
      <c r="X286" s="47">
        <v>0</v>
      </c>
      <c r="Y286" s="47">
        <v>0</v>
      </c>
      <c r="Z286" s="96"/>
      <c r="AA286" s="47">
        <v>0</v>
      </c>
      <c r="AB286" s="47">
        <v>0</v>
      </c>
      <c r="AC286" s="47">
        <v>0</v>
      </c>
      <c r="AD286" s="47">
        <v>0</v>
      </c>
      <c r="AE286" s="47">
        <v>0</v>
      </c>
      <c r="AF286" s="47">
        <v>0</v>
      </c>
      <c r="AG286" s="47">
        <v>0</v>
      </c>
      <c r="AH286" s="47">
        <v>0</v>
      </c>
      <c r="AI286" s="47">
        <v>0</v>
      </c>
      <c r="AJ286" s="47">
        <v>0</v>
      </c>
      <c r="AK286" s="47">
        <v>0</v>
      </c>
      <c r="AL286" s="47">
        <v>0</v>
      </c>
      <c r="AM286" s="47">
        <v>0</v>
      </c>
      <c r="AN286" s="47">
        <v>0</v>
      </c>
      <c r="AO286" s="47">
        <v>0</v>
      </c>
      <c r="AP286" s="419"/>
      <c r="AQ286" s="96"/>
    </row>
    <row r="287" spans="1:79" s="327" customFormat="1" ht="24" customHeight="1">
      <c r="A287" s="1022" t="s">
        <v>195</v>
      </c>
      <c r="B287" s="797" t="s">
        <v>197</v>
      </c>
      <c r="C287" s="882"/>
      <c r="D287" s="882"/>
      <c r="E287" s="882"/>
      <c r="F287" s="882">
        <v>83</v>
      </c>
      <c r="G287" s="824"/>
      <c r="H287" s="824"/>
      <c r="I287" s="880"/>
      <c r="J287" s="52">
        <f>L287</f>
        <v>264150.86</v>
      </c>
      <c r="K287" s="52"/>
      <c r="L287" s="3">
        <f>L288+L292</f>
        <v>264150.86</v>
      </c>
      <c r="M287" s="3">
        <f>M288+M292</f>
        <v>263850.07</v>
      </c>
      <c r="N287" s="3">
        <f>N288+N292</f>
        <v>263850.07</v>
      </c>
      <c r="O287" s="3">
        <f>O288+O292</f>
        <v>263850.07</v>
      </c>
      <c r="P287" s="3">
        <f>P288+P292</f>
        <v>3.4</v>
      </c>
      <c r="Q287" s="3">
        <f t="shared" ref="Q287:Z287" si="161">Q288+Q292</f>
        <v>0</v>
      </c>
      <c r="R287" s="3">
        <f t="shared" si="161"/>
        <v>0</v>
      </c>
      <c r="S287" s="3">
        <f t="shared" si="161"/>
        <v>17522.268</v>
      </c>
      <c r="T287" s="3">
        <f t="shared" si="161"/>
        <v>0</v>
      </c>
      <c r="U287" s="3">
        <f t="shared" si="161"/>
        <v>26954.273000000001</v>
      </c>
      <c r="V287" s="3">
        <f t="shared" si="161"/>
        <v>0</v>
      </c>
      <c r="W287" s="3">
        <f t="shared" si="161"/>
        <v>63752.257239999999</v>
      </c>
      <c r="X287" s="3">
        <f t="shared" si="161"/>
        <v>0</v>
      </c>
      <c r="Y287" s="3">
        <f t="shared" si="161"/>
        <v>0</v>
      </c>
      <c r="Z287" s="3">
        <f t="shared" si="161"/>
        <v>0</v>
      </c>
      <c r="AA287" s="3">
        <f>AA288+AA292</f>
        <v>0</v>
      </c>
      <c r="AB287" s="3">
        <f>AB288+AB292</f>
        <v>17522.268</v>
      </c>
      <c r="AC287" s="3">
        <f>AC288+AC292</f>
        <v>17119.198000000004</v>
      </c>
      <c r="AD287" s="3">
        <f t="shared" ref="AD287:AO287" si="162">AD288</f>
        <v>63735.476889999998</v>
      </c>
      <c r="AE287" s="3">
        <f t="shared" si="162"/>
        <v>0</v>
      </c>
      <c r="AF287" s="3">
        <f t="shared" si="162"/>
        <v>0</v>
      </c>
      <c r="AG287" s="3">
        <f t="shared" si="162"/>
        <v>0</v>
      </c>
      <c r="AH287" s="3">
        <f t="shared" si="162"/>
        <v>0</v>
      </c>
      <c r="AI287" s="3">
        <f t="shared" si="162"/>
        <v>0</v>
      </c>
      <c r="AJ287" s="3">
        <f t="shared" si="162"/>
        <v>0</v>
      </c>
      <c r="AK287" s="3">
        <f t="shared" si="162"/>
        <v>0</v>
      </c>
      <c r="AL287" s="3">
        <f t="shared" si="162"/>
        <v>0</v>
      </c>
      <c r="AM287" s="3">
        <v>7.79</v>
      </c>
      <c r="AN287" s="3">
        <f t="shared" si="162"/>
        <v>0</v>
      </c>
      <c r="AO287" s="3">
        <f t="shared" si="162"/>
        <v>0</v>
      </c>
      <c r="AP287" s="852"/>
      <c r="AQ287" s="95">
        <f>116.245</f>
        <v>116.245</v>
      </c>
      <c r="AR287" s="853"/>
    </row>
    <row r="288" spans="1:79" ht="14.25" customHeight="1">
      <c r="A288" s="1023"/>
      <c r="B288" s="1" t="s">
        <v>213</v>
      </c>
      <c r="C288" s="927"/>
      <c r="D288" s="927"/>
      <c r="E288" s="927"/>
      <c r="F288" s="927"/>
      <c r="G288" s="893">
        <v>2026</v>
      </c>
      <c r="H288" s="893">
        <v>2033</v>
      </c>
      <c r="I288" s="893" t="s">
        <v>20</v>
      </c>
      <c r="J288" s="6">
        <f>L288</f>
        <v>300.79000000000002</v>
      </c>
      <c r="K288" s="6"/>
      <c r="L288" s="47">
        <v>300.79000000000002</v>
      </c>
      <c r="M288" s="47">
        <v>0</v>
      </c>
      <c r="N288" s="47">
        <v>0</v>
      </c>
      <c r="O288" s="47">
        <v>0</v>
      </c>
      <c r="P288" s="47">
        <v>3.4</v>
      </c>
      <c r="Q288" s="47">
        <v>0</v>
      </c>
      <c r="R288" s="47">
        <f t="shared" ref="R288:Z288" si="163">SUM(R289:R291)</f>
        <v>0</v>
      </c>
      <c r="S288" s="47">
        <f t="shared" si="163"/>
        <v>0</v>
      </c>
      <c r="T288" s="47">
        <f t="shared" si="163"/>
        <v>0</v>
      </c>
      <c r="U288" s="47">
        <f t="shared" si="163"/>
        <v>3.4</v>
      </c>
      <c r="V288" s="47">
        <f t="shared" si="163"/>
        <v>0</v>
      </c>
      <c r="W288" s="47">
        <f t="shared" si="163"/>
        <v>0</v>
      </c>
      <c r="X288" s="47">
        <f t="shared" si="163"/>
        <v>0</v>
      </c>
      <c r="Y288" s="47">
        <f t="shared" si="163"/>
        <v>0</v>
      </c>
      <c r="Z288" s="47">
        <f t="shared" si="163"/>
        <v>0</v>
      </c>
      <c r="AA288" s="47">
        <v>0</v>
      </c>
      <c r="AB288" s="47">
        <v>0</v>
      </c>
      <c r="AC288" s="47">
        <v>0</v>
      </c>
      <c r="AD288" s="47">
        <f>SUM(AD289:AD292)</f>
        <v>63735.476889999998</v>
      </c>
      <c r="AE288" s="47">
        <f>SUM(AE289:AE292)</f>
        <v>0</v>
      </c>
      <c r="AF288" s="47">
        <v>0</v>
      </c>
      <c r="AG288" s="47">
        <v>0</v>
      </c>
      <c r="AH288" s="47">
        <v>0</v>
      </c>
      <c r="AI288" s="47">
        <v>0</v>
      </c>
      <c r="AJ288" s="47">
        <v>0</v>
      </c>
      <c r="AK288" s="47">
        <v>0</v>
      </c>
      <c r="AL288" s="47">
        <v>0</v>
      </c>
      <c r="AM288" s="47">
        <v>0</v>
      </c>
      <c r="AN288" s="47">
        <v>0</v>
      </c>
      <c r="AO288" s="47">
        <v>0</v>
      </c>
      <c r="AP288" s="419"/>
      <c r="AQ288" s="96"/>
      <c r="AR288" s="602"/>
      <c r="AS288" s="602"/>
      <c r="AT288" s="602"/>
      <c r="AU288" s="602"/>
      <c r="AV288" s="602"/>
      <c r="AW288" s="602"/>
      <c r="AX288" s="602"/>
      <c r="AY288" s="602"/>
      <c r="AZ288" s="602"/>
      <c r="BA288" s="602"/>
      <c r="BB288" s="602"/>
      <c r="BC288" s="602"/>
      <c r="BD288" s="602"/>
      <c r="BE288" s="602"/>
      <c r="BF288" s="602"/>
      <c r="BG288" s="602"/>
      <c r="BH288" s="602"/>
      <c r="BI288" s="602"/>
      <c r="BJ288" s="602"/>
      <c r="BK288" s="602"/>
      <c r="BL288" s="602"/>
      <c r="BM288" s="602"/>
      <c r="BN288" s="602"/>
      <c r="BO288" s="602"/>
      <c r="BP288" s="602"/>
      <c r="BQ288" s="602"/>
      <c r="BR288" s="602"/>
      <c r="BS288" s="602"/>
      <c r="BT288" s="602"/>
      <c r="BU288" s="602"/>
      <c r="BV288" s="602"/>
      <c r="BW288" s="602"/>
      <c r="BX288" s="602"/>
      <c r="BY288" s="602"/>
      <c r="BZ288" s="602"/>
      <c r="CA288" s="602"/>
    </row>
    <row r="289" spans="1:79" s="266" customFormat="1" ht="15" hidden="1" customHeight="1">
      <c r="A289" s="1342"/>
      <c r="B289" s="92" t="s">
        <v>264</v>
      </c>
      <c r="C289" s="663"/>
      <c r="D289" s="663"/>
      <c r="E289" s="663"/>
      <c r="F289" s="663"/>
      <c r="G289" s="262"/>
      <c r="H289" s="262"/>
      <c r="I289" s="368"/>
      <c r="J289" s="443"/>
      <c r="K289" s="443"/>
      <c r="L289" s="268"/>
      <c r="M289" s="268"/>
      <c r="N289" s="268"/>
      <c r="O289" s="268"/>
      <c r="P289" s="268">
        <f>R289</f>
        <v>0</v>
      </c>
      <c r="Q289" s="268">
        <v>116.25</v>
      </c>
      <c r="R289" s="268">
        <f>S289</f>
        <v>0</v>
      </c>
      <c r="S289" s="268">
        <v>0</v>
      </c>
      <c r="T289" s="268"/>
      <c r="U289" s="268"/>
      <c r="V289" s="268"/>
      <c r="W289" s="268"/>
      <c r="X289" s="268"/>
      <c r="Y289" s="268"/>
      <c r="Z289" s="268"/>
      <c r="AA289" s="96">
        <v>116.25</v>
      </c>
      <c r="AB289" s="268">
        <v>0</v>
      </c>
      <c r="AC289" s="268"/>
      <c r="AD289" s="268"/>
      <c r="AE289" s="268"/>
      <c r="AF289" s="268"/>
      <c r="AG289" s="268"/>
      <c r="AH289" s="268"/>
      <c r="AI289" s="268"/>
      <c r="AJ289" s="268"/>
      <c r="AK289" s="268"/>
      <c r="AL289" s="268"/>
      <c r="AM289" s="268"/>
      <c r="AN289" s="268"/>
      <c r="AO289" s="268"/>
      <c r="AP289" s="418"/>
      <c r="AQ289" s="268"/>
      <c r="AR289" s="604"/>
      <c r="AS289" s="604"/>
      <c r="AT289" s="604"/>
      <c r="AU289" s="604"/>
      <c r="AV289" s="604"/>
      <c r="AW289" s="604"/>
      <c r="AX289" s="604"/>
      <c r="AY289" s="604"/>
      <c r="AZ289" s="604"/>
      <c r="BA289" s="604"/>
      <c r="BB289" s="604"/>
      <c r="BC289" s="604"/>
      <c r="BD289" s="604"/>
      <c r="BE289" s="604"/>
      <c r="BF289" s="604"/>
      <c r="BG289" s="604"/>
      <c r="BH289" s="604"/>
      <c r="BI289" s="604"/>
      <c r="BJ289" s="604"/>
      <c r="BK289" s="604"/>
      <c r="BL289" s="604"/>
      <c r="BM289" s="604"/>
      <c r="BN289" s="604"/>
      <c r="BO289" s="604"/>
      <c r="BP289" s="604"/>
      <c r="BQ289" s="604"/>
      <c r="BR289" s="604"/>
      <c r="BS289" s="604"/>
      <c r="BT289" s="604"/>
      <c r="BU289" s="604"/>
      <c r="BV289" s="604"/>
      <c r="BW289" s="604"/>
      <c r="BX289" s="604"/>
      <c r="BY289" s="604"/>
      <c r="BZ289" s="604"/>
      <c r="CA289" s="604"/>
    </row>
    <row r="290" spans="1:79" s="546" customFormat="1" hidden="1">
      <c r="A290" s="1342"/>
      <c r="B290" s="102" t="s">
        <v>314</v>
      </c>
      <c r="C290" s="578"/>
      <c r="D290" s="578"/>
      <c r="E290" s="578"/>
      <c r="F290" s="578"/>
      <c r="G290" s="104"/>
      <c r="H290" s="104"/>
      <c r="I290" s="444"/>
      <c r="J290" s="106"/>
      <c r="K290" s="106"/>
      <c r="L290" s="96"/>
      <c r="M290" s="96"/>
      <c r="N290" s="96"/>
      <c r="O290" s="96"/>
      <c r="P290" s="96"/>
      <c r="Q290" s="96">
        <f>S290+U290</f>
        <v>3.4</v>
      </c>
      <c r="R290" s="96"/>
      <c r="S290" s="96">
        <v>0</v>
      </c>
      <c r="T290" s="96"/>
      <c r="U290" s="96">
        <v>3.4</v>
      </c>
      <c r="V290" s="96"/>
      <c r="W290" s="96"/>
      <c r="X290" s="96"/>
      <c r="Y290" s="96"/>
      <c r="Z290" s="96"/>
      <c r="AA290" s="96">
        <f>AB290+AC290</f>
        <v>3.4</v>
      </c>
      <c r="AB290" s="96">
        <v>0</v>
      </c>
      <c r="AC290" s="96">
        <v>3.4</v>
      </c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  <c r="AO290" s="96"/>
      <c r="AP290" s="421"/>
      <c r="AQ290" s="96"/>
      <c r="AR290" s="604"/>
      <c r="AS290" s="604"/>
      <c r="AT290" s="604"/>
      <c r="AU290" s="604"/>
      <c r="AV290" s="604"/>
      <c r="AW290" s="604"/>
      <c r="AX290" s="604"/>
      <c r="AY290" s="604"/>
      <c r="AZ290" s="604"/>
      <c r="BA290" s="604"/>
      <c r="BB290" s="604"/>
      <c r="BC290" s="604"/>
      <c r="BD290" s="604"/>
      <c r="BE290" s="604"/>
      <c r="BF290" s="604"/>
      <c r="BG290" s="604"/>
      <c r="BH290" s="604"/>
      <c r="BI290" s="604"/>
      <c r="BJ290" s="604"/>
      <c r="BK290" s="604"/>
      <c r="BL290" s="604"/>
      <c r="BM290" s="604"/>
      <c r="BN290" s="604"/>
      <c r="BO290" s="604"/>
      <c r="BP290" s="604"/>
      <c r="BQ290" s="604"/>
      <c r="BR290" s="604"/>
      <c r="BS290" s="604"/>
      <c r="BT290" s="604"/>
      <c r="BU290" s="604"/>
      <c r="BV290" s="604"/>
      <c r="BW290" s="604"/>
      <c r="BX290" s="604"/>
      <c r="BY290" s="604"/>
      <c r="BZ290" s="604"/>
      <c r="CA290" s="628"/>
    </row>
    <row r="291" spans="1:79" s="48" customFormat="1" ht="25.5" hidden="1" customHeight="1">
      <c r="A291" s="1342"/>
      <c r="B291" s="102" t="s">
        <v>265</v>
      </c>
      <c r="C291" s="578"/>
      <c r="D291" s="578"/>
      <c r="E291" s="578"/>
      <c r="F291" s="578"/>
      <c r="G291" s="104"/>
      <c r="H291" s="104"/>
      <c r="I291" s="625"/>
      <c r="J291" s="106"/>
      <c r="K291" s="106"/>
      <c r="L291" s="96"/>
      <c r="M291" s="96"/>
      <c r="N291" s="96"/>
      <c r="O291" s="96"/>
      <c r="P291" s="96">
        <f>R291+T291</f>
        <v>0</v>
      </c>
      <c r="Q291" s="96">
        <f>S291+U291+W291+Y291</f>
        <v>0</v>
      </c>
      <c r="R291" s="96"/>
      <c r="S291" s="96"/>
      <c r="T291" s="96">
        <v>0</v>
      </c>
      <c r="U291" s="96">
        <v>0</v>
      </c>
      <c r="V291" s="96">
        <f>W291</f>
        <v>0</v>
      </c>
      <c r="W291" s="96">
        <v>0</v>
      </c>
      <c r="X291" s="96"/>
      <c r="Y291" s="96">
        <v>0</v>
      </c>
      <c r="Z291" s="96"/>
      <c r="AA291" s="96">
        <f>SUM(AB291:AE291)</f>
        <v>0</v>
      </c>
      <c r="AB291" s="96"/>
      <c r="AC291" s="96">
        <v>0</v>
      </c>
      <c r="AD291" s="96">
        <v>0</v>
      </c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  <c r="AO291" s="96"/>
      <c r="AP291" s="421"/>
      <c r="AQ291" s="96"/>
      <c r="AR291" s="602"/>
      <c r="AS291" s="602"/>
      <c r="AT291" s="602"/>
      <c r="AU291" s="602"/>
      <c r="AV291" s="602"/>
      <c r="AW291" s="602"/>
      <c r="AX291" s="602"/>
      <c r="AY291" s="602"/>
      <c r="AZ291" s="602"/>
      <c r="BA291" s="602"/>
      <c r="BB291" s="602"/>
      <c r="BC291" s="602"/>
      <c r="BD291" s="602"/>
      <c r="BE291" s="602"/>
      <c r="BF291" s="602"/>
      <c r="BG291" s="602"/>
      <c r="BH291" s="602"/>
      <c r="BI291" s="602"/>
      <c r="BJ291" s="602"/>
      <c r="BK291" s="602"/>
      <c r="BL291" s="602"/>
      <c r="BM291" s="602"/>
      <c r="BN291" s="602"/>
      <c r="BO291" s="602"/>
      <c r="BP291" s="602"/>
      <c r="BQ291" s="602"/>
      <c r="BR291" s="602"/>
      <c r="BS291" s="602"/>
      <c r="BT291" s="602"/>
      <c r="BU291" s="602"/>
      <c r="BV291" s="602"/>
      <c r="BW291" s="602"/>
      <c r="BX291" s="602"/>
      <c r="BY291" s="602"/>
      <c r="BZ291" s="602"/>
      <c r="CA291" s="627"/>
    </row>
    <row r="292" spans="1:79" s="48" customFormat="1" ht="15.75" customHeight="1">
      <c r="A292" s="1342"/>
      <c r="B292" s="1" t="s">
        <v>419</v>
      </c>
      <c r="C292" s="928"/>
      <c r="D292" s="928"/>
      <c r="E292" s="928"/>
      <c r="F292" s="928"/>
      <c r="G292" s="893"/>
      <c r="H292" s="893"/>
      <c r="I292" s="23" t="s">
        <v>10</v>
      </c>
      <c r="J292" s="6"/>
      <c r="K292" s="6"/>
      <c r="L292" s="47">
        <v>263850.07</v>
      </c>
      <c r="M292" s="47">
        <v>263850.07</v>
      </c>
      <c r="N292" s="47">
        <v>263850.07</v>
      </c>
      <c r="O292" s="47">
        <v>263850.07</v>
      </c>
      <c r="P292" s="47">
        <v>0</v>
      </c>
      <c r="Q292" s="47">
        <v>0</v>
      </c>
      <c r="R292" s="47">
        <f t="shared" ref="R292:AJ292" si="164">SUM(R293:R296)</f>
        <v>0</v>
      </c>
      <c r="S292" s="47">
        <f t="shared" si="164"/>
        <v>17522.268</v>
      </c>
      <c r="T292" s="47">
        <f t="shared" si="164"/>
        <v>0</v>
      </c>
      <c r="U292" s="47">
        <f>SUM(U293:U296)</f>
        <v>26950.873</v>
      </c>
      <c r="V292" s="47">
        <f t="shared" si="164"/>
        <v>0</v>
      </c>
      <c r="W292" s="47">
        <f t="shared" si="164"/>
        <v>63752.257239999999</v>
      </c>
      <c r="X292" s="47">
        <f t="shared" si="164"/>
        <v>0</v>
      </c>
      <c r="Y292" s="47">
        <f t="shared" si="164"/>
        <v>0</v>
      </c>
      <c r="Z292" s="96"/>
      <c r="AA292" s="47">
        <v>0</v>
      </c>
      <c r="AB292" s="47">
        <f t="shared" si="164"/>
        <v>17522.268</v>
      </c>
      <c r="AC292" s="47">
        <f t="shared" si="164"/>
        <v>17119.198000000004</v>
      </c>
      <c r="AD292" s="47">
        <f t="shared" si="164"/>
        <v>63735.476889999998</v>
      </c>
      <c r="AE292" s="47">
        <f t="shared" si="164"/>
        <v>0</v>
      </c>
      <c r="AF292" s="47">
        <f t="shared" si="164"/>
        <v>0</v>
      </c>
      <c r="AG292" s="47">
        <f t="shared" si="164"/>
        <v>0</v>
      </c>
      <c r="AH292" s="47">
        <f t="shared" si="164"/>
        <v>0</v>
      </c>
      <c r="AI292" s="47">
        <f t="shared" si="164"/>
        <v>0</v>
      </c>
      <c r="AJ292" s="47">
        <f t="shared" si="164"/>
        <v>0</v>
      </c>
      <c r="AK292" s="47">
        <f>AK293</f>
        <v>0</v>
      </c>
      <c r="AL292" s="47">
        <v>0</v>
      </c>
      <c r="AM292" s="47">
        <v>0</v>
      </c>
      <c r="AN292" s="47">
        <v>0</v>
      </c>
      <c r="AO292" s="47">
        <v>0</v>
      </c>
      <c r="AP292" s="419"/>
      <c r="AQ292" s="96"/>
      <c r="AR292" s="602"/>
      <c r="AS292" s="602"/>
      <c r="AT292" s="602"/>
      <c r="AU292" s="602"/>
      <c r="AV292" s="602"/>
      <c r="AW292" s="602"/>
      <c r="AX292" s="602"/>
      <c r="AY292" s="602"/>
      <c r="AZ292" s="602"/>
      <c r="BA292" s="602"/>
      <c r="BB292" s="602"/>
      <c r="BC292" s="602"/>
      <c r="BD292" s="602"/>
      <c r="BE292" s="602"/>
      <c r="BF292" s="602"/>
      <c r="BG292" s="602"/>
      <c r="BH292" s="602"/>
      <c r="BI292" s="602"/>
      <c r="BJ292" s="602"/>
      <c r="BK292" s="602"/>
      <c r="BL292" s="602"/>
      <c r="BM292" s="602"/>
      <c r="BN292" s="602"/>
      <c r="BO292" s="602"/>
      <c r="BP292" s="602"/>
      <c r="BQ292" s="602"/>
      <c r="BR292" s="602"/>
      <c r="BS292" s="602"/>
      <c r="BT292" s="602"/>
      <c r="BU292" s="602"/>
      <c r="BV292" s="602"/>
      <c r="BW292" s="602"/>
      <c r="BX292" s="602"/>
      <c r="BY292" s="602"/>
      <c r="BZ292" s="602"/>
      <c r="CA292" s="627"/>
    </row>
    <row r="293" spans="1:79" s="546" customFormat="1" hidden="1">
      <c r="A293" s="1342"/>
      <c r="B293" s="102" t="s">
        <v>305</v>
      </c>
      <c r="C293" s="578"/>
      <c r="D293" s="578"/>
      <c r="E293" s="578"/>
      <c r="F293" s="578"/>
      <c r="G293" s="104"/>
      <c r="H293" s="104"/>
      <c r="I293" s="444"/>
      <c r="J293" s="106"/>
      <c r="K293" s="106"/>
      <c r="L293" s="96"/>
      <c r="M293" s="96"/>
      <c r="N293" s="96"/>
      <c r="O293" s="96"/>
      <c r="P293" s="96"/>
      <c r="Q293" s="96">
        <f>S293+U293+W293+9060.07</f>
        <v>107237.25789000001</v>
      </c>
      <c r="R293" s="96"/>
      <c r="S293" s="96">
        <v>17505.331999999999</v>
      </c>
      <c r="T293" s="96"/>
      <c r="U293" s="96">
        <v>17063.596000000001</v>
      </c>
      <c r="V293" s="96"/>
      <c r="W293" s="96">
        <v>63608.259890000001</v>
      </c>
      <c r="X293" s="96"/>
      <c r="Y293" s="96"/>
      <c r="Z293" s="96"/>
      <c r="AA293" s="96">
        <f>AB293+AC293+AD293+9060.07</f>
        <v>107237.25789000001</v>
      </c>
      <c r="AB293" s="96">
        <v>17505.331999999999</v>
      </c>
      <c r="AC293" s="96">
        <v>17063.596000000001</v>
      </c>
      <c r="AD293" s="96">
        <v>63608.259890000001</v>
      </c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421"/>
      <c r="AQ293" s="96"/>
      <c r="AR293" s="604"/>
      <c r="AS293" s="604"/>
      <c r="AT293" s="604"/>
      <c r="AU293" s="604"/>
      <c r="AV293" s="604"/>
      <c r="AW293" s="604"/>
      <c r="AX293" s="604"/>
      <c r="AY293" s="604"/>
      <c r="AZ293" s="604"/>
      <c r="BA293" s="604"/>
      <c r="BB293" s="604"/>
      <c r="BC293" s="604"/>
      <c r="BD293" s="604"/>
      <c r="BE293" s="604"/>
      <c r="BF293" s="604"/>
      <c r="BG293" s="604"/>
      <c r="BH293" s="604"/>
      <c r="BI293" s="604"/>
      <c r="BJ293" s="604"/>
      <c r="BK293" s="604"/>
      <c r="BL293" s="604"/>
      <c r="BM293" s="604"/>
      <c r="BN293" s="604"/>
      <c r="BO293" s="604"/>
      <c r="BP293" s="604"/>
      <c r="BQ293" s="604"/>
      <c r="BR293" s="604"/>
      <c r="BS293" s="604"/>
      <c r="BT293" s="604"/>
      <c r="BU293" s="604"/>
      <c r="BV293" s="604"/>
      <c r="BW293" s="604"/>
      <c r="BX293" s="604"/>
      <c r="BY293" s="604"/>
      <c r="BZ293" s="604"/>
      <c r="CA293" s="628"/>
    </row>
    <row r="294" spans="1:79" s="546" customFormat="1" hidden="1">
      <c r="A294" s="1342"/>
      <c r="B294" s="102" t="s">
        <v>306</v>
      </c>
      <c r="C294" s="578"/>
      <c r="D294" s="578"/>
      <c r="E294" s="578"/>
      <c r="F294" s="578"/>
      <c r="G294" s="104"/>
      <c r="H294" s="104"/>
      <c r="I294" s="444"/>
      <c r="J294" s="106"/>
      <c r="K294" s="106"/>
      <c r="L294" s="96"/>
      <c r="M294" s="96"/>
      <c r="N294" s="96"/>
      <c r="O294" s="96"/>
      <c r="P294" s="96"/>
      <c r="Q294" s="96">
        <f>S294+U294+W294+18.12</f>
        <v>214.47535000000002</v>
      </c>
      <c r="R294" s="96"/>
      <c r="S294" s="96">
        <v>16.936</v>
      </c>
      <c r="T294" s="96"/>
      <c r="U294" s="96">
        <v>35.421999999999997</v>
      </c>
      <c r="V294" s="96"/>
      <c r="W294" s="96">
        <f>127.21652+16.78083</f>
        <v>143.99735000000001</v>
      </c>
      <c r="X294" s="96"/>
      <c r="Y294" s="96"/>
      <c r="Z294" s="96"/>
      <c r="AA294" s="96">
        <f>AB294+AC294+AD294+18.12</f>
        <v>214.47500000000002</v>
      </c>
      <c r="AB294" s="96">
        <v>16.936</v>
      </c>
      <c r="AC294" s="96">
        <v>52.201999999999998</v>
      </c>
      <c r="AD294" s="96">
        <v>127.217</v>
      </c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421"/>
      <c r="AQ294" s="96"/>
      <c r="AR294" s="604"/>
      <c r="AS294" s="604"/>
      <c r="AT294" s="604"/>
      <c r="AU294" s="604"/>
      <c r="AV294" s="604"/>
      <c r="AW294" s="604"/>
      <c r="AX294" s="604"/>
      <c r="AY294" s="604"/>
      <c r="AZ294" s="604"/>
      <c r="BA294" s="604"/>
      <c r="BB294" s="604"/>
      <c r="BC294" s="604"/>
      <c r="BD294" s="604"/>
      <c r="BE294" s="604"/>
      <c r="BF294" s="604"/>
      <c r="BG294" s="604"/>
      <c r="BH294" s="604"/>
      <c r="BI294" s="604"/>
      <c r="BJ294" s="604"/>
      <c r="BK294" s="604"/>
      <c r="BL294" s="604"/>
      <c r="BM294" s="604"/>
      <c r="BN294" s="604"/>
      <c r="BO294" s="604"/>
      <c r="BP294" s="604"/>
      <c r="BQ294" s="604"/>
      <c r="BR294" s="604"/>
      <c r="BS294" s="604"/>
      <c r="BT294" s="604"/>
      <c r="BU294" s="604"/>
      <c r="BV294" s="604"/>
      <c r="BW294" s="604"/>
      <c r="BX294" s="604"/>
      <c r="BY294" s="604"/>
      <c r="BZ294" s="604"/>
      <c r="CA294" s="628"/>
    </row>
    <row r="295" spans="1:79" s="546" customFormat="1" hidden="1">
      <c r="A295" s="1342"/>
      <c r="B295" s="102" t="s">
        <v>319</v>
      </c>
      <c r="C295" s="578"/>
      <c r="D295" s="578"/>
      <c r="E295" s="578"/>
      <c r="F295" s="578"/>
      <c r="G295" s="104"/>
      <c r="H295" s="104"/>
      <c r="I295" s="444"/>
      <c r="J295" s="106"/>
      <c r="K295" s="106"/>
      <c r="L295" s="96"/>
      <c r="M295" s="96"/>
      <c r="N295" s="96"/>
      <c r="O295" s="96"/>
      <c r="P295" s="96"/>
      <c r="Q295" s="96">
        <f>S295+U295+4924.23</f>
        <v>14772.684999999999</v>
      </c>
      <c r="R295" s="96"/>
      <c r="S295" s="96"/>
      <c r="T295" s="96"/>
      <c r="U295" s="96">
        <v>9848.4549999999999</v>
      </c>
      <c r="V295" s="96"/>
      <c r="W295" s="96"/>
      <c r="X295" s="96"/>
      <c r="Y295" s="96"/>
      <c r="Z295" s="96"/>
      <c r="AA295" s="96">
        <v>0</v>
      </c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  <c r="AO295" s="96"/>
      <c r="AP295" s="421"/>
      <c r="AQ295" s="96"/>
      <c r="AR295" s="604"/>
      <c r="AS295" s="604"/>
      <c r="AT295" s="604"/>
      <c r="AU295" s="604"/>
      <c r="AV295" s="604"/>
      <c r="AW295" s="604"/>
      <c r="AX295" s="604"/>
      <c r="AY295" s="604"/>
      <c r="AZ295" s="604"/>
      <c r="BA295" s="604"/>
      <c r="BB295" s="604"/>
      <c r="BC295" s="604"/>
      <c r="BD295" s="604"/>
      <c r="BE295" s="604"/>
      <c r="BF295" s="604"/>
      <c r="BG295" s="604"/>
      <c r="BH295" s="604"/>
      <c r="BI295" s="604"/>
      <c r="BJ295" s="604"/>
      <c r="BK295" s="604"/>
      <c r="BL295" s="604"/>
      <c r="BM295" s="604"/>
      <c r="BN295" s="604"/>
      <c r="BO295" s="604"/>
      <c r="BP295" s="604"/>
      <c r="BQ295" s="604"/>
      <c r="BR295" s="604"/>
      <c r="BS295" s="604"/>
      <c r="BT295" s="604"/>
      <c r="BU295" s="604"/>
      <c r="BV295" s="604"/>
      <c r="BW295" s="604"/>
      <c r="BX295" s="604"/>
      <c r="BY295" s="604"/>
      <c r="BZ295" s="604"/>
      <c r="CA295" s="628"/>
    </row>
    <row r="296" spans="1:79" s="546" customFormat="1" hidden="1">
      <c r="A296" s="1343"/>
      <c r="B296" s="102"/>
      <c r="C296" s="578"/>
      <c r="D296" s="578"/>
      <c r="E296" s="578"/>
      <c r="F296" s="578"/>
      <c r="G296" s="104"/>
      <c r="H296" s="104"/>
      <c r="I296" s="444"/>
      <c r="J296" s="106"/>
      <c r="K296" s="106"/>
      <c r="L296" s="96"/>
      <c r="M296" s="96"/>
      <c r="N296" s="96"/>
      <c r="O296" s="96"/>
      <c r="P296" s="96"/>
      <c r="Q296" s="96">
        <v>0</v>
      </c>
      <c r="R296" s="96"/>
      <c r="S296" s="96">
        <v>0</v>
      </c>
      <c r="T296" s="96"/>
      <c r="U296" s="96">
        <v>3.4</v>
      </c>
      <c r="V296" s="96"/>
      <c r="W296" s="96"/>
      <c r="X296" s="96"/>
      <c r="Y296" s="96"/>
      <c r="Z296" s="96"/>
      <c r="AA296" s="96">
        <v>0</v>
      </c>
      <c r="AB296" s="96">
        <v>0</v>
      </c>
      <c r="AC296" s="96">
        <v>3.4</v>
      </c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421"/>
      <c r="AQ296" s="96"/>
      <c r="AR296" s="604"/>
      <c r="AS296" s="604"/>
      <c r="AT296" s="604"/>
      <c r="AU296" s="604"/>
      <c r="AV296" s="604"/>
      <c r="AW296" s="604"/>
      <c r="AX296" s="604"/>
      <c r="AY296" s="604"/>
      <c r="AZ296" s="604"/>
      <c r="BA296" s="604"/>
      <c r="BB296" s="604"/>
      <c r="BC296" s="604"/>
      <c r="BD296" s="604"/>
      <c r="BE296" s="604"/>
      <c r="BF296" s="604"/>
      <c r="BG296" s="604"/>
      <c r="BH296" s="604"/>
      <c r="BI296" s="604"/>
      <c r="BJ296" s="604"/>
      <c r="BK296" s="604"/>
      <c r="BL296" s="604"/>
      <c r="BM296" s="604"/>
      <c r="BN296" s="604"/>
      <c r="BO296" s="604"/>
      <c r="BP296" s="604"/>
      <c r="BQ296" s="604"/>
      <c r="BR296" s="604"/>
      <c r="BS296" s="604"/>
      <c r="BT296" s="604"/>
      <c r="BU296" s="604"/>
      <c r="BV296" s="604"/>
      <c r="BW296" s="604"/>
      <c r="BX296" s="604"/>
      <c r="BY296" s="604"/>
      <c r="BZ296" s="604"/>
      <c r="CA296" s="628"/>
    </row>
    <row r="297" spans="1:79" s="327" customFormat="1" ht="33" customHeight="1">
      <c r="A297" s="1022" t="s">
        <v>194</v>
      </c>
      <c r="B297" s="797" t="s">
        <v>396</v>
      </c>
      <c r="C297" s="882"/>
      <c r="D297" s="882"/>
      <c r="E297" s="882"/>
      <c r="F297" s="882">
        <v>82</v>
      </c>
      <c r="G297" s="824"/>
      <c r="H297" s="824"/>
      <c r="I297" s="990" t="s">
        <v>20</v>
      </c>
      <c r="J297" s="52">
        <f>L297</f>
        <v>12299.37</v>
      </c>
      <c r="K297" s="52"/>
      <c r="L297" s="3">
        <f>L299</f>
        <v>12299.37</v>
      </c>
      <c r="M297" s="3">
        <f t="shared" ref="M297:O297" si="165">M299</f>
        <v>0</v>
      </c>
      <c r="N297" s="3">
        <f t="shared" si="165"/>
        <v>0</v>
      </c>
      <c r="O297" s="3">
        <f t="shared" si="165"/>
        <v>5371.98</v>
      </c>
      <c r="P297" s="3">
        <f>SUM(P298:P299)</f>
        <v>2400.44</v>
      </c>
      <c r="Q297" s="3">
        <f t="shared" ref="Q297:AA297" si="166">SUM(Q298:Q299)</f>
        <v>0</v>
      </c>
      <c r="R297" s="3">
        <f t="shared" si="166"/>
        <v>0</v>
      </c>
      <c r="S297" s="3">
        <f t="shared" si="166"/>
        <v>0</v>
      </c>
      <c r="T297" s="3">
        <f t="shared" si="166"/>
        <v>0</v>
      </c>
      <c r="U297" s="3">
        <f t="shared" si="166"/>
        <v>0</v>
      </c>
      <c r="V297" s="3">
        <f t="shared" si="166"/>
        <v>0</v>
      </c>
      <c r="W297" s="3">
        <f t="shared" si="166"/>
        <v>0</v>
      </c>
      <c r="X297" s="3">
        <f t="shared" si="166"/>
        <v>0</v>
      </c>
      <c r="Y297" s="3">
        <f t="shared" si="166"/>
        <v>0</v>
      </c>
      <c r="Z297" s="3">
        <f t="shared" si="166"/>
        <v>0</v>
      </c>
      <c r="AA297" s="3">
        <f t="shared" si="166"/>
        <v>0</v>
      </c>
      <c r="AB297" s="3">
        <f t="shared" ref="AB297:AO297" si="167">AB299</f>
        <v>0</v>
      </c>
      <c r="AC297" s="3">
        <f t="shared" si="167"/>
        <v>0</v>
      </c>
      <c r="AD297" s="3">
        <f t="shared" si="167"/>
        <v>0</v>
      </c>
      <c r="AE297" s="3">
        <f t="shared" si="167"/>
        <v>0</v>
      </c>
      <c r="AF297" s="3">
        <f t="shared" si="167"/>
        <v>0</v>
      </c>
      <c r="AG297" s="3">
        <f t="shared" si="167"/>
        <v>0</v>
      </c>
      <c r="AH297" s="3">
        <f t="shared" si="167"/>
        <v>0</v>
      </c>
      <c r="AI297" s="3">
        <f t="shared" si="167"/>
        <v>0</v>
      </c>
      <c r="AJ297" s="3">
        <f t="shared" si="167"/>
        <v>0</v>
      </c>
      <c r="AK297" s="3">
        <f t="shared" si="167"/>
        <v>0</v>
      </c>
      <c r="AL297" s="3">
        <f t="shared" si="167"/>
        <v>0</v>
      </c>
      <c r="AM297" s="3">
        <f t="shared" si="167"/>
        <v>0</v>
      </c>
      <c r="AN297" s="3">
        <f t="shared" si="167"/>
        <v>0</v>
      </c>
      <c r="AO297" s="3">
        <f t="shared" si="167"/>
        <v>0</v>
      </c>
      <c r="AP297" s="852"/>
      <c r="AQ297" s="95">
        <v>0</v>
      </c>
    </row>
    <row r="298" spans="1:79" ht="15.75" customHeight="1">
      <c r="A298" s="1023"/>
      <c r="B298" s="1" t="s">
        <v>39</v>
      </c>
      <c r="C298" s="928"/>
      <c r="D298" s="928"/>
      <c r="E298" s="928"/>
      <c r="F298" s="928"/>
      <c r="G298" s="893"/>
      <c r="H298" s="893"/>
      <c r="I298" s="991"/>
      <c r="J298" s="6"/>
      <c r="K298" s="6"/>
      <c r="L298" s="47"/>
      <c r="M298" s="47"/>
      <c r="N298" s="47"/>
      <c r="O298" s="47"/>
      <c r="P298" s="47">
        <v>2400.44</v>
      </c>
      <c r="Q298" s="47">
        <f>S298</f>
        <v>0</v>
      </c>
      <c r="R298" s="47">
        <f>S298</f>
        <v>0</v>
      </c>
      <c r="S298" s="47">
        <v>0</v>
      </c>
      <c r="T298" s="47"/>
      <c r="U298" s="47"/>
      <c r="V298" s="47"/>
      <c r="W298" s="47"/>
      <c r="X298" s="47"/>
      <c r="Y298" s="47"/>
      <c r="Z298" s="47"/>
      <c r="AA298" s="47">
        <v>0</v>
      </c>
      <c r="AB298" s="47">
        <v>0</v>
      </c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19"/>
      <c r="AQ298" s="47"/>
    </row>
    <row r="299" spans="1:79" ht="19.5" customHeight="1">
      <c r="A299" s="1025"/>
      <c r="B299" s="1" t="s">
        <v>213</v>
      </c>
      <c r="C299" s="927"/>
      <c r="D299" s="927"/>
      <c r="E299" s="927"/>
      <c r="F299" s="927"/>
      <c r="G299" s="893">
        <v>2024</v>
      </c>
      <c r="H299" s="893">
        <v>2029</v>
      </c>
      <c r="I299" s="992"/>
      <c r="J299" s="6">
        <f>L299</f>
        <v>12299.37</v>
      </c>
      <c r="K299" s="6"/>
      <c r="L299" s="47">
        <v>12299.37</v>
      </c>
      <c r="M299" s="47">
        <v>0</v>
      </c>
      <c r="N299" s="47">
        <v>0</v>
      </c>
      <c r="O299" s="47">
        <v>5371.98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7">
        <v>0</v>
      </c>
      <c r="Z299" s="96"/>
      <c r="AA299" s="47">
        <v>0</v>
      </c>
      <c r="AB299" s="47">
        <v>0</v>
      </c>
      <c r="AC299" s="47">
        <v>0</v>
      </c>
      <c r="AD299" s="47">
        <v>0</v>
      </c>
      <c r="AE299" s="47">
        <v>0</v>
      </c>
      <c r="AF299" s="47">
        <v>0</v>
      </c>
      <c r="AG299" s="47">
        <v>0</v>
      </c>
      <c r="AH299" s="47">
        <v>0</v>
      </c>
      <c r="AI299" s="47"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47">
        <v>0</v>
      </c>
      <c r="AP299" s="419"/>
      <c r="AQ299" s="96"/>
    </row>
    <row r="300" spans="1:79" ht="15.75" hidden="1">
      <c r="B300" s="629" t="s">
        <v>96</v>
      </c>
      <c r="C300" s="629"/>
      <c r="D300" s="629"/>
      <c r="E300" s="629"/>
      <c r="F300" s="629"/>
      <c r="G300" s="629"/>
      <c r="H300" s="629"/>
      <c r="I300" s="629"/>
      <c r="J300" s="629"/>
      <c r="K300" s="629"/>
      <c r="L300" s="629"/>
      <c r="M300" s="629"/>
      <c r="N300" s="629"/>
      <c r="O300" s="629"/>
      <c r="P300" s="630"/>
      <c r="Q300" s="629"/>
      <c r="S300" s="629"/>
      <c r="T300" s="629" t="s">
        <v>97</v>
      </c>
      <c r="U300" s="629"/>
      <c r="V300" s="629"/>
      <c r="W300" s="629"/>
      <c r="AB300" s="629" t="s">
        <v>97</v>
      </c>
      <c r="AO300" s="629"/>
      <c r="AP300" s="629"/>
    </row>
    <row r="301" spans="1:79" ht="15.75" hidden="1">
      <c r="B301" s="629"/>
      <c r="C301" s="629"/>
      <c r="D301" s="629"/>
      <c r="E301" s="629"/>
      <c r="F301" s="629"/>
      <c r="G301" s="629"/>
      <c r="H301" s="629"/>
      <c r="I301" s="629"/>
      <c r="J301" s="629"/>
      <c r="K301" s="629"/>
      <c r="L301" s="629"/>
      <c r="M301" s="629"/>
      <c r="N301" s="629"/>
      <c r="O301" s="629"/>
      <c r="P301" s="630"/>
      <c r="Q301" s="629"/>
      <c r="S301" s="629"/>
      <c r="T301" s="629"/>
      <c r="U301" s="629"/>
      <c r="AB301" s="629"/>
      <c r="AC301" s="632" t="s">
        <v>98</v>
      </c>
      <c r="AD301" s="629"/>
      <c r="AE301" s="629"/>
      <c r="AF301" s="629"/>
      <c r="AG301" s="629"/>
      <c r="AH301" s="629"/>
      <c r="AI301" s="629"/>
      <c r="AJ301" s="629"/>
      <c r="AK301" s="629"/>
      <c r="AL301" s="629"/>
      <c r="AM301" s="629" t="s">
        <v>99</v>
      </c>
      <c r="AN301" s="629"/>
      <c r="AO301" s="629"/>
      <c r="AP301" s="629"/>
    </row>
    <row r="302" spans="1:79" ht="15.75" hidden="1">
      <c r="B302" s="629"/>
      <c r="C302" s="629"/>
      <c r="D302" s="629"/>
      <c r="E302" s="629"/>
      <c r="F302" s="629"/>
      <c r="G302" s="629"/>
      <c r="H302" s="629"/>
      <c r="I302" s="629"/>
      <c r="J302" s="629"/>
      <c r="K302" s="629"/>
      <c r="L302" s="629"/>
      <c r="M302" s="629"/>
      <c r="N302" s="629"/>
      <c r="O302" s="629"/>
      <c r="P302" s="630"/>
      <c r="Q302" s="629"/>
      <c r="S302" s="629"/>
      <c r="T302" s="629"/>
      <c r="W302" s="629" t="s">
        <v>98</v>
      </c>
      <c r="AB302" s="629"/>
      <c r="AD302" s="629"/>
      <c r="AE302" s="629"/>
      <c r="AF302" s="629"/>
      <c r="AG302" s="629"/>
      <c r="AH302" s="629"/>
      <c r="AI302" s="629"/>
      <c r="AJ302" s="629"/>
      <c r="AK302" s="629"/>
      <c r="AL302" s="629"/>
      <c r="AM302" s="629"/>
      <c r="AN302" s="629"/>
      <c r="AO302" s="629"/>
      <c r="AP302" s="629"/>
    </row>
    <row r="303" spans="1:79" ht="15.75" hidden="1">
      <c r="B303" s="629" t="s">
        <v>94</v>
      </c>
      <c r="C303" s="629"/>
      <c r="D303" s="629"/>
      <c r="E303" s="629"/>
      <c r="F303" s="629"/>
      <c r="G303" s="629"/>
      <c r="H303" s="629"/>
      <c r="I303" s="629"/>
      <c r="J303" s="629"/>
      <c r="K303" s="629"/>
      <c r="L303" s="629"/>
      <c r="M303" s="629"/>
      <c r="N303" s="629"/>
      <c r="O303" s="629"/>
      <c r="P303" s="630"/>
      <c r="Q303" s="629"/>
      <c r="S303" s="629"/>
      <c r="T303" s="629" t="s">
        <v>95</v>
      </c>
      <c r="W303" s="629"/>
      <c r="AB303" s="629" t="s">
        <v>95</v>
      </c>
      <c r="AC303" s="632" t="s">
        <v>100</v>
      </c>
      <c r="AD303" s="629"/>
      <c r="AE303" s="629"/>
      <c r="AF303" s="629"/>
      <c r="AG303" s="629"/>
      <c r="AH303" s="629"/>
      <c r="AI303" s="629"/>
      <c r="AJ303" s="629"/>
      <c r="AK303" s="629"/>
      <c r="AL303" s="629"/>
      <c r="AM303" s="629" t="s">
        <v>101</v>
      </c>
      <c r="AN303" s="629"/>
    </row>
    <row r="304" spans="1:79" ht="15.75" hidden="1">
      <c r="W304" s="629"/>
      <c r="AJ304" s="629"/>
    </row>
    <row r="305" spans="1:43" ht="15.75" hidden="1">
      <c r="W305" s="629" t="s">
        <v>100</v>
      </c>
      <c r="AJ305" s="629" t="s">
        <v>101</v>
      </c>
    </row>
    <row r="306" spans="1:43" s="630" customFormat="1" ht="15.75" hidden="1">
      <c r="B306" s="630" t="s">
        <v>242</v>
      </c>
      <c r="T306" s="630" t="s">
        <v>151</v>
      </c>
      <c r="X306" s="633"/>
      <c r="Y306" s="633"/>
      <c r="Z306" s="633"/>
      <c r="AB306" s="630" t="s">
        <v>151</v>
      </c>
      <c r="AP306" s="634"/>
      <c r="AQ306" s="633"/>
    </row>
    <row r="307" spans="1:43" s="327" customFormat="1" ht="29.25" customHeight="1">
      <c r="A307" s="1022" t="s">
        <v>194</v>
      </c>
      <c r="B307" s="797" t="s">
        <v>420</v>
      </c>
      <c r="C307" s="882"/>
      <c r="D307" s="882"/>
      <c r="E307" s="882"/>
      <c r="F307" s="882">
        <v>82</v>
      </c>
      <c r="G307" s="824"/>
      <c r="H307" s="824"/>
      <c r="I307" s="990" t="s">
        <v>20</v>
      </c>
      <c r="J307" s="52">
        <f>L307</f>
        <v>12299.37</v>
      </c>
      <c r="K307" s="52"/>
      <c r="L307" s="3">
        <f>L309</f>
        <v>12299.37</v>
      </c>
      <c r="M307" s="3">
        <f t="shared" ref="M307:Y307" si="168">M309</f>
        <v>0</v>
      </c>
      <c r="N307" s="3">
        <f t="shared" si="168"/>
        <v>0</v>
      </c>
      <c r="O307" s="3">
        <f t="shared" si="168"/>
        <v>5371.98</v>
      </c>
      <c r="P307" s="3">
        <f>SUM(P308:P309)</f>
        <v>2804.27</v>
      </c>
      <c r="Q307" s="3">
        <f t="shared" si="168"/>
        <v>0</v>
      </c>
      <c r="R307" s="3">
        <f t="shared" si="168"/>
        <v>0</v>
      </c>
      <c r="S307" s="3">
        <f t="shared" si="168"/>
        <v>0</v>
      </c>
      <c r="T307" s="3">
        <f t="shared" si="168"/>
        <v>0</v>
      </c>
      <c r="U307" s="3">
        <f t="shared" si="168"/>
        <v>0</v>
      </c>
      <c r="V307" s="3">
        <f t="shared" si="168"/>
        <v>0</v>
      </c>
      <c r="W307" s="3">
        <f t="shared" si="168"/>
        <v>0</v>
      </c>
      <c r="X307" s="3">
        <f t="shared" si="168"/>
        <v>0</v>
      </c>
      <c r="Y307" s="3">
        <f t="shared" si="168"/>
        <v>0</v>
      </c>
      <c r="Z307" s="95">
        <v>0</v>
      </c>
      <c r="AA307" s="3">
        <f t="shared" ref="AA307:AO307" si="169">AA309</f>
        <v>0</v>
      </c>
      <c r="AB307" s="3">
        <f t="shared" si="169"/>
        <v>0</v>
      </c>
      <c r="AC307" s="3">
        <f t="shared" si="169"/>
        <v>0</v>
      </c>
      <c r="AD307" s="3">
        <f t="shared" si="169"/>
        <v>0</v>
      </c>
      <c r="AE307" s="3">
        <f t="shared" si="169"/>
        <v>0</v>
      </c>
      <c r="AF307" s="3">
        <f t="shared" si="169"/>
        <v>0</v>
      </c>
      <c r="AG307" s="3">
        <f t="shared" si="169"/>
        <v>0</v>
      </c>
      <c r="AH307" s="3">
        <f t="shared" si="169"/>
        <v>0</v>
      </c>
      <c r="AI307" s="3">
        <f t="shared" si="169"/>
        <v>0</v>
      </c>
      <c r="AJ307" s="3">
        <f t="shared" si="169"/>
        <v>0</v>
      </c>
      <c r="AK307" s="3">
        <f t="shared" si="169"/>
        <v>0</v>
      </c>
      <c r="AL307" s="3">
        <f t="shared" si="169"/>
        <v>0</v>
      </c>
      <c r="AM307" s="3">
        <f t="shared" si="169"/>
        <v>0</v>
      </c>
      <c r="AN307" s="3">
        <f t="shared" si="169"/>
        <v>0</v>
      </c>
      <c r="AO307" s="3">
        <f t="shared" si="169"/>
        <v>0</v>
      </c>
      <c r="AP307" s="852"/>
      <c r="AQ307" s="95">
        <v>0</v>
      </c>
    </row>
    <row r="308" spans="1:43" ht="15.75" customHeight="1">
      <c r="A308" s="1023"/>
      <c r="B308" s="1" t="s">
        <v>39</v>
      </c>
      <c r="C308" s="928"/>
      <c r="D308" s="928"/>
      <c r="E308" s="928"/>
      <c r="F308" s="928"/>
      <c r="G308" s="893"/>
      <c r="H308" s="893"/>
      <c r="I308" s="991"/>
      <c r="J308" s="6"/>
      <c r="K308" s="6"/>
      <c r="L308" s="47"/>
      <c r="M308" s="47"/>
      <c r="N308" s="47"/>
      <c r="O308" s="47"/>
      <c r="P308" s="47">
        <v>2804.27</v>
      </c>
      <c r="Q308" s="47">
        <f>S308</f>
        <v>0</v>
      </c>
      <c r="R308" s="47">
        <f>S308</f>
        <v>0</v>
      </c>
      <c r="S308" s="47">
        <v>0</v>
      </c>
      <c r="T308" s="47"/>
      <c r="U308" s="47"/>
      <c r="V308" s="47"/>
      <c r="W308" s="47"/>
      <c r="X308" s="47"/>
      <c r="Y308" s="47"/>
      <c r="Z308" s="47"/>
      <c r="AA308" s="47">
        <v>0</v>
      </c>
      <c r="AB308" s="47">
        <v>0</v>
      </c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19"/>
      <c r="AQ308" s="47"/>
    </row>
    <row r="309" spans="1:43" ht="19.5" customHeight="1">
      <c r="A309" s="1025"/>
      <c r="B309" s="1" t="s">
        <v>213</v>
      </c>
      <c r="C309" s="927"/>
      <c r="D309" s="927"/>
      <c r="E309" s="927"/>
      <c r="F309" s="927"/>
      <c r="G309" s="893">
        <v>2024</v>
      </c>
      <c r="H309" s="893">
        <v>2029</v>
      </c>
      <c r="I309" s="992"/>
      <c r="J309" s="6">
        <f>L309</f>
        <v>12299.37</v>
      </c>
      <c r="K309" s="6"/>
      <c r="L309" s="47">
        <v>12299.37</v>
      </c>
      <c r="M309" s="47">
        <v>0</v>
      </c>
      <c r="N309" s="47">
        <v>0</v>
      </c>
      <c r="O309" s="47">
        <v>5371.98</v>
      </c>
      <c r="P309" s="47">
        <v>0</v>
      </c>
      <c r="Q309" s="47">
        <v>0</v>
      </c>
      <c r="R309" s="47">
        <v>0</v>
      </c>
      <c r="S309" s="47">
        <v>0</v>
      </c>
      <c r="T309" s="47">
        <v>0</v>
      </c>
      <c r="U309" s="47">
        <v>0</v>
      </c>
      <c r="V309" s="47">
        <v>0</v>
      </c>
      <c r="W309" s="47">
        <v>0</v>
      </c>
      <c r="X309" s="47">
        <v>0</v>
      </c>
      <c r="Y309" s="47">
        <v>0</v>
      </c>
      <c r="Z309" s="96"/>
      <c r="AA309" s="47">
        <v>0</v>
      </c>
      <c r="AB309" s="47">
        <v>0</v>
      </c>
      <c r="AC309" s="47">
        <v>0</v>
      </c>
      <c r="AD309" s="47">
        <v>0</v>
      </c>
      <c r="AE309" s="47">
        <v>0</v>
      </c>
      <c r="AF309" s="47">
        <v>0</v>
      </c>
      <c r="AG309" s="47">
        <v>0</v>
      </c>
      <c r="AH309" s="47">
        <v>0</v>
      </c>
      <c r="AI309" s="47">
        <v>0</v>
      </c>
      <c r="AJ309" s="47">
        <v>0</v>
      </c>
      <c r="AK309" s="47">
        <v>0</v>
      </c>
      <c r="AL309" s="47">
        <v>0</v>
      </c>
      <c r="AM309" s="47">
        <v>0</v>
      </c>
      <c r="AN309" s="47">
        <v>0</v>
      </c>
      <c r="AO309" s="47">
        <v>0</v>
      </c>
      <c r="AP309" s="419"/>
      <c r="AQ309" s="96"/>
    </row>
    <row r="310" spans="1:43" s="327" customFormat="1" ht="29.25" customHeight="1">
      <c r="A310" s="1022" t="s">
        <v>194</v>
      </c>
      <c r="B310" s="797" t="s">
        <v>421</v>
      </c>
      <c r="C310" s="882"/>
      <c r="D310" s="882"/>
      <c r="E310" s="882"/>
      <c r="F310" s="882">
        <v>82</v>
      </c>
      <c r="G310" s="824"/>
      <c r="H310" s="824"/>
      <c r="I310" s="990" t="s">
        <v>20</v>
      </c>
      <c r="J310" s="52">
        <f>L310</f>
        <v>12299.37</v>
      </c>
      <c r="K310" s="52"/>
      <c r="L310" s="3">
        <f>L312</f>
        <v>12299.37</v>
      </c>
      <c r="M310" s="3">
        <f t="shared" ref="M310:Y310" si="170">M312</f>
        <v>0</v>
      </c>
      <c r="N310" s="3">
        <f t="shared" si="170"/>
        <v>0</v>
      </c>
      <c r="O310" s="3">
        <f t="shared" si="170"/>
        <v>5371.98</v>
      </c>
      <c r="P310" s="3">
        <f>SUM(P311:P312)</f>
        <v>377.92</v>
      </c>
      <c r="Q310" s="3">
        <f t="shared" si="170"/>
        <v>0</v>
      </c>
      <c r="R310" s="3">
        <f t="shared" si="170"/>
        <v>0</v>
      </c>
      <c r="S310" s="3">
        <f t="shared" si="170"/>
        <v>0</v>
      </c>
      <c r="T310" s="3">
        <f t="shared" si="170"/>
        <v>0</v>
      </c>
      <c r="U310" s="3">
        <f t="shared" si="170"/>
        <v>0</v>
      </c>
      <c r="V310" s="3">
        <f t="shared" si="170"/>
        <v>0</v>
      </c>
      <c r="W310" s="3">
        <f t="shared" si="170"/>
        <v>0</v>
      </c>
      <c r="X310" s="3">
        <f t="shared" si="170"/>
        <v>0</v>
      </c>
      <c r="Y310" s="3">
        <f t="shared" si="170"/>
        <v>0</v>
      </c>
      <c r="Z310" s="95">
        <v>0</v>
      </c>
      <c r="AA310" s="3">
        <f t="shared" ref="AA310:AO310" si="171">AA312</f>
        <v>0</v>
      </c>
      <c r="AB310" s="3">
        <f t="shared" si="171"/>
        <v>0</v>
      </c>
      <c r="AC310" s="3">
        <f t="shared" si="171"/>
        <v>0</v>
      </c>
      <c r="AD310" s="3">
        <f t="shared" si="171"/>
        <v>0</v>
      </c>
      <c r="AE310" s="3">
        <f t="shared" si="171"/>
        <v>0</v>
      </c>
      <c r="AF310" s="3">
        <f t="shared" si="171"/>
        <v>0</v>
      </c>
      <c r="AG310" s="3">
        <f t="shared" si="171"/>
        <v>0</v>
      </c>
      <c r="AH310" s="3">
        <f t="shared" si="171"/>
        <v>0</v>
      </c>
      <c r="AI310" s="3">
        <f t="shared" si="171"/>
        <v>0</v>
      </c>
      <c r="AJ310" s="3">
        <f t="shared" si="171"/>
        <v>0</v>
      </c>
      <c r="AK310" s="3">
        <f t="shared" si="171"/>
        <v>0</v>
      </c>
      <c r="AL310" s="3">
        <f t="shared" si="171"/>
        <v>0</v>
      </c>
      <c r="AM310" s="3">
        <f t="shared" si="171"/>
        <v>0</v>
      </c>
      <c r="AN310" s="3">
        <f t="shared" si="171"/>
        <v>0</v>
      </c>
      <c r="AO310" s="3">
        <f t="shared" si="171"/>
        <v>0</v>
      </c>
      <c r="AP310" s="852"/>
      <c r="AQ310" s="95">
        <v>0</v>
      </c>
    </row>
    <row r="311" spans="1:43" ht="15.75" customHeight="1">
      <c r="A311" s="1023"/>
      <c r="B311" s="1" t="s">
        <v>39</v>
      </c>
      <c r="C311" s="928"/>
      <c r="D311" s="928"/>
      <c r="E311" s="928"/>
      <c r="F311" s="928"/>
      <c r="G311" s="893"/>
      <c r="H311" s="893"/>
      <c r="I311" s="991"/>
      <c r="J311" s="6"/>
      <c r="K311" s="6"/>
      <c r="L311" s="47"/>
      <c r="M311" s="47"/>
      <c r="N311" s="47"/>
      <c r="O311" s="47"/>
      <c r="P311" s="47">
        <v>377.92</v>
      </c>
      <c r="Q311" s="47">
        <f>S311</f>
        <v>0</v>
      </c>
      <c r="R311" s="47">
        <f>S311</f>
        <v>0</v>
      </c>
      <c r="S311" s="47">
        <v>0</v>
      </c>
      <c r="T311" s="47"/>
      <c r="U311" s="47"/>
      <c r="V311" s="47"/>
      <c r="W311" s="47"/>
      <c r="X311" s="47"/>
      <c r="Y311" s="47"/>
      <c r="Z311" s="47"/>
      <c r="AA311" s="47">
        <v>0</v>
      </c>
      <c r="AB311" s="47">
        <v>0</v>
      </c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19"/>
      <c r="AQ311" s="47"/>
    </row>
    <row r="312" spans="1:43" ht="19.5" customHeight="1">
      <c r="A312" s="1025"/>
      <c r="B312" s="1" t="s">
        <v>213</v>
      </c>
      <c r="C312" s="927"/>
      <c r="D312" s="927"/>
      <c r="E312" s="927"/>
      <c r="F312" s="927"/>
      <c r="G312" s="893">
        <v>2024</v>
      </c>
      <c r="H312" s="893">
        <v>2029</v>
      </c>
      <c r="I312" s="992"/>
      <c r="J312" s="6">
        <f>L312</f>
        <v>12299.37</v>
      </c>
      <c r="K312" s="6"/>
      <c r="L312" s="47">
        <v>12299.37</v>
      </c>
      <c r="M312" s="47">
        <v>0</v>
      </c>
      <c r="N312" s="47">
        <v>0</v>
      </c>
      <c r="O312" s="47">
        <v>5371.98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7">
        <v>0</v>
      </c>
      <c r="Z312" s="96"/>
      <c r="AA312" s="47">
        <v>0</v>
      </c>
      <c r="AB312" s="47">
        <v>0</v>
      </c>
      <c r="AC312" s="47">
        <v>0</v>
      </c>
      <c r="AD312" s="47">
        <v>0</v>
      </c>
      <c r="AE312" s="47">
        <v>0</v>
      </c>
      <c r="AF312" s="47">
        <v>0</v>
      </c>
      <c r="AG312" s="47">
        <v>0</v>
      </c>
      <c r="AH312" s="47">
        <v>0</v>
      </c>
      <c r="AI312" s="47">
        <v>0</v>
      </c>
      <c r="AJ312" s="47">
        <v>0</v>
      </c>
      <c r="AK312" s="47">
        <v>0</v>
      </c>
      <c r="AL312" s="47">
        <v>0</v>
      </c>
      <c r="AM312" s="47">
        <v>0</v>
      </c>
      <c r="AN312" s="47">
        <v>0</v>
      </c>
      <c r="AO312" s="47">
        <v>0</v>
      </c>
      <c r="AP312" s="419"/>
      <c r="AQ312" s="96"/>
    </row>
  </sheetData>
  <mergeCells count="200">
    <mergeCell ref="B5:F5"/>
    <mergeCell ref="A6:H9"/>
    <mergeCell ref="A10:H10"/>
    <mergeCell ref="A11:H15"/>
    <mergeCell ref="A16:A19"/>
    <mergeCell ref="B16:H19"/>
    <mergeCell ref="A1:AP1"/>
    <mergeCell ref="E3:F3"/>
    <mergeCell ref="M3:O3"/>
    <mergeCell ref="R3:S3"/>
    <mergeCell ref="T3:U3"/>
    <mergeCell ref="V3:W3"/>
    <mergeCell ref="X3:Y3"/>
    <mergeCell ref="AF3:AJ3"/>
    <mergeCell ref="AL3:AO3"/>
    <mergeCell ref="H20:H21"/>
    <mergeCell ref="AP21:AP31"/>
    <mergeCell ref="A34:A36"/>
    <mergeCell ref="I34:I36"/>
    <mergeCell ref="J34:J36"/>
    <mergeCell ref="K34:K36"/>
    <mergeCell ref="AP35:AP36"/>
    <mergeCell ref="A20:A29"/>
    <mergeCell ref="C20:C21"/>
    <mergeCell ref="D20:D21"/>
    <mergeCell ref="E20:E21"/>
    <mergeCell ref="F20:F21"/>
    <mergeCell ref="G20:G21"/>
    <mergeCell ref="A37:A40"/>
    <mergeCell ref="I37:I40"/>
    <mergeCell ref="K37:K40"/>
    <mergeCell ref="A44:A47"/>
    <mergeCell ref="B44:H47"/>
    <mergeCell ref="A48:A52"/>
    <mergeCell ref="I48:I52"/>
    <mergeCell ref="J48:J52"/>
    <mergeCell ref="K48:K52"/>
    <mergeCell ref="I56:I58"/>
    <mergeCell ref="A59:A62"/>
    <mergeCell ref="C59:C62"/>
    <mergeCell ref="D59:D62"/>
    <mergeCell ref="E59:E62"/>
    <mergeCell ref="F59:F62"/>
    <mergeCell ref="I59:I62"/>
    <mergeCell ref="A53:A55"/>
    <mergeCell ref="B53:H55"/>
    <mergeCell ref="A56:A58"/>
    <mergeCell ref="C56:C58"/>
    <mergeCell ref="D56:D58"/>
    <mergeCell ref="E56:E58"/>
    <mergeCell ref="F56:F58"/>
    <mergeCell ref="I69:I72"/>
    <mergeCell ref="J69:J72"/>
    <mergeCell ref="A77:A80"/>
    <mergeCell ref="B77:H80"/>
    <mergeCell ref="A81:A82"/>
    <mergeCell ref="I81:I82"/>
    <mergeCell ref="A66:A68"/>
    <mergeCell ref="B66:H68"/>
    <mergeCell ref="A69:A72"/>
    <mergeCell ref="C69:C72"/>
    <mergeCell ref="D69:D72"/>
    <mergeCell ref="E69:E72"/>
    <mergeCell ref="F69:F72"/>
    <mergeCell ref="A95:A97"/>
    <mergeCell ref="I95:I96"/>
    <mergeCell ref="A98:A99"/>
    <mergeCell ref="I98:I99"/>
    <mergeCell ref="A101:A106"/>
    <mergeCell ref="I101:I106"/>
    <mergeCell ref="C85:C90"/>
    <mergeCell ref="D85:D90"/>
    <mergeCell ref="E85:E90"/>
    <mergeCell ref="F85:F90"/>
    <mergeCell ref="I85:I90"/>
    <mergeCell ref="A92:A94"/>
    <mergeCell ref="I92:I93"/>
    <mergeCell ref="A119:A123"/>
    <mergeCell ref="I119:I123"/>
    <mergeCell ref="A124:A125"/>
    <mergeCell ref="I124:I125"/>
    <mergeCell ref="A127:A130"/>
    <mergeCell ref="B127:H130"/>
    <mergeCell ref="A107:A111"/>
    <mergeCell ref="I107:I111"/>
    <mergeCell ref="A112:A113"/>
    <mergeCell ref="I112:I113"/>
    <mergeCell ref="A115:A118"/>
    <mergeCell ref="I115:I118"/>
    <mergeCell ref="A147:A151"/>
    <mergeCell ref="I147:I151"/>
    <mergeCell ref="J147:J151"/>
    <mergeCell ref="A154:H158"/>
    <mergeCell ref="A159:A162"/>
    <mergeCell ref="B159:H162"/>
    <mergeCell ref="A137:A141"/>
    <mergeCell ref="I137:I141"/>
    <mergeCell ref="J137:J141"/>
    <mergeCell ref="A142:A146"/>
    <mergeCell ref="I142:I146"/>
    <mergeCell ref="J142:J146"/>
    <mergeCell ref="H163:H164"/>
    <mergeCell ref="I163:I164"/>
    <mergeCell ref="J163:J164"/>
    <mergeCell ref="K163:K164"/>
    <mergeCell ref="A166:A169"/>
    <mergeCell ref="F166:F169"/>
    <mergeCell ref="I166:I169"/>
    <mergeCell ref="A163:A164"/>
    <mergeCell ref="C163:C164"/>
    <mergeCell ref="D163:D164"/>
    <mergeCell ref="E163:E164"/>
    <mergeCell ref="F163:F164"/>
    <mergeCell ref="G163:G164"/>
    <mergeCell ref="K170:K171"/>
    <mergeCell ref="A179:A180"/>
    <mergeCell ref="I179:I180"/>
    <mergeCell ref="A170:A171"/>
    <mergeCell ref="C170:C171"/>
    <mergeCell ref="D170:D171"/>
    <mergeCell ref="E170:E171"/>
    <mergeCell ref="F170:F171"/>
    <mergeCell ref="G170:G171"/>
    <mergeCell ref="A183:A184"/>
    <mergeCell ref="I183:I184"/>
    <mergeCell ref="A186:A187"/>
    <mergeCell ref="I186:I187"/>
    <mergeCell ref="A203:A206"/>
    <mergeCell ref="B203:H206"/>
    <mergeCell ref="H170:H171"/>
    <mergeCell ref="I170:I171"/>
    <mergeCell ref="J170:J171"/>
    <mergeCell ref="J207:J211"/>
    <mergeCell ref="A212:A213"/>
    <mergeCell ref="I212:I213"/>
    <mergeCell ref="I218:I219"/>
    <mergeCell ref="I224:I225"/>
    <mergeCell ref="I226:I227"/>
    <mergeCell ref="A207:A211"/>
    <mergeCell ref="C207:C211"/>
    <mergeCell ref="D207:D211"/>
    <mergeCell ref="E207:E211"/>
    <mergeCell ref="F207:F211"/>
    <mergeCell ref="I207:I211"/>
    <mergeCell ref="H237:H240"/>
    <mergeCell ref="I237:I240"/>
    <mergeCell ref="J237:J240"/>
    <mergeCell ref="A244:A247"/>
    <mergeCell ref="B244:H247"/>
    <mergeCell ref="A248:A250"/>
    <mergeCell ref="I248:I249"/>
    <mergeCell ref="I228:I229"/>
    <mergeCell ref="A230:A233"/>
    <mergeCell ref="B230:H233"/>
    <mergeCell ref="I234:I235"/>
    <mergeCell ref="A237:A240"/>
    <mergeCell ref="C237:C240"/>
    <mergeCell ref="D237:D240"/>
    <mergeCell ref="E237:E240"/>
    <mergeCell ref="F237:F240"/>
    <mergeCell ref="G237:G240"/>
    <mergeCell ref="I266:I267"/>
    <mergeCell ref="J266:J267"/>
    <mergeCell ref="A268:A271"/>
    <mergeCell ref="C268:C269"/>
    <mergeCell ref="D268:D269"/>
    <mergeCell ref="E268:E269"/>
    <mergeCell ref="F268:F269"/>
    <mergeCell ref="I268:I271"/>
    <mergeCell ref="A251:A255"/>
    <mergeCell ref="I251:I255"/>
    <mergeCell ref="A256:A257"/>
    <mergeCell ref="I256:I257"/>
    <mergeCell ref="I263:I264"/>
    <mergeCell ref="A266:A267"/>
    <mergeCell ref="C266:C267"/>
    <mergeCell ref="D266:D267"/>
    <mergeCell ref="E266:E267"/>
    <mergeCell ref="F266:F267"/>
    <mergeCell ref="A277:A283"/>
    <mergeCell ref="C277:C278"/>
    <mergeCell ref="D277:D278"/>
    <mergeCell ref="E277:E278"/>
    <mergeCell ref="F277:F278"/>
    <mergeCell ref="I277:I283"/>
    <mergeCell ref="A272:A276"/>
    <mergeCell ref="C272:C273"/>
    <mergeCell ref="D272:D273"/>
    <mergeCell ref="E272:E273"/>
    <mergeCell ref="F272:F273"/>
    <mergeCell ref="I272:I276"/>
    <mergeCell ref="A310:A312"/>
    <mergeCell ref="I310:I312"/>
    <mergeCell ref="A284:A286"/>
    <mergeCell ref="I284:I286"/>
    <mergeCell ref="A287:A296"/>
    <mergeCell ref="A297:A299"/>
    <mergeCell ref="I297:I299"/>
    <mergeCell ref="A307:A309"/>
    <mergeCell ref="I307:I309"/>
  </mergeCells>
  <pageMargins left="0" right="0" top="0.19685039370078741" bottom="0.15748031496062992" header="0.31496062992125984" footer="0.31496062992125984"/>
  <pageSetup paperSize="9" fitToHeight="10" orientation="landscape" r:id="rId1"/>
  <rowBreaks count="3" manualBreakCount="3">
    <brk id="47" max="16383" man="1"/>
    <brk id="182" max="16383" man="1"/>
    <brk id="250" max="16383" man="1"/>
  </rowBreaks>
  <colBreaks count="1" manualBreakCount="1">
    <brk id="4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15"/>
  <sheetViews>
    <sheetView topLeftCell="B1" zoomScale="180" zoomScaleNormal="180" zoomScaleSheetLayoutView="140" workbookViewId="0">
      <pane xSplit="14" ySplit="9" topLeftCell="P149" activePane="bottomRight" state="frozen"/>
      <selection activeCell="B1" sqref="B1"/>
      <selection pane="topRight" activeCell="P1" sqref="P1"/>
      <selection pane="bottomLeft" activeCell="B10" sqref="B10"/>
      <selection pane="bottomRight" activeCell="AA228" sqref="AA228"/>
    </sheetView>
  </sheetViews>
  <sheetFormatPr defaultRowHeight="15"/>
  <cols>
    <col min="1" max="1" width="7.140625" style="285" customWidth="1"/>
    <col min="2" max="2" width="63.85546875" style="285" customWidth="1"/>
    <col min="3" max="3" width="10" style="285" hidden="1" customWidth="1"/>
    <col min="4" max="4" width="12" style="285" hidden="1" customWidth="1"/>
    <col min="5" max="5" width="9.42578125" style="285" hidden="1" customWidth="1"/>
    <col min="6" max="6" width="11" style="285" hidden="1" customWidth="1"/>
    <col min="7" max="7" width="10.28515625" style="285" hidden="1" customWidth="1"/>
    <col min="8" max="8" width="10.5703125" style="285" hidden="1" customWidth="1"/>
    <col min="9" max="9" width="13.140625" style="285" hidden="1" customWidth="1"/>
    <col min="10" max="10" width="16.140625" style="285" hidden="1" customWidth="1"/>
    <col min="11" max="11" width="13.140625" style="285" hidden="1" customWidth="1"/>
    <col min="12" max="12" width="13.28515625" style="285" hidden="1" customWidth="1"/>
    <col min="13" max="13" width="12.140625" style="285" hidden="1" customWidth="1"/>
    <col min="14" max="14" width="11.7109375" style="285" hidden="1" customWidth="1"/>
    <col min="15" max="15" width="14.42578125" style="285" hidden="1" customWidth="1"/>
    <col min="16" max="16" width="23" style="285" customWidth="1"/>
    <col min="17" max="17" width="23.140625" style="285" customWidth="1"/>
    <col min="18" max="18" width="12.140625" style="285" hidden="1" customWidth="1"/>
    <col min="19" max="19" width="13.140625" style="285" hidden="1" customWidth="1"/>
    <col min="20" max="20" width="10.5703125" style="285" hidden="1" customWidth="1"/>
    <col min="21" max="21" width="12.42578125" style="285" hidden="1" customWidth="1"/>
    <col min="22" max="22" width="11.42578125" style="285" hidden="1" customWidth="1"/>
    <col min="23" max="23" width="10.42578125" style="285" hidden="1" customWidth="1"/>
    <col min="24" max="24" width="12.140625" style="266" hidden="1" customWidth="1"/>
    <col min="25" max="25" width="11.140625" style="266" hidden="1" customWidth="1"/>
    <col min="26" max="26" width="11.140625" style="635" hidden="1" customWidth="1"/>
    <col min="27" max="27" width="22.28515625" style="632" customWidth="1"/>
    <col min="28" max="29" width="11" style="632" hidden="1" customWidth="1"/>
    <col min="30" max="30" width="9.42578125" style="632" hidden="1" customWidth="1"/>
    <col min="31" max="32" width="11" style="632" hidden="1" customWidth="1"/>
    <col min="33" max="33" width="8" style="632" hidden="1" customWidth="1"/>
    <col min="34" max="34" width="10" style="632" hidden="1" customWidth="1"/>
    <col min="35" max="35" width="11.28515625" style="632" hidden="1" customWidth="1"/>
    <col min="36" max="36" width="10" style="632" hidden="1" customWidth="1"/>
    <col min="37" max="37" width="11.5703125" style="632" hidden="1" customWidth="1"/>
    <col min="38" max="38" width="11.140625" style="632" hidden="1" customWidth="1"/>
    <col min="39" max="39" width="8.5703125" style="632" hidden="1" customWidth="1"/>
    <col min="40" max="40" width="7.28515625" style="632" hidden="1" customWidth="1"/>
    <col min="41" max="41" width="6.28515625" style="632" hidden="1" customWidth="1"/>
    <col min="42" max="42" width="11.5703125" style="636" hidden="1" customWidth="1"/>
    <col min="43" max="43" width="11.140625" style="635" hidden="1" customWidth="1"/>
    <col min="44" max="44" width="10.28515625" style="285" bestFit="1" customWidth="1"/>
    <col min="45" max="16384" width="9.140625" style="285"/>
  </cols>
  <sheetData>
    <row r="1" spans="1:43" s="637" customFormat="1" ht="64.5" customHeight="1">
      <c r="A1" s="1256" t="s">
        <v>451</v>
      </c>
      <c r="B1" s="1256"/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1256"/>
      <c r="N1" s="1256"/>
      <c r="O1" s="1256"/>
      <c r="P1" s="1256"/>
      <c r="Q1" s="1257"/>
      <c r="R1" s="1257"/>
      <c r="S1" s="1257"/>
      <c r="T1" s="1257"/>
      <c r="U1" s="1257"/>
      <c r="V1" s="1257"/>
      <c r="W1" s="1257"/>
      <c r="X1" s="1257"/>
      <c r="Y1" s="1257"/>
      <c r="Z1" s="1257"/>
      <c r="AA1" s="1257"/>
      <c r="AB1" s="1257"/>
      <c r="AC1" s="1257"/>
      <c r="AD1" s="1257"/>
      <c r="AE1" s="1257"/>
      <c r="AF1" s="1257"/>
      <c r="AG1" s="1257"/>
      <c r="AH1" s="1257"/>
      <c r="AI1" s="1257"/>
      <c r="AJ1" s="1257"/>
      <c r="AK1" s="1257"/>
      <c r="AL1" s="1257"/>
      <c r="AM1" s="1257"/>
      <c r="AN1" s="1257"/>
      <c r="AO1" s="1257"/>
      <c r="AP1" s="1257"/>
      <c r="AQ1" s="688"/>
    </row>
    <row r="2" spans="1:43" s="602" customFormat="1" ht="20.25">
      <c r="A2" s="603"/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X2" s="604"/>
      <c r="Y2" s="604"/>
      <c r="Z2" s="689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05"/>
      <c r="AQ2" s="689"/>
    </row>
    <row r="3" spans="1:43" ht="50.25" customHeight="1">
      <c r="A3" s="928" t="s">
        <v>3</v>
      </c>
      <c r="B3" s="928" t="s">
        <v>4</v>
      </c>
      <c r="C3" s="889" t="s">
        <v>6</v>
      </c>
      <c r="D3" s="889" t="s">
        <v>14</v>
      </c>
      <c r="E3" s="1196" t="s">
        <v>5</v>
      </c>
      <c r="F3" s="1198"/>
      <c r="G3" s="889" t="s">
        <v>1</v>
      </c>
      <c r="H3" s="889" t="s">
        <v>2</v>
      </c>
      <c r="I3" s="889" t="s">
        <v>0</v>
      </c>
      <c r="J3" s="889" t="s">
        <v>51</v>
      </c>
      <c r="K3" s="889" t="s">
        <v>52</v>
      </c>
      <c r="L3" s="889" t="s">
        <v>275</v>
      </c>
      <c r="M3" s="1196" t="s">
        <v>8</v>
      </c>
      <c r="N3" s="1197"/>
      <c r="O3" s="1198"/>
      <c r="P3" s="901" t="s">
        <v>446</v>
      </c>
      <c r="Q3" s="901" t="s">
        <v>452</v>
      </c>
      <c r="R3" s="1168" t="s">
        <v>307</v>
      </c>
      <c r="S3" s="1169"/>
      <c r="T3" s="1172" t="s">
        <v>68</v>
      </c>
      <c r="U3" s="1255"/>
      <c r="V3" s="1172" t="s">
        <v>322</v>
      </c>
      <c r="W3" s="1255"/>
      <c r="X3" s="1168" t="s">
        <v>70</v>
      </c>
      <c r="Y3" s="1169"/>
      <c r="Z3" s="691" t="s">
        <v>348</v>
      </c>
      <c r="AA3" s="62" t="s">
        <v>453</v>
      </c>
      <c r="AB3" s="901"/>
      <c r="AC3" s="901"/>
      <c r="AD3" s="901"/>
      <c r="AE3" s="901"/>
      <c r="AF3" s="1172" t="s">
        <v>308</v>
      </c>
      <c r="AG3" s="1179"/>
      <c r="AH3" s="1179"/>
      <c r="AI3" s="1179"/>
      <c r="AJ3" s="1290"/>
      <c r="AK3" s="902" t="s">
        <v>73</v>
      </c>
      <c r="AL3" s="1252" t="s">
        <v>74</v>
      </c>
      <c r="AM3" s="1253"/>
      <c r="AN3" s="1253"/>
      <c r="AO3" s="1254"/>
      <c r="AP3" s="606" t="s">
        <v>75</v>
      </c>
      <c r="AQ3" s="691" t="s">
        <v>348</v>
      </c>
    </row>
    <row r="4" spans="1:43" ht="15.75">
      <c r="A4" s="607">
        <v>1</v>
      </c>
      <c r="B4" s="607">
        <v>2</v>
      </c>
      <c r="C4" s="607">
        <v>3</v>
      </c>
      <c r="D4" s="607">
        <v>4</v>
      </c>
      <c r="E4" s="607">
        <v>5</v>
      </c>
      <c r="F4" s="607">
        <v>6</v>
      </c>
      <c r="G4" s="607">
        <v>7</v>
      </c>
      <c r="H4" s="607">
        <v>8</v>
      </c>
      <c r="I4" s="607">
        <v>3</v>
      </c>
      <c r="J4" s="607"/>
      <c r="K4" s="607"/>
      <c r="L4" s="607">
        <v>4</v>
      </c>
      <c r="M4" s="607">
        <v>17</v>
      </c>
      <c r="N4" s="607">
        <v>18</v>
      </c>
      <c r="O4" s="607">
        <v>19</v>
      </c>
      <c r="P4" s="903">
        <v>3</v>
      </c>
      <c r="Q4" s="608">
        <v>4</v>
      </c>
      <c r="R4" s="903">
        <v>7</v>
      </c>
      <c r="S4" s="903">
        <v>8</v>
      </c>
      <c r="T4" s="608">
        <v>9</v>
      </c>
      <c r="U4" s="608">
        <v>10</v>
      </c>
      <c r="V4" s="608">
        <v>11</v>
      </c>
      <c r="W4" s="608">
        <v>12</v>
      </c>
      <c r="X4" s="903">
        <v>13</v>
      </c>
      <c r="Y4" s="903">
        <v>14</v>
      </c>
      <c r="Z4" s="167"/>
      <c r="AA4" s="608">
        <v>5</v>
      </c>
      <c r="AB4" s="608">
        <v>10</v>
      </c>
      <c r="AC4" s="608">
        <v>17</v>
      </c>
      <c r="AD4" s="608">
        <v>18</v>
      </c>
      <c r="AE4" s="608">
        <v>16</v>
      </c>
      <c r="AF4" s="608">
        <v>11</v>
      </c>
      <c r="AG4" s="608">
        <v>12</v>
      </c>
      <c r="AH4" s="608">
        <v>19</v>
      </c>
      <c r="AI4" s="608">
        <v>20</v>
      </c>
      <c r="AJ4" s="608">
        <v>18</v>
      </c>
      <c r="AK4" s="608">
        <v>13</v>
      </c>
      <c r="AL4" s="608">
        <v>14</v>
      </c>
      <c r="AM4" s="608">
        <v>15</v>
      </c>
      <c r="AN4" s="608">
        <v>16</v>
      </c>
      <c r="AO4" s="608">
        <v>17</v>
      </c>
      <c r="AP4" s="608">
        <v>18</v>
      </c>
      <c r="AQ4" s="167"/>
    </row>
    <row r="5" spans="1:43" s="327" customFormat="1" ht="15.75">
      <c r="A5" s="692"/>
      <c r="B5" s="1258" t="s">
        <v>330</v>
      </c>
      <c r="C5" s="1259"/>
      <c r="D5" s="1259"/>
      <c r="E5" s="1259"/>
      <c r="F5" s="1260"/>
      <c r="G5" s="880"/>
      <c r="H5" s="880"/>
      <c r="I5" s="693"/>
      <c r="J5" s="70">
        <f t="shared" ref="J5:O5" si="0">J6+J7+J8+J9</f>
        <v>2106395.81</v>
      </c>
      <c r="K5" s="70">
        <f t="shared" si="0"/>
        <v>979387.0199999999</v>
      </c>
      <c r="L5" s="70">
        <f t="shared" si="0"/>
        <v>2984552.38</v>
      </c>
      <c r="M5" s="70">
        <f t="shared" si="0"/>
        <v>1176698.6399999999</v>
      </c>
      <c r="N5" s="70">
        <f t="shared" si="0"/>
        <v>980121.65</v>
      </c>
      <c r="O5" s="70">
        <f t="shared" si="0"/>
        <v>497854.22000000003</v>
      </c>
      <c r="P5" s="70">
        <f t="shared" ref="P5:AA5" si="1">P11+P155</f>
        <v>519486.87000000011</v>
      </c>
      <c r="Q5" s="70">
        <f t="shared" si="1"/>
        <v>23174.794000000002</v>
      </c>
      <c r="R5" s="70">
        <f t="shared" si="1"/>
        <v>72807.138000000006</v>
      </c>
      <c r="S5" s="70">
        <f t="shared" si="1"/>
        <v>76223.804000000004</v>
      </c>
      <c r="T5" s="70">
        <f t="shared" si="1"/>
        <v>89733.138609999995</v>
      </c>
      <c r="U5" s="70">
        <f t="shared" si="1"/>
        <v>101548.51160999999</v>
      </c>
      <c r="V5" s="70">
        <f t="shared" si="1"/>
        <v>56723.825999999994</v>
      </c>
      <c r="W5" s="70">
        <f t="shared" si="1"/>
        <v>57702.595999999998</v>
      </c>
      <c r="X5" s="70">
        <f t="shared" si="1"/>
        <v>21707.924000000003</v>
      </c>
      <c r="Y5" s="70">
        <f t="shared" si="1"/>
        <v>21707.924000000003</v>
      </c>
      <c r="Z5" s="694">
        <f t="shared" si="1"/>
        <v>21707.924000000003</v>
      </c>
      <c r="AA5" s="70">
        <f t="shared" si="1"/>
        <v>23829.399000000005</v>
      </c>
      <c r="AB5" s="70">
        <f t="shared" ref="AB5:AO5" si="2">AB6+AB7+AB8+AB9</f>
        <v>20577.904999999999</v>
      </c>
      <c r="AC5" s="70">
        <f t="shared" si="2"/>
        <v>36255.689000000006</v>
      </c>
      <c r="AD5" s="70">
        <f t="shared" si="2"/>
        <v>72795.814890000009</v>
      </c>
      <c r="AE5" s="70">
        <f t="shared" si="2"/>
        <v>0</v>
      </c>
      <c r="AF5" s="70">
        <f t="shared" si="2"/>
        <v>0</v>
      </c>
      <c r="AG5" s="70">
        <f t="shared" si="2"/>
        <v>0</v>
      </c>
      <c r="AH5" s="70">
        <f t="shared" si="2"/>
        <v>0</v>
      </c>
      <c r="AI5" s="70">
        <f t="shared" si="2"/>
        <v>0</v>
      </c>
      <c r="AJ5" s="70">
        <f t="shared" si="2"/>
        <v>0</v>
      </c>
      <c r="AK5" s="70">
        <f t="shared" si="2"/>
        <v>317720.54000000004</v>
      </c>
      <c r="AL5" s="70">
        <f t="shared" si="2"/>
        <v>317720.54000000004</v>
      </c>
      <c r="AM5" s="70">
        <f>ROUND((Q5*100%/P5*100),2)</f>
        <v>4.46</v>
      </c>
      <c r="AN5" s="70">
        <f t="shared" si="2"/>
        <v>0</v>
      </c>
      <c r="AO5" s="70">
        <f t="shared" si="2"/>
        <v>0</v>
      </c>
      <c r="AP5" s="638"/>
      <c r="AQ5" s="694">
        <f>AQ11+AQ155</f>
        <v>4934.7240000000002</v>
      </c>
    </row>
    <row r="6" spans="1:43" s="327" customFormat="1" ht="27.75" hidden="1" customHeight="1">
      <c r="A6" s="1083"/>
      <c r="B6" s="1261"/>
      <c r="C6" s="1261"/>
      <c r="D6" s="1261"/>
      <c r="E6" s="1261"/>
      <c r="F6" s="1261"/>
      <c r="G6" s="1261"/>
      <c r="H6" s="1262"/>
      <c r="I6" s="611" t="s">
        <v>19</v>
      </c>
      <c r="J6" s="3">
        <f t="shared" ref="J6:O9" si="3">J12+J156</f>
        <v>1130844</v>
      </c>
      <c r="K6" s="3">
        <f t="shared" si="3"/>
        <v>277183.29999999993</v>
      </c>
      <c r="L6" s="3">
        <f t="shared" si="3"/>
        <v>943503.33999999985</v>
      </c>
      <c r="M6" s="3">
        <f t="shared" si="3"/>
        <v>139101.35</v>
      </c>
      <c r="N6" s="3">
        <f t="shared" si="3"/>
        <v>119048.09999999999</v>
      </c>
      <c r="O6" s="3">
        <f t="shared" si="3"/>
        <v>108418.62000000001</v>
      </c>
      <c r="P6" s="3">
        <f t="shared" ref="P6:AA6" si="4">P12+P156</f>
        <v>264162.01</v>
      </c>
      <c r="Q6" s="3">
        <f t="shared" si="4"/>
        <v>0</v>
      </c>
      <c r="R6" s="3">
        <f t="shared" si="4"/>
        <v>1128.182</v>
      </c>
      <c r="S6" s="3">
        <f t="shared" si="4"/>
        <v>4128.1819999999998</v>
      </c>
      <c r="T6" s="3">
        <f t="shared" si="4"/>
        <v>31.5</v>
      </c>
      <c r="U6" s="3">
        <f t="shared" si="4"/>
        <v>2236.8380000000002</v>
      </c>
      <c r="V6" s="3">
        <f t="shared" si="4"/>
        <v>0</v>
      </c>
      <c r="W6" s="3">
        <f t="shared" si="4"/>
        <v>0</v>
      </c>
      <c r="X6" s="3">
        <f t="shared" si="4"/>
        <v>0</v>
      </c>
      <c r="Y6" s="3">
        <f t="shared" si="4"/>
        <v>0</v>
      </c>
      <c r="Z6" s="95">
        <f t="shared" si="4"/>
        <v>0</v>
      </c>
      <c r="AA6" s="3">
        <f t="shared" si="4"/>
        <v>0</v>
      </c>
      <c r="AB6" s="3">
        <f t="shared" ref="AB6:AL6" si="5">AB12+AB156</f>
        <v>3015.1369999999997</v>
      </c>
      <c r="AC6" s="3">
        <f t="shared" si="5"/>
        <v>0</v>
      </c>
      <c r="AD6" s="3">
        <f t="shared" si="5"/>
        <v>31.5</v>
      </c>
      <c r="AE6" s="3">
        <f t="shared" si="5"/>
        <v>0</v>
      </c>
      <c r="AF6" s="3">
        <f t="shared" si="5"/>
        <v>0</v>
      </c>
      <c r="AG6" s="3">
        <f t="shared" si="5"/>
        <v>0</v>
      </c>
      <c r="AH6" s="3">
        <f t="shared" si="5"/>
        <v>0</v>
      </c>
      <c r="AI6" s="3">
        <f t="shared" si="5"/>
        <v>0</v>
      </c>
      <c r="AJ6" s="3">
        <f t="shared" si="5"/>
        <v>0</v>
      </c>
      <c r="AK6" s="3">
        <f t="shared" si="5"/>
        <v>192946.75</v>
      </c>
      <c r="AL6" s="3">
        <f t="shared" si="5"/>
        <v>192946.75</v>
      </c>
      <c r="AM6" s="385">
        <f>ROUND((Q6*100%/P6*100),2)</f>
        <v>0</v>
      </c>
      <c r="AN6" s="3">
        <f t="shared" ref="AN6:AO9" si="6">AN12+AN156</f>
        <v>0</v>
      </c>
      <c r="AO6" s="3">
        <f t="shared" si="6"/>
        <v>0</v>
      </c>
      <c r="AP6" s="638"/>
      <c r="AQ6" s="95">
        <f>AQ12+AQ156</f>
        <v>0</v>
      </c>
    </row>
    <row r="7" spans="1:43" s="327" customFormat="1" ht="39" hidden="1" customHeight="1">
      <c r="A7" s="1263"/>
      <c r="B7" s="1264"/>
      <c r="C7" s="1264"/>
      <c r="D7" s="1264"/>
      <c r="E7" s="1264"/>
      <c r="F7" s="1264"/>
      <c r="G7" s="1264"/>
      <c r="H7" s="1265"/>
      <c r="I7" s="611" t="s">
        <v>20</v>
      </c>
      <c r="J7" s="3">
        <f t="shared" si="3"/>
        <v>249930.72999999998</v>
      </c>
      <c r="K7" s="3">
        <f t="shared" si="3"/>
        <v>0</v>
      </c>
      <c r="L7" s="3">
        <f t="shared" si="3"/>
        <v>583894.28999999992</v>
      </c>
      <c r="M7" s="3">
        <f t="shared" si="3"/>
        <v>60774.350000000006</v>
      </c>
      <c r="N7" s="3">
        <f t="shared" si="3"/>
        <v>134872.99000000002</v>
      </c>
      <c r="O7" s="3">
        <f t="shared" si="3"/>
        <v>91691.959999999992</v>
      </c>
      <c r="P7" s="3">
        <f t="shared" ref="P7:AA7" si="7">P13+P157</f>
        <v>175498.53000000003</v>
      </c>
      <c r="Q7" s="3">
        <f t="shared" si="7"/>
        <v>1365.3950000000002</v>
      </c>
      <c r="R7" s="3">
        <f t="shared" si="7"/>
        <v>12156.708000000001</v>
      </c>
      <c r="S7" s="3">
        <f t="shared" si="7"/>
        <v>12573.374</v>
      </c>
      <c r="T7" s="3">
        <f t="shared" si="7"/>
        <v>22089.049000000003</v>
      </c>
      <c r="U7" s="3">
        <f t="shared" si="7"/>
        <v>21847.228999999999</v>
      </c>
      <c r="V7" s="3">
        <f t="shared" si="7"/>
        <v>6338.5969999999998</v>
      </c>
      <c r="W7" s="3">
        <f t="shared" si="7"/>
        <v>7317.3669999999993</v>
      </c>
      <c r="X7" s="3">
        <f t="shared" si="7"/>
        <v>0</v>
      </c>
      <c r="Y7" s="3">
        <f t="shared" si="7"/>
        <v>0</v>
      </c>
      <c r="Z7" s="95">
        <f t="shared" si="7"/>
        <v>0</v>
      </c>
      <c r="AA7" s="3">
        <f t="shared" si="7"/>
        <v>2020</v>
      </c>
      <c r="AB7" s="3">
        <f t="shared" ref="AB7:AL7" si="8">AB13+AB157</f>
        <v>40.5</v>
      </c>
      <c r="AC7" s="3">
        <f t="shared" si="8"/>
        <v>4148.6930000000002</v>
      </c>
      <c r="AD7" s="3">
        <f t="shared" si="8"/>
        <v>72764.314890000009</v>
      </c>
      <c r="AE7" s="3">
        <f t="shared" si="8"/>
        <v>0</v>
      </c>
      <c r="AF7" s="3">
        <f t="shared" si="8"/>
        <v>0</v>
      </c>
      <c r="AG7" s="3">
        <f t="shared" si="8"/>
        <v>0</v>
      </c>
      <c r="AH7" s="3">
        <f t="shared" si="8"/>
        <v>0</v>
      </c>
      <c r="AI7" s="3">
        <f t="shared" si="8"/>
        <v>0</v>
      </c>
      <c r="AJ7" s="3">
        <f t="shared" si="8"/>
        <v>0</v>
      </c>
      <c r="AK7" s="3">
        <f t="shared" si="8"/>
        <v>124773.79000000001</v>
      </c>
      <c r="AL7" s="3">
        <f t="shared" si="8"/>
        <v>124773.79000000001</v>
      </c>
      <c r="AM7" s="385">
        <f>ROUND((Q7*100%/P7*100),2)</f>
        <v>0.78</v>
      </c>
      <c r="AN7" s="3">
        <f t="shared" si="6"/>
        <v>0</v>
      </c>
      <c r="AO7" s="3">
        <f t="shared" si="6"/>
        <v>0</v>
      </c>
      <c r="AP7" s="638"/>
      <c r="AQ7" s="95">
        <f>AQ13+AQ157</f>
        <v>0</v>
      </c>
    </row>
    <row r="8" spans="1:43" s="327" customFormat="1" ht="25.5" hidden="1" customHeight="1">
      <c r="A8" s="1263"/>
      <c r="B8" s="1264"/>
      <c r="C8" s="1264"/>
      <c r="D8" s="1264"/>
      <c r="E8" s="1264"/>
      <c r="F8" s="1264"/>
      <c r="G8" s="1264"/>
      <c r="H8" s="1265"/>
      <c r="I8" s="611" t="s">
        <v>10</v>
      </c>
      <c r="J8" s="3">
        <f t="shared" si="3"/>
        <v>23417.360000000001</v>
      </c>
      <c r="K8" s="3">
        <f t="shared" si="3"/>
        <v>0</v>
      </c>
      <c r="L8" s="3">
        <f t="shared" si="3"/>
        <v>667536.91</v>
      </c>
      <c r="M8" s="3">
        <f t="shared" si="3"/>
        <v>627881.75</v>
      </c>
      <c r="N8" s="3">
        <f t="shared" si="3"/>
        <v>529727.44999999995</v>
      </c>
      <c r="O8" s="3">
        <f t="shared" si="3"/>
        <v>297742.64</v>
      </c>
      <c r="P8" s="3">
        <f t="shared" ref="P8:AA8" si="9">P14+P158</f>
        <v>0</v>
      </c>
      <c r="Q8" s="3">
        <f t="shared" si="9"/>
        <v>21807.824000000004</v>
      </c>
      <c r="R8" s="3">
        <f t="shared" si="9"/>
        <v>21707.924000000003</v>
      </c>
      <c r="S8" s="3">
        <f t="shared" si="9"/>
        <v>21707.924000000003</v>
      </c>
      <c r="T8" s="3">
        <f t="shared" si="9"/>
        <v>67612.589609999995</v>
      </c>
      <c r="U8" s="3">
        <f t="shared" si="9"/>
        <v>77464.444610000006</v>
      </c>
      <c r="V8" s="3">
        <f t="shared" si="9"/>
        <v>50385.229000000007</v>
      </c>
      <c r="W8" s="3">
        <f t="shared" si="9"/>
        <v>50385.229000000007</v>
      </c>
      <c r="X8" s="3">
        <f t="shared" si="9"/>
        <v>21707.924000000003</v>
      </c>
      <c r="Y8" s="3">
        <f t="shared" si="9"/>
        <v>21707.924000000003</v>
      </c>
      <c r="Z8" s="95">
        <f t="shared" si="9"/>
        <v>0</v>
      </c>
      <c r="AA8" s="3">
        <f t="shared" si="9"/>
        <v>21807.824000000004</v>
      </c>
      <c r="AB8" s="3">
        <f t="shared" ref="AB8:AL8" si="10">AB14+AB158</f>
        <v>17522.268</v>
      </c>
      <c r="AC8" s="3">
        <f t="shared" si="10"/>
        <v>32106.996000000003</v>
      </c>
      <c r="AD8" s="3">
        <f t="shared" si="10"/>
        <v>0</v>
      </c>
      <c r="AE8" s="3">
        <f t="shared" si="10"/>
        <v>0</v>
      </c>
      <c r="AF8" s="3">
        <f t="shared" si="10"/>
        <v>0</v>
      </c>
      <c r="AG8" s="3">
        <f t="shared" si="10"/>
        <v>0</v>
      </c>
      <c r="AH8" s="3">
        <f t="shared" si="10"/>
        <v>0</v>
      </c>
      <c r="AI8" s="3">
        <f t="shared" si="10"/>
        <v>0</v>
      </c>
      <c r="AJ8" s="3">
        <f t="shared" si="10"/>
        <v>0</v>
      </c>
      <c r="AK8" s="3">
        <f t="shared" si="10"/>
        <v>0</v>
      </c>
      <c r="AL8" s="3">
        <f t="shared" si="10"/>
        <v>0</v>
      </c>
      <c r="AM8" s="385">
        <v>0</v>
      </c>
      <c r="AN8" s="3">
        <f t="shared" si="6"/>
        <v>0</v>
      </c>
      <c r="AO8" s="3">
        <f t="shared" si="6"/>
        <v>0</v>
      </c>
      <c r="AP8" s="638"/>
      <c r="AQ8" s="95">
        <f>AQ14+AQ158</f>
        <v>0</v>
      </c>
    </row>
    <row r="9" spans="1:43" s="327" customFormat="1" ht="25.5" hidden="1">
      <c r="A9" s="1266"/>
      <c r="B9" s="1267"/>
      <c r="C9" s="1267"/>
      <c r="D9" s="1267"/>
      <c r="E9" s="1267"/>
      <c r="F9" s="1267"/>
      <c r="G9" s="1267"/>
      <c r="H9" s="1268"/>
      <c r="I9" s="611" t="s">
        <v>9</v>
      </c>
      <c r="J9" s="3">
        <f t="shared" si="3"/>
        <v>702203.72</v>
      </c>
      <c r="K9" s="3">
        <f t="shared" si="3"/>
        <v>702203.72</v>
      </c>
      <c r="L9" s="3">
        <f t="shared" si="3"/>
        <v>789617.84</v>
      </c>
      <c r="M9" s="3">
        <f t="shared" si="3"/>
        <v>348941.19</v>
      </c>
      <c r="N9" s="3">
        <f t="shared" si="3"/>
        <v>196473.11</v>
      </c>
      <c r="O9" s="3">
        <f t="shared" si="3"/>
        <v>1</v>
      </c>
      <c r="P9" s="3">
        <f t="shared" ref="P9:AA9" si="11">P15+P159</f>
        <v>0</v>
      </c>
      <c r="Q9" s="3">
        <f t="shared" si="11"/>
        <v>0</v>
      </c>
      <c r="R9" s="3">
        <f t="shared" si="11"/>
        <v>37814.324000000001</v>
      </c>
      <c r="S9" s="3">
        <f t="shared" si="11"/>
        <v>37814.324000000001</v>
      </c>
      <c r="T9" s="3">
        <f t="shared" si="11"/>
        <v>0</v>
      </c>
      <c r="U9" s="3">
        <f t="shared" si="11"/>
        <v>0</v>
      </c>
      <c r="V9" s="3">
        <f t="shared" si="11"/>
        <v>0</v>
      </c>
      <c r="W9" s="3">
        <f t="shared" si="11"/>
        <v>0</v>
      </c>
      <c r="X9" s="3">
        <f t="shared" si="11"/>
        <v>0</v>
      </c>
      <c r="Y9" s="3">
        <f t="shared" si="11"/>
        <v>0</v>
      </c>
      <c r="Z9" s="95">
        <f t="shared" si="11"/>
        <v>0</v>
      </c>
      <c r="AA9" s="3">
        <f t="shared" si="11"/>
        <v>0</v>
      </c>
      <c r="AB9" s="3">
        <f t="shared" ref="AB9:AL9" si="12">AB15+AB159</f>
        <v>0</v>
      </c>
      <c r="AC9" s="3">
        <f t="shared" si="12"/>
        <v>0</v>
      </c>
      <c r="AD9" s="3">
        <f t="shared" si="12"/>
        <v>0</v>
      </c>
      <c r="AE9" s="3">
        <f t="shared" si="12"/>
        <v>0</v>
      </c>
      <c r="AF9" s="3">
        <f t="shared" si="12"/>
        <v>0</v>
      </c>
      <c r="AG9" s="3">
        <f t="shared" si="12"/>
        <v>0</v>
      </c>
      <c r="AH9" s="3">
        <f t="shared" si="12"/>
        <v>0</v>
      </c>
      <c r="AI9" s="3">
        <f t="shared" si="12"/>
        <v>0</v>
      </c>
      <c r="AJ9" s="3">
        <f t="shared" si="12"/>
        <v>0</v>
      </c>
      <c r="AK9" s="3">
        <f t="shared" si="12"/>
        <v>0</v>
      </c>
      <c r="AL9" s="3">
        <f t="shared" si="12"/>
        <v>0</v>
      </c>
      <c r="AM9" s="385">
        <v>0</v>
      </c>
      <c r="AN9" s="3">
        <f t="shared" si="6"/>
        <v>0</v>
      </c>
      <c r="AO9" s="3">
        <f t="shared" si="6"/>
        <v>0</v>
      </c>
      <c r="AP9" s="638"/>
      <c r="AQ9" s="95">
        <f>AQ15+AQ159</f>
        <v>0</v>
      </c>
    </row>
    <row r="10" spans="1:43" s="327" customFormat="1" ht="15.75">
      <c r="A10" s="930" t="s">
        <v>12</v>
      </c>
      <c r="B10" s="930"/>
      <c r="C10" s="930"/>
      <c r="D10" s="930"/>
      <c r="E10" s="930"/>
      <c r="F10" s="930"/>
      <c r="G10" s="930"/>
      <c r="H10" s="930"/>
      <c r="I10" s="19"/>
      <c r="J10" s="19"/>
      <c r="K10" s="19"/>
      <c r="L10" s="20"/>
      <c r="M10" s="20"/>
      <c r="N10" s="20"/>
      <c r="O10" s="20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86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639"/>
      <c r="AQ10" s="686"/>
    </row>
    <row r="11" spans="1:43" s="327" customFormat="1" ht="15.75">
      <c r="A11" s="1272" t="s">
        <v>328</v>
      </c>
      <c r="B11" s="1273"/>
      <c r="C11" s="1273"/>
      <c r="D11" s="1273"/>
      <c r="E11" s="1273"/>
      <c r="F11" s="1273"/>
      <c r="G11" s="1273"/>
      <c r="H11" s="1274"/>
      <c r="I11" s="19" t="s">
        <v>21</v>
      </c>
      <c r="J11" s="20">
        <f t="shared" ref="J11:O11" si="13">J12+J13+J14+J15</f>
        <v>1940430.69</v>
      </c>
      <c r="K11" s="20">
        <f t="shared" si="13"/>
        <v>954032.91999999993</v>
      </c>
      <c r="L11" s="20">
        <f>L12+L13+L14+L15</f>
        <v>1942433.19</v>
      </c>
      <c r="M11" s="20">
        <f>M12+M13+M14+M15</f>
        <v>605672.16</v>
      </c>
      <c r="N11" s="20">
        <f t="shared" si="13"/>
        <v>363282.47</v>
      </c>
      <c r="O11" s="20">
        <f t="shared" si="13"/>
        <v>116582.55</v>
      </c>
      <c r="P11" s="79">
        <f>P20+P34+P37+P48+P59+P69+P82+P86+P93+P96+P99+P102+P108+P113+P116+P120+P125+P138+P41+P63+P132+P135+P73+P76+P143+P148</f>
        <v>226744.67000000004</v>
      </c>
      <c r="Q11" s="79">
        <f>Q20+Q34+Q37+Q48+Q59+Q69+Q82+Q86+Q93+Q96+Q99+Q102+Q108+Q113+Q116+Q120+Q125+Q138+Q41+Q63+Q132+Q135+Q73+Q76</f>
        <v>76.575000000000003</v>
      </c>
      <c r="R11" s="79">
        <f t="shared" ref="R11:AA11" si="14">R20+R34+R37+R48+R59+R69+R82+R86+R93+R96+R99+R102+R108+R113+R116+R120+R125+R138+R41+R63+R132+R135+R73+R76</f>
        <v>49571.563999999998</v>
      </c>
      <c r="S11" s="79">
        <f t="shared" si="14"/>
        <v>49988.229999999996</v>
      </c>
      <c r="T11" s="79">
        <f t="shared" si="14"/>
        <v>63990.61860999999</v>
      </c>
      <c r="U11" s="79">
        <f t="shared" si="14"/>
        <v>63745.398609999989</v>
      </c>
      <c r="V11" s="79">
        <f t="shared" si="14"/>
        <v>2007.1869999999999</v>
      </c>
      <c r="W11" s="79">
        <f t="shared" si="14"/>
        <v>2047.0429999999999</v>
      </c>
      <c r="X11" s="79">
        <f t="shared" si="14"/>
        <v>0</v>
      </c>
      <c r="Y11" s="79">
        <f t="shared" si="14"/>
        <v>0</v>
      </c>
      <c r="Z11" s="79">
        <f t="shared" si="14"/>
        <v>0</v>
      </c>
      <c r="AA11" s="79">
        <f t="shared" si="14"/>
        <v>76.575000000000003</v>
      </c>
      <c r="AB11" s="3">
        <f t="shared" ref="AB11:AO11" si="15">AB12+AB13+AB14+AB15</f>
        <v>106.83</v>
      </c>
      <c r="AC11" s="3">
        <f t="shared" si="15"/>
        <v>914.28300000000002</v>
      </c>
      <c r="AD11" s="3">
        <f t="shared" si="15"/>
        <v>3005.3339999999998</v>
      </c>
      <c r="AE11" s="3">
        <f t="shared" si="15"/>
        <v>0</v>
      </c>
      <c r="AF11" s="3">
        <f t="shared" si="15"/>
        <v>0</v>
      </c>
      <c r="AG11" s="3">
        <f t="shared" si="15"/>
        <v>0</v>
      </c>
      <c r="AH11" s="3">
        <f t="shared" si="15"/>
        <v>0</v>
      </c>
      <c r="AI11" s="3">
        <f t="shared" si="15"/>
        <v>0</v>
      </c>
      <c r="AJ11" s="3">
        <f t="shared" si="15"/>
        <v>0</v>
      </c>
      <c r="AK11" s="3">
        <f t="shared" si="15"/>
        <v>170072.3</v>
      </c>
      <c r="AL11" s="3">
        <f t="shared" si="15"/>
        <v>170072.3</v>
      </c>
      <c r="AM11" s="3" t="e">
        <f t="shared" si="15"/>
        <v>#DIV/0!</v>
      </c>
      <c r="AN11" s="3">
        <f t="shared" si="15"/>
        <v>0</v>
      </c>
      <c r="AO11" s="3">
        <f t="shared" si="15"/>
        <v>0</v>
      </c>
      <c r="AP11" s="640"/>
      <c r="AQ11" s="95">
        <f>AQ20+AQ34+AQ37+AQ48+AQ59+AQ69+AQ82+AQ86+AQ93+AQ96+AQ99+AQ102+AQ108+AQ113+AQ116+AQ120+AQ125+AQ138</f>
        <v>40</v>
      </c>
    </row>
    <row r="12" spans="1:43" ht="28.5" hidden="1" customHeight="1">
      <c r="A12" s="1275"/>
      <c r="B12" s="1276"/>
      <c r="C12" s="1276"/>
      <c r="D12" s="1276"/>
      <c r="E12" s="1276"/>
      <c r="F12" s="1276"/>
      <c r="G12" s="1276"/>
      <c r="H12" s="1277"/>
      <c r="I12" s="23" t="s">
        <v>19</v>
      </c>
      <c r="J12" s="47">
        <f t="shared" ref="J12:Y12" si="16">J16+J128</f>
        <v>977955.46</v>
      </c>
      <c r="K12" s="47">
        <f t="shared" si="16"/>
        <v>251829.19999999995</v>
      </c>
      <c r="L12" s="47">
        <f t="shared" si="16"/>
        <v>750480.15999999992</v>
      </c>
      <c r="M12" s="47">
        <f t="shared" si="16"/>
        <v>96658.23</v>
      </c>
      <c r="N12" s="47">
        <f t="shared" si="16"/>
        <v>83716.939999999988</v>
      </c>
      <c r="O12" s="47">
        <f t="shared" si="16"/>
        <v>78886.680000000008</v>
      </c>
      <c r="P12" s="47">
        <f t="shared" si="16"/>
        <v>164000</v>
      </c>
      <c r="Q12" s="47">
        <f t="shared" si="16"/>
        <v>0</v>
      </c>
      <c r="R12" s="47">
        <f t="shared" si="16"/>
        <v>384.71</v>
      </c>
      <c r="S12" s="47">
        <f t="shared" si="16"/>
        <v>384.71</v>
      </c>
      <c r="T12" s="47">
        <f t="shared" si="16"/>
        <v>0</v>
      </c>
      <c r="U12" s="47">
        <f t="shared" si="16"/>
        <v>0</v>
      </c>
      <c r="V12" s="47">
        <f t="shared" si="16"/>
        <v>0</v>
      </c>
      <c r="W12" s="47">
        <f t="shared" si="16"/>
        <v>0</v>
      </c>
      <c r="X12" s="47">
        <f t="shared" si="16"/>
        <v>0</v>
      </c>
      <c r="Y12" s="47">
        <f t="shared" si="16"/>
        <v>0</v>
      </c>
      <c r="Z12" s="96"/>
      <c r="AA12" s="47">
        <f t="shared" ref="AA12:AO12" si="17">AA16+AA128</f>
        <v>0</v>
      </c>
      <c r="AB12" s="47">
        <f t="shared" si="17"/>
        <v>66.33</v>
      </c>
      <c r="AC12" s="47">
        <f t="shared" si="17"/>
        <v>0</v>
      </c>
      <c r="AD12" s="47">
        <f t="shared" si="17"/>
        <v>0</v>
      </c>
      <c r="AE12" s="47">
        <f t="shared" si="17"/>
        <v>0</v>
      </c>
      <c r="AF12" s="47">
        <f t="shared" si="17"/>
        <v>0</v>
      </c>
      <c r="AG12" s="47">
        <f t="shared" si="17"/>
        <v>0</v>
      </c>
      <c r="AH12" s="47">
        <f t="shared" si="17"/>
        <v>0</v>
      </c>
      <c r="AI12" s="47">
        <f t="shared" si="17"/>
        <v>0</v>
      </c>
      <c r="AJ12" s="47">
        <f t="shared" si="17"/>
        <v>0</v>
      </c>
      <c r="AK12" s="47">
        <f t="shared" si="17"/>
        <v>164000</v>
      </c>
      <c r="AL12" s="47">
        <f t="shared" si="17"/>
        <v>164000</v>
      </c>
      <c r="AM12" s="47">
        <f t="shared" si="17"/>
        <v>0</v>
      </c>
      <c r="AN12" s="47">
        <f t="shared" si="17"/>
        <v>0</v>
      </c>
      <c r="AO12" s="47">
        <f t="shared" si="17"/>
        <v>0</v>
      </c>
      <c r="AP12" s="397"/>
      <c r="AQ12" s="96"/>
    </row>
    <row r="13" spans="1:43" ht="38.25" hidden="1" customHeight="1">
      <c r="A13" s="1275"/>
      <c r="B13" s="1276"/>
      <c r="C13" s="1276"/>
      <c r="D13" s="1276"/>
      <c r="E13" s="1276"/>
      <c r="F13" s="1276"/>
      <c r="G13" s="1276"/>
      <c r="H13" s="1277"/>
      <c r="I13" s="23" t="s">
        <v>20</v>
      </c>
      <c r="J13" s="47">
        <f>J17+J45+J53+J66+J79+J129</f>
        <v>236854.15</v>
      </c>
      <c r="K13" s="47">
        <f>K17+K66+K129</f>
        <v>0</v>
      </c>
      <c r="L13" s="47">
        <f t="shared" ref="L13:Y13" si="18">L17+L45+L53+L66+L79+L129</f>
        <v>230331.37</v>
      </c>
      <c r="M13" s="47">
        <f t="shared" si="18"/>
        <v>24568.73</v>
      </c>
      <c r="N13" s="47">
        <f t="shared" si="18"/>
        <v>46592.61</v>
      </c>
      <c r="O13" s="47">
        <f t="shared" si="18"/>
        <v>37695.869999999995</v>
      </c>
      <c r="P13" s="47">
        <f t="shared" si="18"/>
        <v>43488.07</v>
      </c>
      <c r="Q13" s="47">
        <f t="shared" si="18"/>
        <v>75</v>
      </c>
      <c r="R13" s="47">
        <f t="shared" si="18"/>
        <v>11372.53</v>
      </c>
      <c r="S13" s="47">
        <f t="shared" si="18"/>
        <v>11789.196</v>
      </c>
      <c r="T13" s="47">
        <f t="shared" si="18"/>
        <v>18085.953000000001</v>
      </c>
      <c r="U13" s="47">
        <f t="shared" si="18"/>
        <v>17840.733</v>
      </c>
      <c r="V13" s="47">
        <f t="shared" si="18"/>
        <v>2007.1869999999999</v>
      </c>
      <c r="W13" s="47">
        <f t="shared" si="18"/>
        <v>2047.0429999999999</v>
      </c>
      <c r="X13" s="47">
        <f t="shared" si="18"/>
        <v>0</v>
      </c>
      <c r="Y13" s="47">
        <f t="shared" si="18"/>
        <v>0</v>
      </c>
      <c r="Z13" s="96"/>
      <c r="AA13" s="47">
        <f t="shared" ref="AA13:AO13" si="19">AA17+AA45+AA53+AA66+AA79+AA129</f>
        <v>75</v>
      </c>
      <c r="AB13" s="47">
        <f t="shared" si="19"/>
        <v>40.5</v>
      </c>
      <c r="AC13" s="47">
        <f t="shared" si="19"/>
        <v>907.08299999999997</v>
      </c>
      <c r="AD13" s="47">
        <f t="shared" si="19"/>
        <v>3005.3339999999998</v>
      </c>
      <c r="AE13" s="47">
        <f t="shared" si="19"/>
        <v>0</v>
      </c>
      <c r="AF13" s="47">
        <f t="shared" si="19"/>
        <v>0</v>
      </c>
      <c r="AG13" s="47">
        <f t="shared" si="19"/>
        <v>0</v>
      </c>
      <c r="AH13" s="47">
        <f t="shared" si="19"/>
        <v>0</v>
      </c>
      <c r="AI13" s="47">
        <f t="shared" si="19"/>
        <v>0</v>
      </c>
      <c r="AJ13" s="47">
        <f t="shared" si="19"/>
        <v>0</v>
      </c>
      <c r="AK13" s="47">
        <f t="shared" si="19"/>
        <v>6072.3000000000011</v>
      </c>
      <c r="AL13" s="47">
        <f t="shared" si="19"/>
        <v>6072.3000000000011</v>
      </c>
      <c r="AM13" s="47" t="e">
        <f t="shared" si="19"/>
        <v>#DIV/0!</v>
      </c>
      <c r="AN13" s="47">
        <f t="shared" si="19"/>
        <v>0</v>
      </c>
      <c r="AO13" s="47">
        <f t="shared" si="19"/>
        <v>0</v>
      </c>
      <c r="AP13" s="397"/>
      <c r="AQ13" s="96"/>
    </row>
    <row r="14" spans="1:43" ht="25.5" hidden="1" customHeight="1">
      <c r="A14" s="1275"/>
      <c r="B14" s="1276"/>
      <c r="C14" s="1276"/>
      <c r="D14" s="1276"/>
      <c r="E14" s="1276"/>
      <c r="F14" s="1276"/>
      <c r="G14" s="1276"/>
      <c r="H14" s="1277"/>
      <c r="I14" s="23" t="s">
        <v>10</v>
      </c>
      <c r="J14" s="47">
        <f t="shared" ref="J14:Y14" si="20">J18+J67+J130+J46</f>
        <v>23417.360000000001</v>
      </c>
      <c r="K14" s="47">
        <f t="shared" si="20"/>
        <v>0</v>
      </c>
      <c r="L14" s="47">
        <f t="shared" si="20"/>
        <v>172003.82</v>
      </c>
      <c r="M14" s="47">
        <f t="shared" si="20"/>
        <v>135504.01</v>
      </c>
      <c r="N14" s="47">
        <f t="shared" si="20"/>
        <v>36499.81</v>
      </c>
      <c r="O14" s="47">
        <f t="shared" si="20"/>
        <v>0</v>
      </c>
      <c r="P14" s="47">
        <f t="shared" si="20"/>
        <v>0</v>
      </c>
      <c r="Q14" s="47">
        <f t="shared" si="20"/>
        <v>0</v>
      </c>
      <c r="R14" s="47">
        <f t="shared" si="20"/>
        <v>0</v>
      </c>
      <c r="S14" s="47">
        <f t="shared" si="20"/>
        <v>0</v>
      </c>
      <c r="T14" s="47">
        <f t="shared" si="20"/>
        <v>45904.665609999996</v>
      </c>
      <c r="U14" s="47">
        <f t="shared" si="20"/>
        <v>45904.665609999996</v>
      </c>
      <c r="V14" s="47">
        <f t="shared" si="20"/>
        <v>0</v>
      </c>
      <c r="W14" s="47">
        <f t="shared" si="20"/>
        <v>0</v>
      </c>
      <c r="X14" s="47">
        <f t="shared" si="20"/>
        <v>0</v>
      </c>
      <c r="Y14" s="47">
        <f t="shared" si="20"/>
        <v>0</v>
      </c>
      <c r="Z14" s="96"/>
      <c r="AA14" s="47">
        <f t="shared" ref="AA14:AO14" si="21">AA18+AA67+AA130+AA46</f>
        <v>0</v>
      </c>
      <c r="AB14" s="47">
        <f t="shared" si="21"/>
        <v>0</v>
      </c>
      <c r="AC14" s="47">
        <f t="shared" si="21"/>
        <v>7.2</v>
      </c>
      <c r="AD14" s="47">
        <f t="shared" si="21"/>
        <v>0</v>
      </c>
      <c r="AE14" s="47">
        <f t="shared" si="21"/>
        <v>0</v>
      </c>
      <c r="AF14" s="47">
        <f t="shared" si="21"/>
        <v>0</v>
      </c>
      <c r="AG14" s="47">
        <f t="shared" si="21"/>
        <v>0</v>
      </c>
      <c r="AH14" s="47">
        <f t="shared" si="21"/>
        <v>0</v>
      </c>
      <c r="AI14" s="47">
        <f t="shared" si="21"/>
        <v>0</v>
      </c>
      <c r="AJ14" s="47">
        <f t="shared" si="21"/>
        <v>0</v>
      </c>
      <c r="AK14" s="47">
        <f t="shared" si="21"/>
        <v>0</v>
      </c>
      <c r="AL14" s="47">
        <f t="shared" si="21"/>
        <v>0</v>
      </c>
      <c r="AM14" s="47">
        <f t="shared" si="21"/>
        <v>0</v>
      </c>
      <c r="AN14" s="47">
        <f t="shared" si="21"/>
        <v>0</v>
      </c>
      <c r="AO14" s="47">
        <f t="shared" si="21"/>
        <v>0</v>
      </c>
      <c r="AP14" s="397"/>
      <c r="AQ14" s="96"/>
    </row>
    <row r="15" spans="1:43" ht="25.5" hidden="1" customHeight="1">
      <c r="A15" s="1278"/>
      <c r="B15" s="1279"/>
      <c r="C15" s="1279"/>
      <c r="D15" s="1279"/>
      <c r="E15" s="1279"/>
      <c r="F15" s="1279"/>
      <c r="G15" s="1279"/>
      <c r="H15" s="1280"/>
      <c r="I15" s="23" t="s">
        <v>9</v>
      </c>
      <c r="J15" s="609">
        <f t="shared" ref="J15:Y15" si="22">J19+J68+J131</f>
        <v>702203.72</v>
      </c>
      <c r="K15" s="609">
        <f t="shared" si="22"/>
        <v>702203.72</v>
      </c>
      <c r="L15" s="609">
        <f t="shared" si="22"/>
        <v>789617.84</v>
      </c>
      <c r="M15" s="609">
        <f t="shared" si="22"/>
        <v>348941.19</v>
      </c>
      <c r="N15" s="609">
        <f t="shared" si="22"/>
        <v>196473.11</v>
      </c>
      <c r="O15" s="609">
        <f t="shared" si="22"/>
        <v>0</v>
      </c>
      <c r="P15" s="609">
        <f t="shared" si="22"/>
        <v>0</v>
      </c>
      <c r="Q15" s="609">
        <f t="shared" si="22"/>
        <v>0</v>
      </c>
      <c r="R15" s="609">
        <f t="shared" si="22"/>
        <v>37814.324000000001</v>
      </c>
      <c r="S15" s="609">
        <f t="shared" si="22"/>
        <v>37814.324000000001</v>
      </c>
      <c r="T15" s="609">
        <f t="shared" si="22"/>
        <v>0</v>
      </c>
      <c r="U15" s="609">
        <f t="shared" si="22"/>
        <v>0</v>
      </c>
      <c r="V15" s="609">
        <f t="shared" si="22"/>
        <v>0</v>
      </c>
      <c r="W15" s="609">
        <f t="shared" si="22"/>
        <v>0</v>
      </c>
      <c r="X15" s="609">
        <f t="shared" si="22"/>
        <v>0</v>
      </c>
      <c r="Y15" s="609">
        <f t="shared" si="22"/>
        <v>0</v>
      </c>
      <c r="Z15" s="687"/>
      <c r="AA15" s="609">
        <f t="shared" ref="AA15:AO15" si="23">AA19+AA68+AA131</f>
        <v>0</v>
      </c>
      <c r="AB15" s="609">
        <f t="shared" si="23"/>
        <v>0</v>
      </c>
      <c r="AC15" s="609">
        <f t="shared" si="23"/>
        <v>0</v>
      </c>
      <c r="AD15" s="609">
        <f t="shared" si="23"/>
        <v>0</v>
      </c>
      <c r="AE15" s="609">
        <f t="shared" si="23"/>
        <v>0</v>
      </c>
      <c r="AF15" s="609">
        <f t="shared" si="23"/>
        <v>0</v>
      </c>
      <c r="AG15" s="609">
        <f t="shared" si="23"/>
        <v>0</v>
      </c>
      <c r="AH15" s="609">
        <f t="shared" si="23"/>
        <v>0</v>
      </c>
      <c r="AI15" s="609">
        <f t="shared" si="23"/>
        <v>0</v>
      </c>
      <c r="AJ15" s="609">
        <f t="shared" si="23"/>
        <v>0</v>
      </c>
      <c r="AK15" s="609">
        <f t="shared" si="23"/>
        <v>0</v>
      </c>
      <c r="AL15" s="609">
        <f t="shared" si="23"/>
        <v>0</v>
      </c>
      <c r="AM15" s="609">
        <f t="shared" si="23"/>
        <v>0</v>
      </c>
      <c r="AN15" s="609">
        <f t="shared" si="23"/>
        <v>0</v>
      </c>
      <c r="AO15" s="609">
        <f t="shared" si="23"/>
        <v>0</v>
      </c>
      <c r="AP15" s="610"/>
      <c r="AQ15" s="687"/>
    </row>
    <row r="16" spans="1:43" ht="28.5" hidden="1" customHeight="1">
      <c r="A16" s="996" t="s">
        <v>25</v>
      </c>
      <c r="B16" s="1281" t="s">
        <v>40</v>
      </c>
      <c r="C16" s="1282"/>
      <c r="D16" s="1282"/>
      <c r="E16" s="1282"/>
      <c r="F16" s="1282"/>
      <c r="G16" s="1282"/>
      <c r="H16" s="1283"/>
      <c r="I16" s="23" t="s">
        <v>19</v>
      </c>
      <c r="J16" s="47">
        <f t="shared" ref="J16:Y16" si="24">J21+J34+J37</f>
        <v>977955.46</v>
      </c>
      <c r="K16" s="47">
        <f t="shared" si="24"/>
        <v>251829.19999999995</v>
      </c>
      <c r="L16" s="47">
        <f t="shared" si="24"/>
        <v>750480.15999999992</v>
      </c>
      <c r="M16" s="47">
        <f t="shared" si="24"/>
        <v>96658.23</v>
      </c>
      <c r="N16" s="47">
        <f t="shared" si="24"/>
        <v>83716.939999999988</v>
      </c>
      <c r="O16" s="47">
        <f t="shared" si="24"/>
        <v>78886.680000000008</v>
      </c>
      <c r="P16" s="47">
        <f t="shared" si="24"/>
        <v>164000</v>
      </c>
      <c r="Q16" s="47">
        <f t="shared" si="24"/>
        <v>0</v>
      </c>
      <c r="R16" s="47">
        <f t="shared" si="24"/>
        <v>384.71</v>
      </c>
      <c r="S16" s="47">
        <f t="shared" si="24"/>
        <v>384.71</v>
      </c>
      <c r="T16" s="47">
        <f t="shared" si="24"/>
        <v>0</v>
      </c>
      <c r="U16" s="47">
        <f t="shared" si="24"/>
        <v>0</v>
      </c>
      <c r="V16" s="47">
        <f t="shared" si="24"/>
        <v>0</v>
      </c>
      <c r="W16" s="47">
        <f t="shared" si="24"/>
        <v>0</v>
      </c>
      <c r="X16" s="47">
        <f t="shared" si="24"/>
        <v>0</v>
      </c>
      <c r="Y16" s="47">
        <f t="shared" si="24"/>
        <v>0</v>
      </c>
      <c r="Z16" s="96"/>
      <c r="AA16" s="47">
        <f t="shared" ref="AA16:AO16" si="25">AA21+AA34+AA37</f>
        <v>0</v>
      </c>
      <c r="AB16" s="47">
        <f t="shared" si="25"/>
        <v>66.33</v>
      </c>
      <c r="AC16" s="47">
        <f t="shared" si="25"/>
        <v>0</v>
      </c>
      <c r="AD16" s="47">
        <f t="shared" si="25"/>
        <v>0</v>
      </c>
      <c r="AE16" s="47">
        <f t="shared" si="25"/>
        <v>0</v>
      </c>
      <c r="AF16" s="47">
        <f t="shared" si="25"/>
        <v>0</v>
      </c>
      <c r="AG16" s="47">
        <f t="shared" si="25"/>
        <v>0</v>
      </c>
      <c r="AH16" s="47">
        <f t="shared" si="25"/>
        <v>0</v>
      </c>
      <c r="AI16" s="47">
        <f t="shared" si="25"/>
        <v>0</v>
      </c>
      <c r="AJ16" s="47">
        <f t="shared" si="25"/>
        <v>0</v>
      </c>
      <c r="AK16" s="47">
        <f t="shared" si="25"/>
        <v>164000</v>
      </c>
      <c r="AL16" s="47">
        <f t="shared" si="25"/>
        <v>164000</v>
      </c>
      <c r="AM16" s="47">
        <f t="shared" si="25"/>
        <v>0</v>
      </c>
      <c r="AN16" s="47">
        <f t="shared" si="25"/>
        <v>0</v>
      </c>
      <c r="AO16" s="47">
        <f t="shared" si="25"/>
        <v>0</v>
      </c>
      <c r="AP16" s="397"/>
      <c r="AQ16" s="96"/>
    </row>
    <row r="17" spans="1:43" ht="26.25" hidden="1" customHeight="1">
      <c r="A17" s="997"/>
      <c r="B17" s="1284"/>
      <c r="C17" s="1285"/>
      <c r="D17" s="1285"/>
      <c r="E17" s="1285"/>
      <c r="F17" s="1285"/>
      <c r="G17" s="1285"/>
      <c r="H17" s="1286"/>
      <c r="I17" s="23" t="s">
        <v>20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2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96"/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397"/>
      <c r="AQ17" s="96"/>
    </row>
    <row r="18" spans="1:43" ht="25.5" hidden="1">
      <c r="A18" s="997"/>
      <c r="B18" s="1284"/>
      <c r="C18" s="1285"/>
      <c r="D18" s="1285"/>
      <c r="E18" s="1285"/>
      <c r="F18" s="1285"/>
      <c r="G18" s="1285"/>
      <c r="H18" s="1286"/>
      <c r="I18" s="23" t="s">
        <v>10</v>
      </c>
      <c r="J18" s="47">
        <v>0</v>
      </c>
      <c r="K18" s="47">
        <v>0</v>
      </c>
      <c r="L18" s="47">
        <f>M18+N18+O18</f>
        <v>172003.82</v>
      </c>
      <c r="M18" s="47">
        <f>M31</f>
        <v>135504.01</v>
      </c>
      <c r="N18" s="47">
        <f>N31</f>
        <v>36499.81</v>
      </c>
      <c r="O18" s="47">
        <f>O31</f>
        <v>0</v>
      </c>
      <c r="P18" s="47">
        <f>P31</f>
        <v>0</v>
      </c>
      <c r="Q18" s="47">
        <f>Q31</f>
        <v>0</v>
      </c>
      <c r="R18" s="47">
        <f t="shared" ref="R18:AJ18" si="26">R31</f>
        <v>0</v>
      </c>
      <c r="S18" s="47">
        <f t="shared" si="26"/>
        <v>0</v>
      </c>
      <c r="T18" s="47">
        <f t="shared" si="26"/>
        <v>45904.665609999996</v>
      </c>
      <c r="U18" s="47">
        <f>U31</f>
        <v>45904.665609999996</v>
      </c>
      <c r="V18" s="47">
        <f t="shared" si="26"/>
        <v>0</v>
      </c>
      <c r="W18" s="47">
        <f t="shared" si="26"/>
        <v>0</v>
      </c>
      <c r="X18" s="47">
        <f t="shared" si="26"/>
        <v>0</v>
      </c>
      <c r="Y18" s="47">
        <f t="shared" si="26"/>
        <v>0</v>
      </c>
      <c r="Z18" s="96"/>
      <c r="AA18" s="47">
        <f t="shared" si="26"/>
        <v>0</v>
      </c>
      <c r="AB18" s="47">
        <f t="shared" si="26"/>
        <v>0</v>
      </c>
      <c r="AC18" s="47">
        <f t="shared" si="26"/>
        <v>0</v>
      </c>
      <c r="AD18" s="47">
        <f t="shared" si="26"/>
        <v>0</v>
      </c>
      <c r="AE18" s="47">
        <f t="shared" si="26"/>
        <v>0</v>
      </c>
      <c r="AF18" s="47">
        <f t="shared" si="26"/>
        <v>0</v>
      </c>
      <c r="AG18" s="47">
        <f t="shared" si="26"/>
        <v>0</v>
      </c>
      <c r="AH18" s="47">
        <f t="shared" si="26"/>
        <v>0</v>
      </c>
      <c r="AI18" s="47">
        <f t="shared" si="26"/>
        <v>0</v>
      </c>
      <c r="AJ18" s="47">
        <f t="shared" si="26"/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397"/>
      <c r="AQ18" s="96"/>
    </row>
    <row r="19" spans="1:43" ht="25.5" hidden="1">
      <c r="A19" s="998"/>
      <c r="B19" s="1287"/>
      <c r="C19" s="1288"/>
      <c r="D19" s="1288"/>
      <c r="E19" s="1288"/>
      <c r="F19" s="1288"/>
      <c r="G19" s="1288"/>
      <c r="H19" s="1289"/>
      <c r="I19" s="23" t="s">
        <v>9</v>
      </c>
      <c r="J19" s="47">
        <f t="shared" ref="J19:AO19" si="27">J29</f>
        <v>702203.72</v>
      </c>
      <c r="K19" s="47">
        <f t="shared" si="27"/>
        <v>702203.72</v>
      </c>
      <c r="L19" s="47">
        <f t="shared" si="27"/>
        <v>789617.84</v>
      </c>
      <c r="M19" s="47">
        <f t="shared" si="27"/>
        <v>348941.19</v>
      </c>
      <c r="N19" s="47">
        <f t="shared" si="27"/>
        <v>196473.11</v>
      </c>
      <c r="O19" s="47">
        <f t="shared" si="27"/>
        <v>0</v>
      </c>
      <c r="P19" s="47">
        <f t="shared" si="27"/>
        <v>0</v>
      </c>
      <c r="Q19" s="47">
        <f t="shared" si="27"/>
        <v>0</v>
      </c>
      <c r="R19" s="47">
        <f t="shared" si="27"/>
        <v>37814.324000000001</v>
      </c>
      <c r="S19" s="47">
        <f t="shared" si="27"/>
        <v>37814.324000000001</v>
      </c>
      <c r="T19" s="47">
        <f t="shared" si="27"/>
        <v>0</v>
      </c>
      <c r="U19" s="47">
        <f t="shared" si="27"/>
        <v>0</v>
      </c>
      <c r="V19" s="47">
        <f t="shared" si="27"/>
        <v>0</v>
      </c>
      <c r="W19" s="47">
        <f t="shared" si="27"/>
        <v>0</v>
      </c>
      <c r="X19" s="47">
        <f t="shared" si="27"/>
        <v>0</v>
      </c>
      <c r="Y19" s="47">
        <f t="shared" si="27"/>
        <v>0</v>
      </c>
      <c r="Z19" s="96"/>
      <c r="AA19" s="47">
        <f t="shared" si="27"/>
        <v>0</v>
      </c>
      <c r="AB19" s="47">
        <f t="shared" si="27"/>
        <v>0</v>
      </c>
      <c r="AC19" s="47">
        <f t="shared" si="27"/>
        <v>0</v>
      </c>
      <c r="AD19" s="47">
        <f t="shared" si="27"/>
        <v>0</v>
      </c>
      <c r="AE19" s="47">
        <f t="shared" si="27"/>
        <v>0</v>
      </c>
      <c r="AF19" s="47">
        <f t="shared" si="27"/>
        <v>0</v>
      </c>
      <c r="AG19" s="47">
        <f t="shared" si="27"/>
        <v>0</v>
      </c>
      <c r="AH19" s="47">
        <f t="shared" si="27"/>
        <v>0</v>
      </c>
      <c r="AI19" s="47">
        <f t="shared" si="27"/>
        <v>0</v>
      </c>
      <c r="AJ19" s="47">
        <f t="shared" si="27"/>
        <v>0</v>
      </c>
      <c r="AK19" s="47">
        <f t="shared" si="27"/>
        <v>0</v>
      </c>
      <c r="AL19" s="47">
        <f t="shared" si="27"/>
        <v>0</v>
      </c>
      <c r="AM19" s="47">
        <f t="shared" si="27"/>
        <v>0</v>
      </c>
      <c r="AN19" s="47">
        <f t="shared" si="27"/>
        <v>0</v>
      </c>
      <c r="AO19" s="47">
        <f t="shared" si="27"/>
        <v>0</v>
      </c>
      <c r="AP19" s="397"/>
      <c r="AQ19" s="96"/>
    </row>
    <row r="20" spans="1:43" s="327" customFormat="1" ht="14.25" customHeight="1">
      <c r="A20" s="1294" t="s">
        <v>26</v>
      </c>
      <c r="B20" s="611" t="s">
        <v>18</v>
      </c>
      <c r="C20" s="990"/>
      <c r="D20" s="990"/>
      <c r="E20" s="990"/>
      <c r="F20" s="1302" t="s">
        <v>44</v>
      </c>
      <c r="G20" s="990">
        <v>2018</v>
      </c>
      <c r="H20" s="990">
        <v>2020</v>
      </c>
      <c r="I20" s="795"/>
      <c r="J20" s="25">
        <v>1075576.6499999999</v>
      </c>
      <c r="K20" s="25">
        <f>K21+K29</f>
        <v>954032.91999999993</v>
      </c>
      <c r="L20" s="318">
        <f t="shared" ref="L20:P20" si="28">L21+L29+L31</f>
        <v>1083165.3899999999</v>
      </c>
      <c r="M20" s="318">
        <f t="shared" si="28"/>
        <v>560860.31000000006</v>
      </c>
      <c r="N20" s="318">
        <f t="shared" si="28"/>
        <v>232972.91999999998</v>
      </c>
      <c r="O20" s="318">
        <f t="shared" si="28"/>
        <v>0</v>
      </c>
      <c r="P20" s="318">
        <f t="shared" si="28"/>
        <v>0</v>
      </c>
      <c r="Q20" s="318">
        <f>Q21+Q29+Q31</f>
        <v>0</v>
      </c>
      <c r="R20" s="318">
        <f t="shared" ref="R20:X20" si="29">R21+R29</f>
        <v>38199.034</v>
      </c>
      <c r="S20" s="318">
        <f>S21+S29</f>
        <v>38199.034</v>
      </c>
      <c r="T20" s="318">
        <f>T21+T29+T31</f>
        <v>45904.665609999996</v>
      </c>
      <c r="U20" s="318">
        <f>U21+U29+U31</f>
        <v>45904.665609999996</v>
      </c>
      <c r="V20" s="318">
        <f t="shared" si="29"/>
        <v>0</v>
      </c>
      <c r="W20" s="318">
        <f t="shared" si="29"/>
        <v>0</v>
      </c>
      <c r="X20" s="318">
        <f t="shared" si="29"/>
        <v>0</v>
      </c>
      <c r="Y20" s="318">
        <f>Y21+Y29+Y31</f>
        <v>0</v>
      </c>
      <c r="Z20" s="372">
        <v>0</v>
      </c>
      <c r="AA20" s="318">
        <f>AA21+AA29+AA31</f>
        <v>0</v>
      </c>
      <c r="AB20" s="318">
        <f t="shared" ref="AB20:AJ20" si="30">AB21+AB29</f>
        <v>66.33</v>
      </c>
      <c r="AC20" s="318">
        <f t="shared" si="30"/>
        <v>0</v>
      </c>
      <c r="AD20" s="318">
        <f t="shared" si="30"/>
        <v>0</v>
      </c>
      <c r="AE20" s="318">
        <f t="shared" si="30"/>
        <v>0</v>
      </c>
      <c r="AF20" s="318">
        <f t="shared" si="30"/>
        <v>0</v>
      </c>
      <c r="AG20" s="318">
        <f t="shared" si="30"/>
        <v>0</v>
      </c>
      <c r="AH20" s="318">
        <f t="shared" si="30"/>
        <v>0</v>
      </c>
      <c r="AI20" s="318">
        <f t="shared" si="30"/>
        <v>0</v>
      </c>
      <c r="AJ20" s="318">
        <f t="shared" si="30"/>
        <v>0</v>
      </c>
      <c r="AK20" s="318">
        <f>P20-Q20</f>
        <v>0</v>
      </c>
      <c r="AL20" s="318">
        <f>AK20</f>
        <v>0</v>
      </c>
      <c r="AM20" s="318">
        <v>0</v>
      </c>
      <c r="AN20" s="318">
        <f>AN21+AN29</f>
        <v>0</v>
      </c>
      <c r="AO20" s="318">
        <f>AO21+AO29</f>
        <v>0</v>
      </c>
      <c r="AP20" s="796"/>
      <c r="AQ20" s="372">
        <v>0</v>
      </c>
    </row>
    <row r="21" spans="1:43" ht="13.5" customHeight="1">
      <c r="A21" s="1295"/>
      <c r="B21" s="816" t="s">
        <v>16</v>
      </c>
      <c r="C21" s="991"/>
      <c r="D21" s="991"/>
      <c r="E21" s="991"/>
      <c r="F21" s="1303"/>
      <c r="G21" s="991"/>
      <c r="H21" s="991"/>
      <c r="I21" s="899" t="s">
        <v>19</v>
      </c>
      <c r="J21" s="644">
        <v>373372.92999999993</v>
      </c>
      <c r="K21" s="644">
        <f>J21-L21</f>
        <v>251829.19999999995</v>
      </c>
      <c r="L21" s="47">
        <v>121543.73</v>
      </c>
      <c r="M21" s="47">
        <v>76415.11</v>
      </c>
      <c r="N21" s="47">
        <v>0</v>
      </c>
      <c r="O21" s="47">
        <v>0</v>
      </c>
      <c r="P21" s="47">
        <v>0</v>
      </c>
      <c r="Q21" s="47">
        <v>0</v>
      </c>
      <c r="R21" s="47">
        <f t="shared" ref="R21:Y21" si="31">SUM(R22:R28)</f>
        <v>384.71</v>
      </c>
      <c r="S21" s="47">
        <f t="shared" si="31"/>
        <v>384.71</v>
      </c>
      <c r="T21" s="47">
        <f t="shared" si="31"/>
        <v>0</v>
      </c>
      <c r="U21" s="47">
        <f t="shared" si="31"/>
        <v>0</v>
      </c>
      <c r="V21" s="47">
        <f t="shared" si="31"/>
        <v>0</v>
      </c>
      <c r="W21" s="47">
        <f>SUM(W22:W28)</f>
        <v>0</v>
      </c>
      <c r="X21" s="47">
        <f t="shared" si="31"/>
        <v>0</v>
      </c>
      <c r="Y21" s="47">
        <f t="shared" si="31"/>
        <v>0</v>
      </c>
      <c r="Z21" s="96"/>
      <c r="AA21" s="47">
        <v>0</v>
      </c>
      <c r="AB21" s="47">
        <f t="shared" ref="AB21:AJ21" si="32">SUM(AB22:AB28)</f>
        <v>66.33</v>
      </c>
      <c r="AC21" s="47">
        <f t="shared" si="32"/>
        <v>0</v>
      </c>
      <c r="AD21" s="47">
        <f t="shared" si="32"/>
        <v>0</v>
      </c>
      <c r="AE21" s="47">
        <f t="shared" si="32"/>
        <v>0</v>
      </c>
      <c r="AF21" s="47">
        <f t="shared" si="32"/>
        <v>0</v>
      </c>
      <c r="AG21" s="47">
        <f t="shared" si="32"/>
        <v>0</v>
      </c>
      <c r="AH21" s="47">
        <f t="shared" si="32"/>
        <v>0</v>
      </c>
      <c r="AI21" s="47">
        <f t="shared" si="32"/>
        <v>0</v>
      </c>
      <c r="AJ21" s="47">
        <f t="shared" si="32"/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1028"/>
      <c r="AQ21" s="96"/>
    </row>
    <row r="22" spans="1:43" s="266" customFormat="1" ht="13.5" hidden="1" customHeight="1">
      <c r="A22" s="1295"/>
      <c r="B22" s="817" t="s">
        <v>215</v>
      </c>
      <c r="C22" s="367"/>
      <c r="D22" s="367"/>
      <c r="E22" s="367"/>
      <c r="F22" s="645"/>
      <c r="G22" s="367"/>
      <c r="H22" s="367"/>
      <c r="I22" s="269">
        <f>R21+T21+V21</f>
        <v>384.71</v>
      </c>
      <c r="J22" s="646"/>
      <c r="K22" s="646"/>
      <c r="L22" s="96"/>
      <c r="M22" s="96"/>
      <c r="N22" s="96"/>
      <c r="O22" s="96"/>
      <c r="P22" s="96">
        <f>R22+T22+V22+X22</f>
        <v>66.332999999999998</v>
      </c>
      <c r="Q22" s="96">
        <f>S22+U22+W22+Y22</f>
        <v>66.332999999999998</v>
      </c>
      <c r="R22" s="96">
        <f>S22</f>
        <v>66.332999999999998</v>
      </c>
      <c r="S22" s="96">
        <v>66.332999999999998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/>
      <c r="AA22" s="96">
        <f>AB22+AC22+AD22+AE22</f>
        <v>66.33</v>
      </c>
      <c r="AB22" s="96">
        <v>66.33</v>
      </c>
      <c r="AC22" s="96">
        <v>0</v>
      </c>
      <c r="AD22" s="96">
        <v>0</v>
      </c>
      <c r="AE22" s="96">
        <v>0</v>
      </c>
      <c r="AF22" s="96">
        <f t="shared" ref="AF22:AF28" si="33">SUM(AG22:AG22)</f>
        <v>0</v>
      </c>
      <c r="AG22" s="96"/>
      <c r="AH22" s="96"/>
      <c r="AI22" s="96"/>
      <c r="AJ22" s="96"/>
      <c r="AK22" s="96"/>
      <c r="AL22" s="96"/>
      <c r="AM22" s="96"/>
      <c r="AN22" s="96"/>
      <c r="AO22" s="96"/>
      <c r="AP22" s="1299"/>
      <c r="AQ22" s="96"/>
    </row>
    <row r="23" spans="1:43" s="266" customFormat="1" ht="13.5" hidden="1" customHeight="1">
      <c r="A23" s="1295"/>
      <c r="B23" s="817" t="s">
        <v>216</v>
      </c>
      <c r="C23" s="367"/>
      <c r="D23" s="367"/>
      <c r="E23" s="367"/>
      <c r="F23" s="645"/>
      <c r="G23" s="367"/>
      <c r="H23" s="367"/>
      <c r="I23" s="269">
        <f>S21+U21+W21</f>
        <v>384.71</v>
      </c>
      <c r="J23" s="646"/>
      <c r="K23" s="646"/>
      <c r="L23" s="96"/>
      <c r="M23" s="96"/>
      <c r="N23" s="96"/>
      <c r="O23" s="96"/>
      <c r="P23" s="96">
        <f>Q23</f>
        <v>204.934</v>
      </c>
      <c r="Q23" s="96">
        <f t="shared" ref="Q23:Q28" si="34">S23+U23+W23+Y23</f>
        <v>204.934</v>
      </c>
      <c r="R23" s="96">
        <f>S23</f>
        <v>204.934</v>
      </c>
      <c r="S23" s="96">
        <v>204.934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/>
      <c r="AA23" s="96">
        <f>AB23+AC23+AD23+AE23</f>
        <v>0</v>
      </c>
      <c r="AB23" s="96">
        <v>0</v>
      </c>
      <c r="AC23" s="96"/>
      <c r="AD23" s="96">
        <v>0</v>
      </c>
      <c r="AE23" s="96">
        <v>0</v>
      </c>
      <c r="AF23" s="96">
        <f t="shared" si="33"/>
        <v>0</v>
      </c>
      <c r="AG23" s="96"/>
      <c r="AH23" s="96"/>
      <c r="AI23" s="96"/>
      <c r="AJ23" s="96"/>
      <c r="AK23" s="96"/>
      <c r="AL23" s="96"/>
      <c r="AM23" s="96"/>
      <c r="AN23" s="96"/>
      <c r="AO23" s="96"/>
      <c r="AP23" s="1299"/>
      <c r="AQ23" s="96"/>
    </row>
    <row r="24" spans="1:43" s="266" customFormat="1" ht="13.5" hidden="1" customHeight="1">
      <c r="A24" s="1295"/>
      <c r="B24" s="817" t="s">
        <v>217</v>
      </c>
      <c r="C24" s="367"/>
      <c r="D24" s="367"/>
      <c r="E24" s="367"/>
      <c r="F24" s="645"/>
      <c r="G24" s="367"/>
      <c r="H24" s="367"/>
      <c r="I24" s="92"/>
      <c r="J24" s="646"/>
      <c r="K24" s="646"/>
      <c r="L24" s="96"/>
      <c r="M24" s="96"/>
      <c r="N24" s="96"/>
      <c r="O24" s="96"/>
      <c r="P24" s="96">
        <f>R24</f>
        <v>113.443</v>
      </c>
      <c r="Q24" s="96">
        <f t="shared" si="34"/>
        <v>113.443</v>
      </c>
      <c r="R24" s="96">
        <f>S24</f>
        <v>113.443</v>
      </c>
      <c r="S24" s="96">
        <v>113.443</v>
      </c>
      <c r="T24" s="96">
        <f>U24</f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/>
      <c r="AA24" s="96">
        <f>AB24+AC24+AD24+AE24</f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f t="shared" si="33"/>
        <v>0</v>
      </c>
      <c r="AG24" s="96"/>
      <c r="AH24" s="96"/>
      <c r="AI24" s="96"/>
      <c r="AJ24" s="96"/>
      <c r="AK24" s="96"/>
      <c r="AL24" s="96"/>
      <c r="AM24" s="96"/>
      <c r="AN24" s="96"/>
      <c r="AO24" s="96"/>
      <c r="AP24" s="1299"/>
      <c r="AQ24" s="96"/>
    </row>
    <row r="25" spans="1:43" s="266" customFormat="1" ht="13.5" hidden="1" customHeight="1">
      <c r="A25" s="1295"/>
      <c r="B25" s="817" t="s">
        <v>218</v>
      </c>
      <c r="C25" s="367"/>
      <c r="D25" s="367"/>
      <c r="E25" s="367"/>
      <c r="F25" s="645"/>
      <c r="G25" s="367"/>
      <c r="H25" s="367"/>
      <c r="I25" s="92"/>
      <c r="J25" s="646"/>
      <c r="K25" s="646"/>
      <c r="L25" s="96"/>
      <c r="M25" s="96"/>
      <c r="N25" s="96"/>
      <c r="O25" s="96"/>
      <c r="P25" s="96">
        <f>R25</f>
        <v>0</v>
      </c>
      <c r="Q25" s="96">
        <f t="shared" si="34"/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/>
      <c r="AA25" s="96">
        <f>AB25+AC25+AD25</f>
        <v>0</v>
      </c>
      <c r="AB25" s="96">
        <v>0</v>
      </c>
      <c r="AC25" s="96"/>
      <c r="AD25" s="96"/>
      <c r="AE25" s="96"/>
      <c r="AF25" s="96">
        <f t="shared" si="33"/>
        <v>0</v>
      </c>
      <c r="AG25" s="96"/>
      <c r="AH25" s="96"/>
      <c r="AI25" s="96"/>
      <c r="AJ25" s="96"/>
      <c r="AK25" s="96"/>
      <c r="AL25" s="96"/>
      <c r="AM25" s="96"/>
      <c r="AN25" s="96"/>
      <c r="AO25" s="96"/>
      <c r="AP25" s="1299"/>
      <c r="AQ25" s="96"/>
    </row>
    <row r="26" spans="1:43" s="266" customFormat="1" ht="13.5" hidden="1" customHeight="1">
      <c r="A26" s="1295"/>
      <c r="B26" s="817" t="s">
        <v>261</v>
      </c>
      <c r="C26" s="367"/>
      <c r="D26" s="367"/>
      <c r="E26" s="367"/>
      <c r="F26" s="645"/>
      <c r="G26" s="367"/>
      <c r="H26" s="367"/>
      <c r="I26" s="92"/>
      <c r="J26" s="646"/>
      <c r="K26" s="646"/>
      <c r="L26" s="96"/>
      <c r="M26" s="96"/>
      <c r="N26" s="96"/>
      <c r="O26" s="96"/>
      <c r="P26" s="96">
        <v>0</v>
      </c>
      <c r="Q26" s="96">
        <f t="shared" si="34"/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/>
      <c r="AA26" s="96">
        <f>AB26+AC26+AD26</f>
        <v>0</v>
      </c>
      <c r="AB26" s="96">
        <v>0</v>
      </c>
      <c r="AC26" s="96"/>
      <c r="AD26" s="96"/>
      <c r="AE26" s="96"/>
      <c r="AF26" s="96">
        <f t="shared" si="33"/>
        <v>0</v>
      </c>
      <c r="AG26" s="96"/>
      <c r="AH26" s="96"/>
      <c r="AI26" s="96"/>
      <c r="AJ26" s="96"/>
      <c r="AK26" s="96"/>
      <c r="AL26" s="96"/>
      <c r="AM26" s="96"/>
      <c r="AN26" s="96"/>
      <c r="AO26" s="96"/>
      <c r="AP26" s="1299"/>
      <c r="AQ26" s="96"/>
    </row>
    <row r="27" spans="1:43" s="266" customFormat="1" ht="13.5" hidden="1" customHeight="1">
      <c r="A27" s="1295"/>
      <c r="B27" s="817" t="s">
        <v>223</v>
      </c>
      <c r="C27" s="367"/>
      <c r="D27" s="367"/>
      <c r="E27" s="367"/>
      <c r="F27" s="645"/>
      <c r="G27" s="367"/>
      <c r="H27" s="367"/>
      <c r="I27" s="92"/>
      <c r="J27" s="646"/>
      <c r="K27" s="646"/>
      <c r="L27" s="96"/>
      <c r="M27" s="96"/>
      <c r="N27" s="96"/>
      <c r="O27" s="96"/>
      <c r="P27" s="96">
        <v>0</v>
      </c>
      <c r="Q27" s="96">
        <f t="shared" si="34"/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/>
      <c r="AA27" s="96">
        <f>AB27+AC27+AD27</f>
        <v>0</v>
      </c>
      <c r="AB27" s="96">
        <v>0</v>
      </c>
      <c r="AC27" s="96"/>
      <c r="AD27" s="96"/>
      <c r="AE27" s="96"/>
      <c r="AF27" s="96">
        <f t="shared" si="33"/>
        <v>0</v>
      </c>
      <c r="AG27" s="96"/>
      <c r="AH27" s="96"/>
      <c r="AI27" s="96"/>
      <c r="AJ27" s="96"/>
      <c r="AK27" s="96"/>
      <c r="AL27" s="96"/>
      <c r="AM27" s="96"/>
      <c r="AN27" s="96"/>
      <c r="AO27" s="96"/>
      <c r="AP27" s="1299"/>
      <c r="AQ27" s="96"/>
    </row>
    <row r="28" spans="1:43" s="266" customFormat="1" ht="13.5" hidden="1" customHeight="1">
      <c r="A28" s="1295"/>
      <c r="B28" s="817" t="s">
        <v>221</v>
      </c>
      <c r="C28" s="367"/>
      <c r="D28" s="367"/>
      <c r="E28" s="367"/>
      <c r="F28" s="645"/>
      <c r="G28" s="367"/>
      <c r="H28" s="367"/>
      <c r="I28" s="92"/>
      <c r="J28" s="646"/>
      <c r="K28" s="646"/>
      <c r="L28" s="96"/>
      <c r="M28" s="96"/>
      <c r="N28" s="96"/>
      <c r="O28" s="96"/>
      <c r="P28" s="96">
        <f>R28</f>
        <v>0</v>
      </c>
      <c r="Q28" s="96">
        <f t="shared" si="34"/>
        <v>0</v>
      </c>
      <c r="R28" s="96">
        <f>S28</f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/>
      <c r="AA28" s="96">
        <f>SUM(AB28:AE28)</f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f t="shared" si="33"/>
        <v>0</v>
      </c>
      <c r="AG28" s="96"/>
      <c r="AH28" s="96"/>
      <c r="AI28" s="96"/>
      <c r="AJ28" s="96"/>
      <c r="AK28" s="96"/>
      <c r="AL28" s="96"/>
      <c r="AM28" s="96"/>
      <c r="AN28" s="96"/>
      <c r="AO28" s="96"/>
      <c r="AP28" s="1299"/>
      <c r="AQ28" s="96"/>
    </row>
    <row r="29" spans="1:43" ht="13.5" hidden="1" customHeight="1">
      <c r="A29" s="1295"/>
      <c r="B29" s="818"/>
      <c r="C29" s="875"/>
      <c r="D29" s="875"/>
      <c r="E29" s="875"/>
      <c r="F29" s="915"/>
      <c r="G29" s="875"/>
      <c r="H29" s="875"/>
      <c r="I29" s="23" t="s">
        <v>9</v>
      </c>
      <c r="J29" s="919">
        <f>K29</f>
        <v>702203.72</v>
      </c>
      <c r="K29" s="919">
        <v>702203.72</v>
      </c>
      <c r="L29" s="71">
        <v>789617.84</v>
      </c>
      <c r="M29" s="71">
        <v>348941.19</v>
      </c>
      <c r="N29" s="71">
        <v>196473.11</v>
      </c>
      <c r="O29" s="71">
        <v>0</v>
      </c>
      <c r="P29" s="71">
        <v>0</v>
      </c>
      <c r="Q29" s="71">
        <f>SUM(Q30:Q30)</f>
        <v>0</v>
      </c>
      <c r="R29" s="71">
        <f>SUM(R30:R30)</f>
        <v>37814.324000000001</v>
      </c>
      <c r="S29" s="71">
        <f>SUM(S30:S30)</f>
        <v>37814.324000000001</v>
      </c>
      <c r="T29" s="71">
        <f t="shared" ref="T29:AJ29" si="35">SUM(T30:T30)</f>
        <v>0</v>
      </c>
      <c r="U29" s="71">
        <f t="shared" si="35"/>
        <v>0</v>
      </c>
      <c r="V29" s="71">
        <f t="shared" si="35"/>
        <v>0</v>
      </c>
      <c r="W29" s="71">
        <f t="shared" si="35"/>
        <v>0</v>
      </c>
      <c r="X29" s="71">
        <v>0</v>
      </c>
      <c r="Y29" s="71">
        <f t="shared" si="35"/>
        <v>0</v>
      </c>
      <c r="Z29" s="100"/>
      <c r="AA29" s="71">
        <f t="shared" si="35"/>
        <v>0</v>
      </c>
      <c r="AB29" s="71">
        <f>SUM(AB30:AB30)</f>
        <v>0</v>
      </c>
      <c r="AC29" s="71">
        <f>SUM(AC30:AC30)</f>
        <v>0</v>
      </c>
      <c r="AD29" s="71">
        <f>SUM(AD30:AD30)</f>
        <v>0</v>
      </c>
      <c r="AE29" s="71">
        <f>SUM(AE30:AE30)</f>
        <v>0</v>
      </c>
      <c r="AF29" s="71">
        <f t="shared" si="35"/>
        <v>0</v>
      </c>
      <c r="AG29" s="71">
        <f t="shared" si="35"/>
        <v>0</v>
      </c>
      <c r="AH29" s="71">
        <f t="shared" si="35"/>
        <v>0</v>
      </c>
      <c r="AI29" s="71">
        <f t="shared" si="35"/>
        <v>0</v>
      </c>
      <c r="AJ29" s="71">
        <f t="shared" si="35"/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1299"/>
      <c r="AQ29" s="100"/>
    </row>
    <row r="30" spans="1:43" s="266" customFormat="1" ht="13.5" hidden="1" customHeight="1">
      <c r="A30" s="612"/>
      <c r="B30" s="819" t="s">
        <v>246</v>
      </c>
      <c r="C30" s="367"/>
      <c r="D30" s="367"/>
      <c r="E30" s="367"/>
      <c r="F30" s="645"/>
      <c r="G30" s="367"/>
      <c r="H30" s="367"/>
      <c r="I30" s="613"/>
      <c r="J30" s="535"/>
      <c r="K30" s="535"/>
      <c r="L30" s="100"/>
      <c r="M30" s="100"/>
      <c r="N30" s="100"/>
      <c r="O30" s="100"/>
      <c r="P30" s="96">
        <f>Q30</f>
        <v>0</v>
      </c>
      <c r="Q30" s="96">
        <v>0</v>
      </c>
      <c r="R30" s="96">
        <f>S30</f>
        <v>37814.324000000001</v>
      </c>
      <c r="S30" s="100">
        <v>37814.324000000001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/>
      <c r="AA30" s="96">
        <f>SUM(AB30:AE30)</f>
        <v>0</v>
      </c>
      <c r="AB30" s="100">
        <v>0</v>
      </c>
      <c r="AC30" s="100">
        <v>0</v>
      </c>
      <c r="AD30" s="100">
        <v>0</v>
      </c>
      <c r="AE30" s="100">
        <v>0</v>
      </c>
      <c r="AF30" s="96">
        <f>SUM(AG30:AG30)</f>
        <v>0</v>
      </c>
      <c r="AG30" s="100"/>
      <c r="AH30" s="100"/>
      <c r="AI30" s="100"/>
      <c r="AJ30" s="100"/>
      <c r="AK30" s="100"/>
      <c r="AL30" s="100"/>
      <c r="AM30" s="100"/>
      <c r="AN30" s="100"/>
      <c r="AO30" s="100"/>
      <c r="AP30" s="1299"/>
      <c r="AQ30" s="100"/>
    </row>
    <row r="31" spans="1:43" ht="13.5" hidden="1" customHeight="1">
      <c r="A31" s="912"/>
      <c r="B31" s="818"/>
      <c r="C31" s="875"/>
      <c r="D31" s="875"/>
      <c r="E31" s="875"/>
      <c r="F31" s="915"/>
      <c r="G31" s="875"/>
      <c r="H31" s="875"/>
      <c r="I31" s="891" t="s">
        <v>10</v>
      </c>
      <c r="J31" s="913"/>
      <c r="K31" s="913"/>
      <c r="L31" s="71">
        <f>SUM(L32:L33)</f>
        <v>172003.82</v>
      </c>
      <c r="M31" s="71">
        <v>135504.01</v>
      </c>
      <c r="N31" s="71">
        <f>SUM(N32:N33)</f>
        <v>36499.81</v>
      </c>
      <c r="O31" s="71">
        <v>0</v>
      </c>
      <c r="P31" s="71">
        <v>0</v>
      </c>
      <c r="Q31" s="47">
        <f>SUM(Q32:Q33)</f>
        <v>0</v>
      </c>
      <c r="R31" s="47">
        <f t="shared" ref="R31:AJ31" si="36">SUM(R32:R33)</f>
        <v>0</v>
      </c>
      <c r="S31" s="47">
        <f t="shared" si="36"/>
        <v>0</v>
      </c>
      <c r="T31" s="47">
        <f t="shared" si="36"/>
        <v>45904.665609999996</v>
      </c>
      <c r="U31" s="47">
        <f t="shared" si="36"/>
        <v>45904.665609999996</v>
      </c>
      <c r="V31" s="47">
        <f t="shared" si="36"/>
        <v>0</v>
      </c>
      <c r="W31" s="47">
        <f t="shared" si="36"/>
        <v>0</v>
      </c>
      <c r="X31" s="47">
        <v>0</v>
      </c>
      <c r="Y31" s="47">
        <f t="shared" si="36"/>
        <v>0</v>
      </c>
      <c r="Z31" s="96"/>
      <c r="AA31" s="47">
        <f t="shared" si="36"/>
        <v>0</v>
      </c>
      <c r="AB31" s="47">
        <f t="shared" si="36"/>
        <v>0</v>
      </c>
      <c r="AC31" s="47">
        <f t="shared" si="36"/>
        <v>0</v>
      </c>
      <c r="AD31" s="47">
        <f t="shared" si="36"/>
        <v>0</v>
      </c>
      <c r="AE31" s="47">
        <f t="shared" si="36"/>
        <v>0</v>
      </c>
      <c r="AF31" s="47">
        <f t="shared" si="36"/>
        <v>0</v>
      </c>
      <c r="AG31" s="47">
        <f t="shared" si="36"/>
        <v>0</v>
      </c>
      <c r="AH31" s="47">
        <f t="shared" si="36"/>
        <v>0</v>
      </c>
      <c r="AI31" s="47">
        <f t="shared" si="36"/>
        <v>0</v>
      </c>
      <c r="AJ31" s="47">
        <f t="shared" si="36"/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1300"/>
      <c r="AQ31" s="96"/>
    </row>
    <row r="32" spans="1:43" ht="13.5" customHeight="1">
      <c r="A32" s="912"/>
      <c r="B32" s="37" t="s">
        <v>219</v>
      </c>
      <c r="C32" s="875"/>
      <c r="D32" s="875"/>
      <c r="E32" s="875"/>
      <c r="F32" s="915"/>
      <c r="G32" s="875"/>
      <c r="H32" s="875"/>
      <c r="I32" s="891"/>
      <c r="J32" s="913"/>
      <c r="K32" s="913"/>
      <c r="L32" s="71">
        <v>90003.82</v>
      </c>
      <c r="M32" s="71"/>
      <c r="N32" s="71">
        <v>62531.64</v>
      </c>
      <c r="O32" s="71"/>
      <c r="P32" s="47">
        <v>0</v>
      </c>
      <c r="Q32" s="47">
        <v>0</v>
      </c>
      <c r="R32" s="71">
        <v>0</v>
      </c>
      <c r="S32" s="71">
        <v>0</v>
      </c>
      <c r="T32" s="71">
        <f>U32</f>
        <v>45904.665609999996</v>
      </c>
      <c r="U32" s="71">
        <f>26889.416+19015.24961</f>
        <v>45904.665609999996</v>
      </c>
      <c r="V32" s="71">
        <v>0</v>
      </c>
      <c r="W32" s="71">
        <v>0</v>
      </c>
      <c r="X32" s="71">
        <v>0</v>
      </c>
      <c r="Y32" s="71">
        <v>0</v>
      </c>
      <c r="Z32" s="100"/>
      <c r="AA32" s="71">
        <v>0</v>
      </c>
      <c r="AB32" s="71">
        <v>0</v>
      </c>
      <c r="AC32" s="71"/>
      <c r="AD32" s="71"/>
      <c r="AE32" s="71"/>
      <c r="AF32" s="47">
        <f>SUM(AG32:AG32)</f>
        <v>0</v>
      </c>
      <c r="AG32" s="47">
        <f>SUM(AG33:AG34)</f>
        <v>0</v>
      </c>
      <c r="AH32" s="71"/>
      <c r="AI32" s="71"/>
      <c r="AJ32" s="71"/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481"/>
      <c r="AQ32" s="100"/>
    </row>
    <row r="33" spans="1:43" ht="15.75">
      <c r="A33" s="912"/>
      <c r="B33" s="37" t="s">
        <v>220</v>
      </c>
      <c r="C33" s="875"/>
      <c r="D33" s="875"/>
      <c r="E33" s="875"/>
      <c r="F33" s="915"/>
      <c r="G33" s="875"/>
      <c r="H33" s="875"/>
      <c r="I33" s="891"/>
      <c r="J33" s="913"/>
      <c r="K33" s="913"/>
      <c r="L33" s="71">
        <v>82000</v>
      </c>
      <c r="M33" s="71"/>
      <c r="N33" s="71">
        <v>-26031.83</v>
      </c>
      <c r="O33" s="71"/>
      <c r="P33" s="47">
        <f>Q33</f>
        <v>0</v>
      </c>
      <c r="Q33" s="47">
        <f>S33+U33+W33</f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100"/>
      <c r="AA33" s="71">
        <v>0</v>
      </c>
      <c r="AB33" s="71">
        <v>0</v>
      </c>
      <c r="AC33" s="71"/>
      <c r="AD33" s="71"/>
      <c r="AE33" s="71"/>
      <c r="AF33" s="47">
        <f>SUM(AG33:AG33)</f>
        <v>0</v>
      </c>
      <c r="AG33" s="47">
        <f>SUM(AG34:AG35)</f>
        <v>0</v>
      </c>
      <c r="AH33" s="71"/>
      <c r="AI33" s="71"/>
      <c r="AJ33" s="71"/>
      <c r="AK33" s="71">
        <v>0</v>
      </c>
      <c r="AL33" s="71">
        <v>0</v>
      </c>
      <c r="AM33" s="71">
        <v>0</v>
      </c>
      <c r="AN33" s="71">
        <v>0</v>
      </c>
      <c r="AO33" s="71">
        <v>0</v>
      </c>
      <c r="AP33" s="481"/>
      <c r="AQ33" s="100"/>
    </row>
    <row r="34" spans="1:43" s="327" customFormat="1" ht="27.75" customHeight="1">
      <c r="A34" s="1294" t="s">
        <v>33</v>
      </c>
      <c r="B34" s="797" t="s">
        <v>28</v>
      </c>
      <c r="C34" s="30"/>
      <c r="D34" s="30"/>
      <c r="E34" s="30"/>
      <c r="F34" s="31">
        <v>30000</v>
      </c>
      <c r="G34" s="798"/>
      <c r="H34" s="798"/>
      <c r="I34" s="990" t="s">
        <v>19</v>
      </c>
      <c r="J34" s="1296">
        <f>K34+L34</f>
        <v>260501.25</v>
      </c>
      <c r="K34" s="1296">
        <v>0</v>
      </c>
      <c r="L34" s="70">
        <f>L36+L35</f>
        <v>260501.25</v>
      </c>
      <c r="M34" s="70">
        <f>M36+M35</f>
        <v>0</v>
      </c>
      <c r="N34" s="70">
        <f>N36+N35</f>
        <v>69943.709999999992</v>
      </c>
      <c r="O34" s="70">
        <f>O36+O35</f>
        <v>69943.710000000006</v>
      </c>
      <c r="P34" s="70">
        <f>P36+P35</f>
        <v>74000</v>
      </c>
      <c r="Q34" s="70">
        <f t="shared" ref="Q34:AO34" si="37">Q36</f>
        <v>0</v>
      </c>
      <c r="R34" s="70">
        <f t="shared" si="37"/>
        <v>0</v>
      </c>
      <c r="S34" s="70">
        <f t="shared" si="37"/>
        <v>0</v>
      </c>
      <c r="T34" s="70">
        <f t="shared" si="37"/>
        <v>0</v>
      </c>
      <c r="U34" s="70">
        <f t="shared" si="37"/>
        <v>0</v>
      </c>
      <c r="V34" s="70">
        <f t="shared" si="37"/>
        <v>0</v>
      </c>
      <c r="W34" s="70">
        <f t="shared" si="37"/>
        <v>0</v>
      </c>
      <c r="X34" s="70">
        <f t="shared" si="37"/>
        <v>0</v>
      </c>
      <c r="Y34" s="70">
        <f t="shared" si="37"/>
        <v>0</v>
      </c>
      <c r="Z34" s="694">
        <v>0</v>
      </c>
      <c r="AA34" s="70">
        <f t="shared" si="37"/>
        <v>0</v>
      </c>
      <c r="AB34" s="70">
        <f t="shared" si="37"/>
        <v>0</v>
      </c>
      <c r="AC34" s="70">
        <f t="shared" si="37"/>
        <v>0</v>
      </c>
      <c r="AD34" s="70">
        <f t="shared" si="37"/>
        <v>0</v>
      </c>
      <c r="AE34" s="70">
        <f t="shared" si="37"/>
        <v>0</v>
      </c>
      <c r="AF34" s="70">
        <f t="shared" si="37"/>
        <v>0</v>
      </c>
      <c r="AG34" s="70">
        <f t="shared" si="37"/>
        <v>0</v>
      </c>
      <c r="AH34" s="70">
        <f t="shared" si="37"/>
        <v>0</v>
      </c>
      <c r="AI34" s="70">
        <f t="shared" si="37"/>
        <v>0</v>
      </c>
      <c r="AJ34" s="70">
        <f t="shared" si="37"/>
        <v>0</v>
      </c>
      <c r="AK34" s="3">
        <f>P34-Q34</f>
        <v>74000</v>
      </c>
      <c r="AL34" s="3">
        <f>AK34</f>
        <v>74000</v>
      </c>
      <c r="AM34" s="70">
        <f t="shared" si="37"/>
        <v>0</v>
      </c>
      <c r="AN34" s="70">
        <f t="shared" si="37"/>
        <v>0</v>
      </c>
      <c r="AO34" s="70">
        <f t="shared" si="37"/>
        <v>0</v>
      </c>
      <c r="AP34" s="799"/>
      <c r="AQ34" s="694">
        <v>0</v>
      </c>
    </row>
    <row r="35" spans="1:43" ht="15" customHeight="1">
      <c r="A35" s="1295"/>
      <c r="B35" s="1" t="s">
        <v>15</v>
      </c>
      <c r="C35" s="286"/>
      <c r="D35" s="286"/>
      <c r="E35" s="286"/>
      <c r="F35" s="287"/>
      <c r="G35" s="897"/>
      <c r="H35" s="897"/>
      <c r="I35" s="991"/>
      <c r="J35" s="1297"/>
      <c r="K35" s="1297"/>
      <c r="L35" s="911">
        <v>10164.5</v>
      </c>
      <c r="M35" s="911">
        <v>0</v>
      </c>
      <c r="N35" s="911">
        <v>4946.26</v>
      </c>
      <c r="O35" s="911">
        <v>0</v>
      </c>
      <c r="P35" s="911">
        <v>0</v>
      </c>
      <c r="Q35" s="911">
        <v>0</v>
      </c>
      <c r="R35" s="911">
        <v>0</v>
      </c>
      <c r="S35" s="911">
        <v>0</v>
      </c>
      <c r="T35" s="911">
        <v>0</v>
      </c>
      <c r="U35" s="911">
        <v>0</v>
      </c>
      <c r="V35" s="911">
        <v>0</v>
      </c>
      <c r="W35" s="911">
        <v>0</v>
      </c>
      <c r="X35" s="911">
        <v>0</v>
      </c>
      <c r="Y35" s="911">
        <v>0</v>
      </c>
      <c r="Z35" s="258"/>
      <c r="AA35" s="911">
        <v>0</v>
      </c>
      <c r="AB35" s="911">
        <v>0</v>
      </c>
      <c r="AC35" s="911">
        <v>0</v>
      </c>
      <c r="AD35" s="911">
        <v>0</v>
      </c>
      <c r="AE35" s="911">
        <v>0</v>
      </c>
      <c r="AF35" s="911">
        <v>0</v>
      </c>
      <c r="AG35" s="911">
        <v>0</v>
      </c>
      <c r="AH35" s="911">
        <v>0</v>
      </c>
      <c r="AI35" s="911">
        <v>0</v>
      </c>
      <c r="AJ35" s="911">
        <v>0</v>
      </c>
      <c r="AK35" s="288">
        <v>0</v>
      </c>
      <c r="AL35" s="288">
        <v>0</v>
      </c>
      <c r="AM35" s="911">
        <v>0</v>
      </c>
      <c r="AN35" s="911">
        <v>0</v>
      </c>
      <c r="AO35" s="911">
        <v>0</v>
      </c>
      <c r="AP35" s="1031"/>
      <c r="AQ35" s="258"/>
    </row>
    <row r="36" spans="1:43" ht="15" customHeight="1">
      <c r="A36" s="1301"/>
      <c r="B36" s="1" t="s">
        <v>32</v>
      </c>
      <c r="C36" s="286"/>
      <c r="D36" s="286"/>
      <c r="E36" s="286"/>
      <c r="F36" s="650"/>
      <c r="G36" s="897">
        <v>2020</v>
      </c>
      <c r="H36" s="897">
        <v>2021</v>
      </c>
      <c r="I36" s="992"/>
      <c r="J36" s="1298"/>
      <c r="K36" s="1298"/>
      <c r="L36" s="911">
        <v>250336.75</v>
      </c>
      <c r="M36" s="911">
        <v>0</v>
      </c>
      <c r="N36" s="911">
        <v>64997.45</v>
      </c>
      <c r="O36" s="911">
        <v>69943.710000000006</v>
      </c>
      <c r="P36" s="911">
        <v>74000</v>
      </c>
      <c r="Q36" s="911">
        <v>0</v>
      </c>
      <c r="R36" s="911">
        <v>0</v>
      </c>
      <c r="S36" s="911">
        <v>0</v>
      </c>
      <c r="T36" s="911">
        <v>0</v>
      </c>
      <c r="U36" s="911">
        <v>0</v>
      </c>
      <c r="V36" s="911">
        <v>0</v>
      </c>
      <c r="W36" s="911">
        <v>0</v>
      </c>
      <c r="X36" s="911">
        <v>0</v>
      </c>
      <c r="Y36" s="911">
        <v>0</v>
      </c>
      <c r="Z36" s="258"/>
      <c r="AA36" s="911">
        <v>0</v>
      </c>
      <c r="AB36" s="911">
        <v>0</v>
      </c>
      <c r="AC36" s="911">
        <v>0</v>
      </c>
      <c r="AD36" s="911">
        <v>0</v>
      </c>
      <c r="AE36" s="911">
        <v>0</v>
      </c>
      <c r="AF36" s="911">
        <v>0</v>
      </c>
      <c r="AG36" s="911">
        <v>0</v>
      </c>
      <c r="AH36" s="911">
        <v>0</v>
      </c>
      <c r="AI36" s="911">
        <v>0</v>
      </c>
      <c r="AJ36" s="911">
        <v>0</v>
      </c>
      <c r="AK36" s="911">
        <v>0</v>
      </c>
      <c r="AL36" s="911">
        <v>0</v>
      </c>
      <c r="AM36" s="911">
        <v>0</v>
      </c>
      <c r="AN36" s="911">
        <v>0</v>
      </c>
      <c r="AO36" s="911">
        <v>0</v>
      </c>
      <c r="AP36" s="1032"/>
      <c r="AQ36" s="258"/>
    </row>
    <row r="37" spans="1:43" s="327" customFormat="1" ht="30" customHeight="1">
      <c r="A37" s="1294" t="s">
        <v>37</v>
      </c>
      <c r="B37" s="797" t="s">
        <v>36</v>
      </c>
      <c r="C37" s="30"/>
      <c r="D37" s="30"/>
      <c r="E37" s="30"/>
      <c r="F37" s="32"/>
      <c r="G37" s="798"/>
      <c r="H37" s="798"/>
      <c r="I37" s="990" t="s">
        <v>19</v>
      </c>
      <c r="J37" s="318">
        <v>344081.28</v>
      </c>
      <c r="K37" s="1291">
        <v>0</v>
      </c>
      <c r="L37" s="318">
        <f>L38+L40</f>
        <v>368435.18</v>
      </c>
      <c r="M37" s="318">
        <f t="shared" ref="M37:AO37" si="38">M38+M40</f>
        <v>20243.12</v>
      </c>
      <c r="N37" s="318">
        <f t="shared" si="38"/>
        <v>13773.23</v>
      </c>
      <c r="O37" s="318">
        <f t="shared" si="38"/>
        <v>8942.9699999999993</v>
      </c>
      <c r="P37" s="318">
        <f t="shared" si="38"/>
        <v>90000</v>
      </c>
      <c r="Q37" s="318">
        <f t="shared" si="38"/>
        <v>0</v>
      </c>
      <c r="R37" s="318">
        <f t="shared" si="38"/>
        <v>0</v>
      </c>
      <c r="S37" s="318">
        <f t="shared" si="38"/>
        <v>0</v>
      </c>
      <c r="T37" s="318">
        <f t="shared" si="38"/>
        <v>0</v>
      </c>
      <c r="U37" s="318">
        <f t="shared" si="38"/>
        <v>0</v>
      </c>
      <c r="V37" s="318">
        <f t="shared" si="38"/>
        <v>0</v>
      </c>
      <c r="W37" s="318">
        <f t="shared" si="38"/>
        <v>0</v>
      </c>
      <c r="X37" s="318">
        <f t="shared" si="38"/>
        <v>0</v>
      </c>
      <c r="Y37" s="318">
        <f t="shared" si="38"/>
        <v>0</v>
      </c>
      <c r="Z37" s="372">
        <v>0</v>
      </c>
      <c r="AA37" s="318">
        <f t="shared" si="38"/>
        <v>0</v>
      </c>
      <c r="AB37" s="318">
        <f t="shared" si="38"/>
        <v>0</v>
      </c>
      <c r="AC37" s="318">
        <f t="shared" si="38"/>
        <v>0</v>
      </c>
      <c r="AD37" s="318">
        <f t="shared" si="38"/>
        <v>0</v>
      </c>
      <c r="AE37" s="318">
        <f t="shared" si="38"/>
        <v>0</v>
      </c>
      <c r="AF37" s="318">
        <f t="shared" si="38"/>
        <v>0</v>
      </c>
      <c r="AG37" s="318">
        <f t="shared" si="38"/>
        <v>0</v>
      </c>
      <c r="AH37" s="318">
        <f t="shared" si="38"/>
        <v>0</v>
      </c>
      <c r="AI37" s="318">
        <f t="shared" si="38"/>
        <v>0</v>
      </c>
      <c r="AJ37" s="318">
        <f t="shared" si="38"/>
        <v>0</v>
      </c>
      <c r="AK37" s="318">
        <f>P37-Q37</f>
        <v>90000</v>
      </c>
      <c r="AL37" s="318">
        <f>AK37</f>
        <v>90000</v>
      </c>
      <c r="AM37" s="318">
        <f>ROUND((Q37*100%/P37*100),2)</f>
        <v>0</v>
      </c>
      <c r="AN37" s="318">
        <f t="shared" si="38"/>
        <v>0</v>
      </c>
      <c r="AO37" s="318">
        <f t="shared" si="38"/>
        <v>0</v>
      </c>
      <c r="AP37" s="800"/>
      <c r="AQ37" s="372">
        <v>0</v>
      </c>
    </row>
    <row r="38" spans="1:43" ht="15" customHeight="1">
      <c r="A38" s="1295"/>
      <c r="B38" s="1" t="s">
        <v>15</v>
      </c>
      <c r="C38" s="286"/>
      <c r="D38" s="286"/>
      <c r="E38" s="286"/>
      <c r="F38" s="650"/>
      <c r="G38" s="897">
        <v>2019</v>
      </c>
      <c r="H38" s="897">
        <v>2019</v>
      </c>
      <c r="I38" s="991"/>
      <c r="J38" s="47">
        <v>31543.64</v>
      </c>
      <c r="K38" s="1292"/>
      <c r="L38" s="47">
        <f>SUM(M38:O38)</f>
        <v>31543.64</v>
      </c>
      <c r="M38" s="4">
        <v>20243.12</v>
      </c>
      <c r="N38" s="4">
        <v>11300.52</v>
      </c>
      <c r="O38" s="4">
        <v>0</v>
      </c>
      <c r="P38" s="4">
        <v>0</v>
      </c>
      <c r="Q38" s="4">
        <f>Q39</f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f>X39</f>
        <v>0</v>
      </c>
      <c r="Y38" s="4">
        <f>Y39</f>
        <v>0</v>
      </c>
      <c r="Z38" s="268"/>
      <c r="AA38" s="4">
        <f>AA39</f>
        <v>0</v>
      </c>
      <c r="AB38" s="4">
        <v>0</v>
      </c>
      <c r="AC38" s="4">
        <v>0</v>
      </c>
      <c r="AD38" s="4">
        <v>0</v>
      </c>
      <c r="AE38" s="4">
        <f>AE39</f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884"/>
      <c r="AQ38" s="268"/>
    </row>
    <row r="39" spans="1:43" s="266" customFormat="1" ht="15" hidden="1" customHeight="1">
      <c r="A39" s="1295"/>
      <c r="B39" s="102" t="s">
        <v>291</v>
      </c>
      <c r="C39" s="651"/>
      <c r="D39" s="651"/>
      <c r="E39" s="651"/>
      <c r="F39" s="652"/>
      <c r="G39" s="489"/>
      <c r="H39" s="489"/>
      <c r="I39" s="991"/>
      <c r="J39" s="96"/>
      <c r="K39" s="1292"/>
      <c r="L39" s="96"/>
      <c r="M39" s="268"/>
      <c r="N39" s="268"/>
      <c r="O39" s="268"/>
      <c r="P39" s="268"/>
      <c r="Q39" s="268">
        <f>Y39</f>
        <v>0</v>
      </c>
      <c r="R39" s="268"/>
      <c r="S39" s="268"/>
      <c r="T39" s="268"/>
      <c r="U39" s="268"/>
      <c r="V39" s="268"/>
      <c r="W39" s="268"/>
      <c r="X39" s="268">
        <v>0</v>
      </c>
      <c r="Y39" s="268">
        <v>0</v>
      </c>
      <c r="Z39" s="268"/>
      <c r="AA39" s="268">
        <f>AE39</f>
        <v>0</v>
      </c>
      <c r="AB39" s="268"/>
      <c r="AC39" s="268"/>
      <c r="AD39" s="268"/>
      <c r="AE39" s="268">
        <v>0</v>
      </c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490"/>
      <c r="AQ39" s="268"/>
    </row>
    <row r="40" spans="1:43" ht="15" customHeight="1">
      <c r="A40" s="1301"/>
      <c r="B40" s="1" t="s">
        <v>16</v>
      </c>
      <c r="C40" s="286"/>
      <c r="D40" s="286"/>
      <c r="E40" s="286"/>
      <c r="F40" s="650"/>
      <c r="G40" s="897">
        <v>2020</v>
      </c>
      <c r="H40" s="897">
        <v>2021</v>
      </c>
      <c r="I40" s="992"/>
      <c r="J40" s="47">
        <v>312537.64</v>
      </c>
      <c r="K40" s="1293"/>
      <c r="L40" s="47">
        <v>336891.54</v>
      </c>
      <c r="M40" s="4">
        <v>0</v>
      </c>
      <c r="N40" s="4">
        <v>2472.71</v>
      </c>
      <c r="O40" s="4">
        <v>8942.9699999999993</v>
      </c>
      <c r="P40" s="4">
        <v>90000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96"/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397"/>
      <c r="AQ40" s="96"/>
    </row>
    <row r="41" spans="1:43" s="327" customFormat="1" ht="31.5" customHeight="1">
      <c r="A41" s="790"/>
      <c r="B41" s="789" t="s">
        <v>405</v>
      </c>
      <c r="C41" s="801"/>
      <c r="D41" s="801"/>
      <c r="E41" s="801"/>
      <c r="F41" s="802"/>
      <c r="G41" s="792"/>
      <c r="H41" s="793"/>
      <c r="I41" s="881"/>
      <c r="J41" s="3"/>
      <c r="K41" s="888"/>
      <c r="L41" s="3"/>
      <c r="M41" s="318"/>
      <c r="N41" s="318"/>
      <c r="O41" s="318"/>
      <c r="P41" s="318">
        <f>SUM(P42:P43)</f>
        <v>8215.9</v>
      </c>
      <c r="Q41" s="318">
        <f>SUM(Q42:Q43)</f>
        <v>0</v>
      </c>
      <c r="R41" s="318">
        <f t="shared" ref="R41:AA41" si="39">SUM(R42:R43)</f>
        <v>0</v>
      </c>
      <c r="S41" s="318">
        <f t="shared" si="39"/>
        <v>0</v>
      </c>
      <c r="T41" s="318">
        <f t="shared" si="39"/>
        <v>0</v>
      </c>
      <c r="U41" s="318">
        <f t="shared" si="39"/>
        <v>0</v>
      </c>
      <c r="V41" s="318">
        <f t="shared" si="39"/>
        <v>0</v>
      </c>
      <c r="W41" s="318">
        <f t="shared" si="39"/>
        <v>0</v>
      </c>
      <c r="X41" s="318">
        <f t="shared" si="39"/>
        <v>0</v>
      </c>
      <c r="Y41" s="318">
        <f t="shared" si="39"/>
        <v>0</v>
      </c>
      <c r="Z41" s="318">
        <f t="shared" si="39"/>
        <v>0</v>
      </c>
      <c r="AA41" s="318">
        <f t="shared" si="39"/>
        <v>0</v>
      </c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800"/>
      <c r="AQ41" s="372"/>
    </row>
    <row r="42" spans="1:43" ht="15" customHeight="1">
      <c r="A42" s="912"/>
      <c r="B42" s="42" t="s">
        <v>15</v>
      </c>
      <c r="C42" s="785"/>
      <c r="D42" s="785"/>
      <c r="E42" s="785"/>
      <c r="F42" s="786"/>
      <c r="G42" s="335"/>
      <c r="H42" s="787"/>
      <c r="I42" s="876"/>
      <c r="J42" s="47"/>
      <c r="K42" s="911"/>
      <c r="L42" s="47"/>
      <c r="M42" s="4"/>
      <c r="N42" s="4"/>
      <c r="O42" s="4"/>
      <c r="P42" s="4">
        <v>1519.43</v>
      </c>
      <c r="Q42" s="4">
        <v>0</v>
      </c>
      <c r="R42" s="4"/>
      <c r="S42" s="4"/>
      <c r="T42" s="4"/>
      <c r="U42" s="4"/>
      <c r="V42" s="4"/>
      <c r="W42" s="4"/>
      <c r="X42" s="4"/>
      <c r="Y42" s="4"/>
      <c r="Z42" s="268"/>
      <c r="AA42" s="4">
        <v>0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884"/>
      <c r="AQ42" s="268"/>
    </row>
    <row r="43" spans="1:43" ht="15" customHeight="1">
      <c r="A43" s="912"/>
      <c r="B43" s="42" t="s">
        <v>16</v>
      </c>
      <c r="C43" s="785"/>
      <c r="D43" s="785"/>
      <c r="E43" s="785"/>
      <c r="F43" s="786"/>
      <c r="G43" s="335"/>
      <c r="H43" s="787"/>
      <c r="I43" s="876"/>
      <c r="J43" s="47"/>
      <c r="K43" s="911"/>
      <c r="L43" s="47"/>
      <c r="M43" s="4"/>
      <c r="N43" s="4"/>
      <c r="O43" s="4"/>
      <c r="P43" s="4">
        <v>6696.47</v>
      </c>
      <c r="Q43" s="4">
        <v>0</v>
      </c>
      <c r="R43" s="4"/>
      <c r="S43" s="4"/>
      <c r="T43" s="4"/>
      <c r="U43" s="4"/>
      <c r="V43" s="4"/>
      <c r="W43" s="4"/>
      <c r="X43" s="4"/>
      <c r="Y43" s="4"/>
      <c r="Z43" s="268"/>
      <c r="AA43" s="4">
        <v>0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884"/>
      <c r="AQ43" s="268"/>
    </row>
    <row r="44" spans="1:43" ht="38.25" hidden="1" customHeight="1">
      <c r="A44" s="1294" t="s">
        <v>22</v>
      </c>
      <c r="B44" s="1281" t="s">
        <v>49</v>
      </c>
      <c r="C44" s="1282"/>
      <c r="D44" s="1282"/>
      <c r="E44" s="1282"/>
      <c r="F44" s="1282"/>
      <c r="G44" s="1282"/>
      <c r="H44" s="1283"/>
      <c r="I44" s="23" t="s">
        <v>19</v>
      </c>
      <c r="J44" s="47">
        <v>0</v>
      </c>
      <c r="K44" s="47">
        <v>0</v>
      </c>
      <c r="L44" s="47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268"/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884"/>
      <c r="AQ44" s="268"/>
    </row>
    <row r="45" spans="1:43" ht="38.25" hidden="1" customHeight="1">
      <c r="A45" s="1295"/>
      <c r="B45" s="1284"/>
      <c r="C45" s="1285"/>
      <c r="D45" s="1285"/>
      <c r="E45" s="1285"/>
      <c r="F45" s="1285"/>
      <c r="G45" s="1285"/>
      <c r="H45" s="1286"/>
      <c r="I45" s="23" t="s">
        <v>20</v>
      </c>
      <c r="J45" s="47">
        <v>0</v>
      </c>
      <c r="K45" s="47">
        <v>0</v>
      </c>
      <c r="L45" s="47">
        <f>L48</f>
        <v>4674.0700000000006</v>
      </c>
      <c r="M45" s="47">
        <f t="shared" ref="M45:V45" si="40">M48</f>
        <v>0</v>
      </c>
      <c r="N45" s="47">
        <f t="shared" si="40"/>
        <v>0</v>
      </c>
      <c r="O45" s="47">
        <f t="shared" si="40"/>
        <v>0</v>
      </c>
      <c r="P45" s="47">
        <f t="shared" si="40"/>
        <v>0</v>
      </c>
      <c r="Q45" s="47">
        <f t="shared" si="40"/>
        <v>0</v>
      </c>
      <c r="R45" s="47">
        <f t="shared" si="40"/>
        <v>0</v>
      </c>
      <c r="S45" s="47">
        <f t="shared" si="40"/>
        <v>0</v>
      </c>
      <c r="T45" s="47">
        <f t="shared" si="40"/>
        <v>0</v>
      </c>
      <c r="U45" s="47">
        <f t="shared" si="40"/>
        <v>7.2</v>
      </c>
      <c r="V45" s="47">
        <f t="shared" si="40"/>
        <v>0</v>
      </c>
      <c r="W45" s="4">
        <v>0</v>
      </c>
      <c r="X45" s="4">
        <v>0</v>
      </c>
      <c r="Y45" s="4">
        <v>0</v>
      </c>
      <c r="Z45" s="268"/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884"/>
      <c r="AQ45" s="268"/>
    </row>
    <row r="46" spans="1:43" ht="25.5" hidden="1" customHeight="1">
      <c r="A46" s="1295"/>
      <c r="B46" s="1284"/>
      <c r="C46" s="1285"/>
      <c r="D46" s="1285"/>
      <c r="E46" s="1285"/>
      <c r="F46" s="1285"/>
      <c r="G46" s="1285"/>
      <c r="H46" s="1286"/>
      <c r="I46" s="23" t="s">
        <v>10</v>
      </c>
      <c r="J46" s="47">
        <f t="shared" ref="J46:AO46" si="41">J48</f>
        <v>23417.360000000001</v>
      </c>
      <c r="K46" s="47">
        <f t="shared" si="41"/>
        <v>0</v>
      </c>
      <c r="L46" s="47">
        <v>0</v>
      </c>
      <c r="M46" s="4">
        <f t="shared" si="41"/>
        <v>0</v>
      </c>
      <c r="N46" s="4">
        <f t="shared" si="41"/>
        <v>0</v>
      </c>
      <c r="O46" s="4">
        <f t="shared" si="41"/>
        <v>0</v>
      </c>
      <c r="P46" s="4">
        <v>0</v>
      </c>
      <c r="Q46" s="4">
        <v>0</v>
      </c>
      <c r="R46" s="4">
        <f t="shared" si="41"/>
        <v>0</v>
      </c>
      <c r="S46" s="4">
        <f t="shared" si="41"/>
        <v>0</v>
      </c>
      <c r="T46" s="4">
        <f t="shared" si="41"/>
        <v>0</v>
      </c>
      <c r="U46" s="4">
        <v>0</v>
      </c>
      <c r="V46" s="4">
        <f t="shared" si="41"/>
        <v>0</v>
      </c>
      <c r="W46" s="4">
        <f t="shared" si="41"/>
        <v>0</v>
      </c>
      <c r="X46" s="4">
        <f t="shared" si="41"/>
        <v>0</v>
      </c>
      <c r="Y46" s="4">
        <f t="shared" si="41"/>
        <v>0</v>
      </c>
      <c r="Z46" s="268"/>
      <c r="AA46" s="4">
        <f t="shared" si="41"/>
        <v>0</v>
      </c>
      <c r="AB46" s="4">
        <f t="shared" si="41"/>
        <v>0</v>
      </c>
      <c r="AC46" s="4">
        <f t="shared" si="41"/>
        <v>7.2</v>
      </c>
      <c r="AD46" s="4">
        <f t="shared" si="41"/>
        <v>0</v>
      </c>
      <c r="AE46" s="4">
        <f t="shared" si="41"/>
        <v>0</v>
      </c>
      <c r="AF46" s="4">
        <f t="shared" si="41"/>
        <v>0</v>
      </c>
      <c r="AG46" s="4">
        <f t="shared" si="41"/>
        <v>0</v>
      </c>
      <c r="AH46" s="4">
        <f t="shared" si="41"/>
        <v>0</v>
      </c>
      <c r="AI46" s="4">
        <f t="shared" si="41"/>
        <v>0</v>
      </c>
      <c r="AJ46" s="4">
        <f t="shared" si="41"/>
        <v>0</v>
      </c>
      <c r="AK46" s="4">
        <f t="shared" si="41"/>
        <v>0</v>
      </c>
      <c r="AL46" s="4">
        <f t="shared" si="41"/>
        <v>0</v>
      </c>
      <c r="AM46" s="4">
        <f t="shared" si="41"/>
        <v>0</v>
      </c>
      <c r="AN46" s="4">
        <f t="shared" si="41"/>
        <v>0</v>
      </c>
      <c r="AO46" s="4">
        <f t="shared" si="41"/>
        <v>0</v>
      </c>
      <c r="AP46" s="884"/>
      <c r="AQ46" s="268"/>
    </row>
    <row r="47" spans="1:43" ht="25.5" hidden="1" customHeight="1">
      <c r="A47" s="1295"/>
      <c r="B47" s="1287"/>
      <c r="C47" s="1288"/>
      <c r="D47" s="1288"/>
      <c r="E47" s="1288"/>
      <c r="F47" s="1288"/>
      <c r="G47" s="1288"/>
      <c r="H47" s="1289"/>
      <c r="I47" s="23" t="s">
        <v>9</v>
      </c>
      <c r="J47" s="47">
        <v>0</v>
      </c>
      <c r="K47" s="47">
        <v>0</v>
      </c>
      <c r="L47" s="47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268"/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884"/>
      <c r="AQ47" s="268"/>
    </row>
    <row r="48" spans="1:43" s="327" customFormat="1" ht="29.25" customHeight="1">
      <c r="A48" s="1033" t="s">
        <v>23</v>
      </c>
      <c r="B48" s="797" t="s">
        <v>276</v>
      </c>
      <c r="C48" s="898">
        <v>900</v>
      </c>
      <c r="D48" s="35">
        <v>28000</v>
      </c>
      <c r="E48" s="898"/>
      <c r="F48" s="883"/>
      <c r="G48" s="880"/>
      <c r="H48" s="880"/>
      <c r="I48" s="1111" t="s">
        <v>20</v>
      </c>
      <c r="J48" s="1296">
        <v>23417.360000000001</v>
      </c>
      <c r="K48" s="1296">
        <v>0</v>
      </c>
      <c r="L48" s="70">
        <f>SUM(L49:L52)</f>
        <v>4674.0700000000006</v>
      </c>
      <c r="M48" s="70">
        <f>SUM(M49:M52)</f>
        <v>0</v>
      </c>
      <c r="N48" s="70">
        <f>SUM(N49:N52)</f>
        <v>0</v>
      </c>
      <c r="O48" s="70">
        <f>SUM(O49:O52)</f>
        <v>0</v>
      </c>
      <c r="P48" s="70">
        <f>SUM(P49:P52)</f>
        <v>0</v>
      </c>
      <c r="Q48" s="70">
        <f>Q49+Q52</f>
        <v>0</v>
      </c>
      <c r="R48" s="70">
        <f t="shared" ref="R48:AA48" si="42">R49+R52</f>
        <v>0</v>
      </c>
      <c r="S48" s="70">
        <f t="shared" si="42"/>
        <v>0</v>
      </c>
      <c r="T48" s="70">
        <f t="shared" si="42"/>
        <v>0</v>
      </c>
      <c r="U48" s="70">
        <f t="shared" si="42"/>
        <v>7.2</v>
      </c>
      <c r="V48" s="70">
        <f t="shared" si="42"/>
        <v>0</v>
      </c>
      <c r="W48" s="70">
        <f t="shared" si="42"/>
        <v>0</v>
      </c>
      <c r="X48" s="70">
        <f t="shared" si="42"/>
        <v>0</v>
      </c>
      <c r="Y48" s="70">
        <f t="shared" si="42"/>
        <v>0</v>
      </c>
      <c r="Z48" s="70">
        <f t="shared" si="42"/>
        <v>0</v>
      </c>
      <c r="AA48" s="70">
        <f t="shared" si="42"/>
        <v>0</v>
      </c>
      <c r="AB48" s="70">
        <f t="shared" ref="AB48:AC48" si="43">AB49+AB52</f>
        <v>0</v>
      </c>
      <c r="AC48" s="70">
        <f t="shared" si="43"/>
        <v>7.2</v>
      </c>
      <c r="AD48" s="70">
        <v>0</v>
      </c>
      <c r="AE48" s="70">
        <v>0</v>
      </c>
      <c r="AF48" s="70">
        <v>0</v>
      </c>
      <c r="AG48" s="70">
        <v>0</v>
      </c>
      <c r="AH48" s="70">
        <v>0</v>
      </c>
      <c r="AI48" s="70">
        <v>0</v>
      </c>
      <c r="AJ48" s="70">
        <v>0</v>
      </c>
      <c r="AK48" s="3">
        <f>P48-Q48</f>
        <v>0</v>
      </c>
      <c r="AL48" s="3">
        <f>AK48</f>
        <v>0</v>
      </c>
      <c r="AM48" s="70">
        <v>0</v>
      </c>
      <c r="AN48" s="70">
        <v>0</v>
      </c>
      <c r="AO48" s="70">
        <v>0</v>
      </c>
      <c r="AP48" s="803"/>
      <c r="AQ48" s="694">
        <v>0</v>
      </c>
    </row>
    <row r="49" spans="1:43" ht="15" customHeight="1">
      <c r="A49" s="1034"/>
      <c r="B49" s="899" t="s">
        <v>15</v>
      </c>
      <c r="C49" s="893"/>
      <c r="D49" s="579"/>
      <c r="E49" s="893"/>
      <c r="F49" s="928"/>
      <c r="G49" s="874"/>
      <c r="H49" s="874"/>
      <c r="I49" s="1112"/>
      <c r="J49" s="1297"/>
      <c r="K49" s="1297"/>
      <c r="L49" s="911">
        <v>521.89</v>
      </c>
      <c r="M49" s="911"/>
      <c r="N49" s="911">
        <v>0</v>
      </c>
      <c r="O49" s="918"/>
      <c r="P49" s="911">
        <v>0</v>
      </c>
      <c r="Q49" s="911">
        <v>0</v>
      </c>
      <c r="R49" s="911">
        <f t="shared" ref="R49:Z49" si="44">R50+R51</f>
        <v>0</v>
      </c>
      <c r="S49" s="911">
        <f t="shared" si="44"/>
        <v>0</v>
      </c>
      <c r="T49" s="911">
        <f t="shared" si="44"/>
        <v>0</v>
      </c>
      <c r="U49" s="911">
        <f t="shared" si="44"/>
        <v>7.2</v>
      </c>
      <c r="V49" s="911">
        <f t="shared" si="44"/>
        <v>0</v>
      </c>
      <c r="W49" s="911">
        <f t="shared" si="44"/>
        <v>0</v>
      </c>
      <c r="X49" s="911">
        <f t="shared" si="44"/>
        <v>0</v>
      </c>
      <c r="Y49" s="911">
        <f t="shared" si="44"/>
        <v>0</v>
      </c>
      <c r="Z49" s="911">
        <f t="shared" si="44"/>
        <v>0</v>
      </c>
      <c r="AA49" s="911">
        <v>0</v>
      </c>
      <c r="AB49" s="911">
        <f t="shared" ref="AB49:AC49" si="45">AB50</f>
        <v>0</v>
      </c>
      <c r="AC49" s="911">
        <f t="shared" si="45"/>
        <v>7.2</v>
      </c>
      <c r="AD49" s="911"/>
      <c r="AE49" s="911"/>
      <c r="AF49" s="911"/>
      <c r="AG49" s="911"/>
      <c r="AH49" s="911"/>
      <c r="AI49" s="911"/>
      <c r="AJ49" s="911"/>
      <c r="AK49" s="288"/>
      <c r="AL49" s="288"/>
      <c r="AM49" s="911"/>
      <c r="AN49" s="911"/>
      <c r="AO49" s="911"/>
      <c r="AP49" s="580"/>
      <c r="AQ49" s="258"/>
    </row>
    <row r="50" spans="1:43" s="266" customFormat="1" ht="15" hidden="1" customHeight="1">
      <c r="A50" s="1034"/>
      <c r="B50" s="92" t="s">
        <v>316</v>
      </c>
      <c r="C50" s="104"/>
      <c r="D50" s="581"/>
      <c r="E50" s="104"/>
      <c r="F50" s="578"/>
      <c r="G50" s="262"/>
      <c r="H50" s="262"/>
      <c r="I50" s="1112"/>
      <c r="J50" s="1297"/>
      <c r="K50" s="1297"/>
      <c r="L50" s="258"/>
      <c r="M50" s="258"/>
      <c r="N50" s="258"/>
      <c r="O50" s="582"/>
      <c r="P50" s="258"/>
      <c r="Q50" s="258">
        <f>S50+U50</f>
        <v>7.2</v>
      </c>
      <c r="R50" s="258"/>
      <c r="S50" s="258"/>
      <c r="T50" s="258"/>
      <c r="U50" s="258">
        <v>7.2</v>
      </c>
      <c r="V50" s="258"/>
      <c r="W50" s="258"/>
      <c r="X50" s="258"/>
      <c r="Y50" s="258"/>
      <c r="Z50" s="258"/>
      <c r="AA50" s="258">
        <f>AC50</f>
        <v>7.2</v>
      </c>
      <c r="AB50" s="258"/>
      <c r="AC50" s="258">
        <v>7.2</v>
      </c>
      <c r="AD50" s="258"/>
      <c r="AE50" s="258"/>
      <c r="AF50" s="258"/>
      <c r="AG50" s="258"/>
      <c r="AH50" s="258"/>
      <c r="AI50" s="258"/>
      <c r="AJ50" s="258"/>
      <c r="AK50" s="583"/>
      <c r="AL50" s="583"/>
      <c r="AM50" s="258"/>
      <c r="AN50" s="258"/>
      <c r="AO50" s="258"/>
      <c r="AP50" s="584"/>
      <c r="AQ50" s="258"/>
    </row>
    <row r="51" spans="1:43" s="266" customFormat="1" ht="15" hidden="1" customHeight="1">
      <c r="A51" s="1034"/>
      <c r="B51" s="92" t="s">
        <v>351</v>
      </c>
      <c r="C51" s="104"/>
      <c r="D51" s="581"/>
      <c r="E51" s="104"/>
      <c r="F51" s="578"/>
      <c r="G51" s="262"/>
      <c r="H51" s="262"/>
      <c r="I51" s="1112"/>
      <c r="J51" s="1297"/>
      <c r="K51" s="1297"/>
      <c r="L51" s="258"/>
      <c r="M51" s="258"/>
      <c r="N51" s="258"/>
      <c r="O51" s="582"/>
      <c r="P51" s="258"/>
      <c r="Q51" s="258">
        <v>48</v>
      </c>
      <c r="R51" s="258"/>
      <c r="S51" s="258"/>
      <c r="T51" s="258"/>
      <c r="U51" s="258"/>
      <c r="V51" s="258"/>
      <c r="W51" s="258"/>
      <c r="X51" s="258"/>
      <c r="Y51" s="258"/>
      <c r="Z51" s="258"/>
      <c r="AA51" s="258">
        <v>48</v>
      </c>
      <c r="AB51" s="258"/>
      <c r="AC51" s="258"/>
      <c r="AD51" s="258"/>
      <c r="AE51" s="258"/>
      <c r="AF51" s="258"/>
      <c r="AG51" s="258"/>
      <c r="AH51" s="258"/>
      <c r="AI51" s="258"/>
      <c r="AJ51" s="258"/>
      <c r="AK51" s="583"/>
      <c r="AL51" s="583"/>
      <c r="AM51" s="258"/>
      <c r="AN51" s="258"/>
      <c r="AO51" s="258"/>
      <c r="AP51" s="584"/>
      <c r="AQ51" s="258"/>
    </row>
    <row r="52" spans="1:43" ht="15" customHeight="1">
      <c r="A52" s="1035"/>
      <c r="B52" s="899" t="s">
        <v>16</v>
      </c>
      <c r="C52" s="893"/>
      <c r="D52" s="893"/>
      <c r="E52" s="893"/>
      <c r="F52" s="928"/>
      <c r="G52" s="874">
        <v>2020</v>
      </c>
      <c r="H52" s="874">
        <v>2020</v>
      </c>
      <c r="I52" s="1113"/>
      <c r="J52" s="1298"/>
      <c r="K52" s="1298"/>
      <c r="L52" s="911">
        <v>4152.18</v>
      </c>
      <c r="M52" s="911">
        <v>0</v>
      </c>
      <c r="N52" s="911">
        <v>0</v>
      </c>
      <c r="O52" s="911">
        <v>0</v>
      </c>
      <c r="P52" s="911">
        <v>0</v>
      </c>
      <c r="Q52" s="911">
        <v>0</v>
      </c>
      <c r="R52" s="911">
        <v>0</v>
      </c>
      <c r="S52" s="911">
        <v>0</v>
      </c>
      <c r="T52" s="911">
        <v>0</v>
      </c>
      <c r="U52" s="911">
        <v>0</v>
      </c>
      <c r="V52" s="911">
        <v>0</v>
      </c>
      <c r="W52" s="911">
        <v>0</v>
      </c>
      <c r="X52" s="911">
        <v>0</v>
      </c>
      <c r="Y52" s="911">
        <v>0</v>
      </c>
      <c r="Z52" s="258"/>
      <c r="AA52" s="911">
        <v>0</v>
      </c>
      <c r="AB52" s="911">
        <v>0</v>
      </c>
      <c r="AC52" s="911">
        <v>0</v>
      </c>
      <c r="AD52" s="911">
        <v>0</v>
      </c>
      <c r="AE52" s="911">
        <v>0</v>
      </c>
      <c r="AF52" s="911">
        <v>0</v>
      </c>
      <c r="AG52" s="911">
        <f t="shared" ref="AG52:AJ53" si="46">AG55+AG58</f>
        <v>0</v>
      </c>
      <c r="AH52" s="911">
        <f t="shared" si="46"/>
        <v>0</v>
      </c>
      <c r="AI52" s="911">
        <f t="shared" si="46"/>
        <v>0</v>
      </c>
      <c r="AJ52" s="911">
        <f t="shared" si="46"/>
        <v>0</v>
      </c>
      <c r="AK52" s="911">
        <v>0</v>
      </c>
      <c r="AL52" s="911">
        <v>0</v>
      </c>
      <c r="AM52" s="911">
        <v>0</v>
      </c>
      <c r="AN52" s="911">
        <v>0</v>
      </c>
      <c r="AO52" s="911">
        <v>0</v>
      </c>
      <c r="AP52" s="401"/>
      <c r="AQ52" s="258"/>
    </row>
    <row r="53" spans="1:43" ht="38.25" hidden="1" customHeight="1">
      <c r="A53" s="996" t="s">
        <v>29</v>
      </c>
      <c r="B53" s="1281" t="s">
        <v>62</v>
      </c>
      <c r="C53" s="1282"/>
      <c r="D53" s="1282"/>
      <c r="E53" s="1282"/>
      <c r="F53" s="1282"/>
      <c r="G53" s="1282"/>
      <c r="H53" s="1283"/>
      <c r="I53" s="37" t="s">
        <v>20</v>
      </c>
      <c r="J53" s="914">
        <f>L53</f>
        <v>924.64</v>
      </c>
      <c r="K53" s="914">
        <v>0</v>
      </c>
      <c r="L53" s="911">
        <f>L59</f>
        <v>924.64</v>
      </c>
      <c r="M53" s="911">
        <f t="shared" ref="M53:AO53" si="47">M56+M59</f>
        <v>0</v>
      </c>
      <c r="N53" s="911">
        <f t="shared" si="47"/>
        <v>0</v>
      </c>
      <c r="O53" s="911">
        <f t="shared" si="47"/>
        <v>0</v>
      </c>
      <c r="P53" s="911">
        <f t="shared" si="47"/>
        <v>725.37</v>
      </c>
      <c r="Q53" s="911">
        <f t="shared" si="47"/>
        <v>0</v>
      </c>
      <c r="R53" s="911">
        <f t="shared" si="47"/>
        <v>0</v>
      </c>
      <c r="S53" s="911">
        <f t="shared" si="47"/>
        <v>0</v>
      </c>
      <c r="T53" s="911">
        <f t="shared" si="47"/>
        <v>0</v>
      </c>
      <c r="U53" s="911">
        <f t="shared" si="47"/>
        <v>0</v>
      </c>
      <c r="V53" s="911">
        <f t="shared" si="47"/>
        <v>131</v>
      </c>
      <c r="W53" s="911">
        <f t="shared" si="47"/>
        <v>131</v>
      </c>
      <c r="X53" s="911">
        <f t="shared" si="47"/>
        <v>0</v>
      </c>
      <c r="Y53" s="911">
        <f t="shared" si="47"/>
        <v>0</v>
      </c>
      <c r="Z53" s="258"/>
      <c r="AA53" s="911">
        <f t="shared" si="47"/>
        <v>0</v>
      </c>
      <c r="AB53" s="911">
        <f t="shared" si="47"/>
        <v>0</v>
      </c>
      <c r="AC53" s="911">
        <f t="shared" si="47"/>
        <v>0</v>
      </c>
      <c r="AD53" s="911">
        <f t="shared" si="47"/>
        <v>200</v>
      </c>
      <c r="AE53" s="911">
        <f t="shared" si="47"/>
        <v>0</v>
      </c>
      <c r="AF53" s="911">
        <f t="shared" si="47"/>
        <v>0</v>
      </c>
      <c r="AG53" s="911">
        <f t="shared" si="46"/>
        <v>0</v>
      </c>
      <c r="AH53" s="911">
        <f t="shared" si="46"/>
        <v>0</v>
      </c>
      <c r="AI53" s="911">
        <f t="shared" si="46"/>
        <v>0</v>
      </c>
      <c r="AJ53" s="911">
        <f t="shared" si="46"/>
        <v>0</v>
      </c>
      <c r="AK53" s="911">
        <f t="shared" si="47"/>
        <v>725.37</v>
      </c>
      <c r="AL53" s="911">
        <f t="shared" si="47"/>
        <v>725.37</v>
      </c>
      <c r="AM53" s="911">
        <f t="shared" si="47"/>
        <v>0</v>
      </c>
      <c r="AN53" s="911">
        <f t="shared" si="47"/>
        <v>0</v>
      </c>
      <c r="AO53" s="911">
        <f t="shared" si="47"/>
        <v>0</v>
      </c>
      <c r="AP53" s="401"/>
      <c r="AQ53" s="258"/>
    </row>
    <row r="54" spans="1:43" ht="25.5" hidden="1" customHeight="1">
      <c r="A54" s="997"/>
      <c r="B54" s="1284"/>
      <c r="C54" s="1285"/>
      <c r="D54" s="1285"/>
      <c r="E54" s="1285"/>
      <c r="F54" s="1285"/>
      <c r="G54" s="1285"/>
      <c r="H54" s="1286"/>
      <c r="I54" s="37" t="s">
        <v>10</v>
      </c>
      <c r="J54" s="914">
        <f>L54</f>
        <v>0</v>
      </c>
      <c r="K54" s="914">
        <v>0</v>
      </c>
      <c r="L54" s="911">
        <v>0</v>
      </c>
      <c r="M54" s="911">
        <v>0</v>
      </c>
      <c r="N54" s="911">
        <v>0</v>
      </c>
      <c r="O54" s="918">
        <v>0</v>
      </c>
      <c r="P54" s="911">
        <v>0</v>
      </c>
      <c r="Q54" s="911">
        <v>0</v>
      </c>
      <c r="R54" s="911">
        <v>0</v>
      </c>
      <c r="S54" s="911">
        <v>0</v>
      </c>
      <c r="T54" s="911">
        <v>0</v>
      </c>
      <c r="U54" s="911">
        <v>0</v>
      </c>
      <c r="V54" s="911">
        <v>0</v>
      </c>
      <c r="W54" s="911">
        <v>0</v>
      </c>
      <c r="X54" s="911">
        <v>0</v>
      </c>
      <c r="Y54" s="911">
        <v>0</v>
      </c>
      <c r="Z54" s="258"/>
      <c r="AA54" s="911">
        <v>0</v>
      </c>
      <c r="AB54" s="911">
        <v>0</v>
      </c>
      <c r="AC54" s="911">
        <v>0</v>
      </c>
      <c r="AD54" s="911">
        <v>0</v>
      </c>
      <c r="AE54" s="911">
        <v>0</v>
      </c>
      <c r="AF54" s="911">
        <v>0</v>
      </c>
      <c r="AG54" s="911">
        <v>0</v>
      </c>
      <c r="AH54" s="911">
        <v>0</v>
      </c>
      <c r="AI54" s="911">
        <v>0</v>
      </c>
      <c r="AJ54" s="911">
        <v>0</v>
      </c>
      <c r="AK54" s="911">
        <v>0</v>
      </c>
      <c r="AL54" s="911">
        <v>0</v>
      </c>
      <c r="AM54" s="911">
        <v>0</v>
      </c>
      <c r="AN54" s="911">
        <v>0</v>
      </c>
      <c r="AO54" s="911">
        <v>0</v>
      </c>
      <c r="AP54" s="401"/>
      <c r="AQ54" s="258"/>
    </row>
    <row r="55" spans="1:43" ht="25.5" hidden="1" customHeight="1">
      <c r="A55" s="998"/>
      <c r="B55" s="1287"/>
      <c r="C55" s="1288"/>
      <c r="D55" s="1288"/>
      <c r="E55" s="1288"/>
      <c r="F55" s="1288"/>
      <c r="G55" s="1288"/>
      <c r="H55" s="1289"/>
      <c r="I55" s="37" t="s">
        <v>9</v>
      </c>
      <c r="J55" s="914">
        <f>L55</f>
        <v>0</v>
      </c>
      <c r="K55" s="914">
        <v>0</v>
      </c>
      <c r="L55" s="911">
        <v>0</v>
      </c>
      <c r="M55" s="911">
        <v>0</v>
      </c>
      <c r="N55" s="911">
        <v>0</v>
      </c>
      <c r="O55" s="918">
        <v>0</v>
      </c>
      <c r="P55" s="911">
        <v>0</v>
      </c>
      <c r="Q55" s="911">
        <v>0</v>
      </c>
      <c r="R55" s="911">
        <v>0</v>
      </c>
      <c r="S55" s="911">
        <v>0</v>
      </c>
      <c r="T55" s="911">
        <v>0</v>
      </c>
      <c r="U55" s="911">
        <v>0</v>
      </c>
      <c r="V55" s="911">
        <v>0</v>
      </c>
      <c r="W55" s="911">
        <v>0</v>
      </c>
      <c r="X55" s="911">
        <v>0</v>
      </c>
      <c r="Y55" s="911">
        <v>0</v>
      </c>
      <c r="Z55" s="258"/>
      <c r="AA55" s="911">
        <v>0</v>
      </c>
      <c r="AB55" s="911">
        <v>0</v>
      </c>
      <c r="AC55" s="911">
        <v>0</v>
      </c>
      <c r="AD55" s="911">
        <v>0</v>
      </c>
      <c r="AE55" s="911">
        <v>0</v>
      </c>
      <c r="AF55" s="911">
        <v>0</v>
      </c>
      <c r="AG55" s="911">
        <v>0</v>
      </c>
      <c r="AH55" s="911">
        <v>0</v>
      </c>
      <c r="AI55" s="911">
        <v>0</v>
      </c>
      <c r="AJ55" s="911">
        <v>0</v>
      </c>
      <c r="AK55" s="911">
        <v>0</v>
      </c>
      <c r="AL55" s="911">
        <v>0</v>
      </c>
      <c r="AM55" s="911">
        <v>0</v>
      </c>
      <c r="AN55" s="911">
        <v>0</v>
      </c>
      <c r="AO55" s="911">
        <v>0</v>
      </c>
      <c r="AP55" s="401"/>
      <c r="AQ55" s="258"/>
    </row>
    <row r="56" spans="1:43" ht="25.5" hidden="1" customHeight="1">
      <c r="A56" s="1033" t="s">
        <v>46</v>
      </c>
      <c r="B56" s="1" t="s">
        <v>53</v>
      </c>
      <c r="C56" s="990">
        <v>300</v>
      </c>
      <c r="D56" s="990">
        <v>17</v>
      </c>
      <c r="E56" s="990"/>
      <c r="F56" s="1054"/>
      <c r="G56" s="893"/>
      <c r="H56" s="893"/>
      <c r="I56" s="1038" t="s">
        <v>20</v>
      </c>
      <c r="J56" s="914">
        <f>L56</f>
        <v>0</v>
      </c>
      <c r="K56" s="914"/>
      <c r="L56" s="911">
        <f>M56+N56+O56</f>
        <v>0</v>
      </c>
      <c r="M56" s="71">
        <f>M57+M58</f>
        <v>0</v>
      </c>
      <c r="N56" s="71">
        <f>N57+N58</f>
        <v>0</v>
      </c>
      <c r="O56" s="71">
        <f>O57+O58</f>
        <v>0</v>
      </c>
      <c r="P56" s="71">
        <f>P57+P58</f>
        <v>0</v>
      </c>
      <c r="Q56" s="71">
        <f>Q57+Q58</f>
        <v>0</v>
      </c>
      <c r="R56" s="71">
        <f t="shared" ref="R56:AO56" si="48">R57+R58</f>
        <v>0</v>
      </c>
      <c r="S56" s="71">
        <f t="shared" si="48"/>
        <v>0</v>
      </c>
      <c r="T56" s="71">
        <f t="shared" si="48"/>
        <v>0</v>
      </c>
      <c r="U56" s="71">
        <f t="shared" si="48"/>
        <v>0</v>
      </c>
      <c r="V56" s="71">
        <f t="shared" si="48"/>
        <v>0</v>
      </c>
      <c r="W56" s="71">
        <f t="shared" si="48"/>
        <v>0</v>
      </c>
      <c r="X56" s="71">
        <f t="shared" si="48"/>
        <v>0</v>
      </c>
      <c r="Y56" s="71">
        <f t="shared" si="48"/>
        <v>0</v>
      </c>
      <c r="Z56" s="100"/>
      <c r="AA56" s="71">
        <f t="shared" si="48"/>
        <v>0</v>
      </c>
      <c r="AB56" s="71">
        <f t="shared" si="48"/>
        <v>0</v>
      </c>
      <c r="AC56" s="71">
        <f t="shared" si="48"/>
        <v>0</v>
      </c>
      <c r="AD56" s="71">
        <f t="shared" si="48"/>
        <v>0</v>
      </c>
      <c r="AE56" s="71">
        <f t="shared" si="48"/>
        <v>0</v>
      </c>
      <c r="AF56" s="71">
        <f t="shared" si="48"/>
        <v>0</v>
      </c>
      <c r="AG56" s="71">
        <f t="shared" si="48"/>
        <v>0</v>
      </c>
      <c r="AH56" s="71">
        <f t="shared" si="48"/>
        <v>0</v>
      </c>
      <c r="AI56" s="71">
        <f t="shared" si="48"/>
        <v>0</v>
      </c>
      <c r="AJ56" s="71"/>
      <c r="AK56" s="47">
        <f>P56-Q56</f>
        <v>0</v>
      </c>
      <c r="AL56" s="47">
        <f>AK56</f>
        <v>0</v>
      </c>
      <c r="AM56" s="4">
        <v>0</v>
      </c>
      <c r="AN56" s="71">
        <f t="shared" si="48"/>
        <v>0</v>
      </c>
      <c r="AO56" s="71">
        <f t="shared" si="48"/>
        <v>0</v>
      </c>
      <c r="AP56" s="402" t="s">
        <v>158</v>
      </c>
      <c r="AQ56" s="100"/>
    </row>
    <row r="57" spans="1:43" ht="15" hidden="1" customHeight="1">
      <c r="A57" s="1034"/>
      <c r="B57" s="40" t="s">
        <v>15</v>
      </c>
      <c r="C57" s="991"/>
      <c r="D57" s="991"/>
      <c r="E57" s="991"/>
      <c r="F57" s="1020"/>
      <c r="G57" s="893">
        <v>2019</v>
      </c>
      <c r="H57" s="893">
        <v>2019</v>
      </c>
      <c r="I57" s="1055"/>
      <c r="J57" s="914">
        <f t="shared" ref="J57:J62" si="49">L57</f>
        <v>0</v>
      </c>
      <c r="K57" s="914"/>
      <c r="L57" s="911">
        <f>M57+N57+O57</f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100"/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1">
        <v>0</v>
      </c>
      <c r="AH57" s="71">
        <v>0</v>
      </c>
      <c r="AI57" s="71">
        <v>0</v>
      </c>
      <c r="AJ57" s="71"/>
      <c r="AK57" s="71">
        <v>0</v>
      </c>
      <c r="AL57" s="71">
        <v>0</v>
      </c>
      <c r="AM57" s="71">
        <v>0</v>
      </c>
      <c r="AN57" s="71">
        <v>0</v>
      </c>
      <c r="AO57" s="71">
        <v>0</v>
      </c>
      <c r="AP57" s="402"/>
      <c r="AQ57" s="100"/>
    </row>
    <row r="58" spans="1:43" ht="15" hidden="1" customHeight="1">
      <c r="A58" s="1035"/>
      <c r="B58" s="40" t="s">
        <v>16</v>
      </c>
      <c r="C58" s="992"/>
      <c r="D58" s="992"/>
      <c r="E58" s="992"/>
      <c r="F58" s="1013"/>
      <c r="G58" s="897">
        <v>2019</v>
      </c>
      <c r="H58" s="897">
        <v>2019</v>
      </c>
      <c r="I58" s="1039"/>
      <c r="J58" s="914">
        <f t="shared" si="49"/>
        <v>0</v>
      </c>
      <c r="K58" s="876"/>
      <c r="L58" s="911">
        <f>M58+N58+O58</f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268"/>
      <c r="AA58" s="71">
        <v>0</v>
      </c>
      <c r="AB58" s="71">
        <v>0</v>
      </c>
      <c r="AC58" s="71">
        <v>0</v>
      </c>
      <c r="AD58" s="71">
        <v>0</v>
      </c>
      <c r="AE58" s="71">
        <v>0</v>
      </c>
      <c r="AF58" s="71">
        <v>0</v>
      </c>
      <c r="AG58" s="71">
        <v>0</v>
      </c>
      <c r="AH58" s="71">
        <v>0</v>
      </c>
      <c r="AI58" s="71">
        <v>0</v>
      </c>
      <c r="AJ58" s="71"/>
      <c r="AK58" s="71">
        <v>0</v>
      </c>
      <c r="AL58" s="71">
        <v>0</v>
      </c>
      <c r="AM58" s="71">
        <v>0</v>
      </c>
      <c r="AN58" s="71">
        <v>0</v>
      </c>
      <c r="AO58" s="71">
        <v>0</v>
      </c>
      <c r="AP58" s="403"/>
      <c r="AQ58" s="268"/>
    </row>
    <row r="59" spans="1:43" ht="27" customHeight="1">
      <c r="A59" s="1294" t="s">
        <v>46</v>
      </c>
      <c r="B59" s="789" t="s">
        <v>54</v>
      </c>
      <c r="C59" s="990">
        <v>200</v>
      </c>
      <c r="D59" s="990">
        <v>10</v>
      </c>
      <c r="E59" s="1304"/>
      <c r="F59" s="1059"/>
      <c r="G59" s="897"/>
      <c r="H59" s="897"/>
      <c r="I59" s="1038" t="s">
        <v>20</v>
      </c>
      <c r="J59" s="914">
        <f t="shared" si="49"/>
        <v>924.64</v>
      </c>
      <c r="K59" s="876"/>
      <c r="L59" s="911">
        <f>SUM(L60:L62)</f>
        <v>924.64</v>
      </c>
      <c r="M59" s="4">
        <f>M60+M62</f>
        <v>0</v>
      </c>
      <c r="N59" s="4">
        <f>N60+N62</f>
        <v>0</v>
      </c>
      <c r="O59" s="4">
        <f>O60+O62</f>
        <v>0</v>
      </c>
      <c r="P59" s="318">
        <f>P60+P62</f>
        <v>725.37</v>
      </c>
      <c r="Q59" s="318">
        <f t="shared" ref="Q59:AO59" si="50">Q60+Q62</f>
        <v>0</v>
      </c>
      <c r="R59" s="318">
        <f t="shared" si="50"/>
        <v>0</v>
      </c>
      <c r="S59" s="318">
        <f t="shared" si="50"/>
        <v>0</v>
      </c>
      <c r="T59" s="318">
        <f t="shared" si="50"/>
        <v>0</v>
      </c>
      <c r="U59" s="318">
        <f t="shared" si="50"/>
        <v>0</v>
      </c>
      <c r="V59" s="318">
        <f t="shared" si="50"/>
        <v>131</v>
      </c>
      <c r="W59" s="318">
        <f t="shared" si="50"/>
        <v>131</v>
      </c>
      <c r="X59" s="318">
        <f t="shared" si="50"/>
        <v>0</v>
      </c>
      <c r="Y59" s="318">
        <f t="shared" si="50"/>
        <v>0</v>
      </c>
      <c r="Z59" s="318">
        <f t="shared" si="50"/>
        <v>0</v>
      </c>
      <c r="AA59" s="318">
        <f t="shared" si="50"/>
        <v>0</v>
      </c>
      <c r="AB59" s="4">
        <f t="shared" si="50"/>
        <v>0</v>
      </c>
      <c r="AC59" s="4">
        <f t="shared" si="50"/>
        <v>0</v>
      </c>
      <c r="AD59" s="4">
        <f t="shared" si="50"/>
        <v>200</v>
      </c>
      <c r="AE59" s="4">
        <f t="shared" si="50"/>
        <v>0</v>
      </c>
      <c r="AF59" s="4">
        <f t="shared" si="50"/>
        <v>0</v>
      </c>
      <c r="AG59" s="4">
        <f t="shared" si="50"/>
        <v>0</v>
      </c>
      <c r="AH59" s="4">
        <f t="shared" si="50"/>
        <v>0</v>
      </c>
      <c r="AI59" s="4">
        <f t="shared" si="50"/>
        <v>0</v>
      </c>
      <c r="AJ59" s="4">
        <f t="shared" si="50"/>
        <v>0</v>
      </c>
      <c r="AK59" s="47">
        <f>P59-Q59</f>
        <v>725.37</v>
      </c>
      <c r="AL59" s="47">
        <f>AK59</f>
        <v>725.37</v>
      </c>
      <c r="AM59" s="4">
        <v>0</v>
      </c>
      <c r="AN59" s="4">
        <f t="shared" si="50"/>
        <v>0</v>
      </c>
      <c r="AO59" s="4">
        <f t="shared" si="50"/>
        <v>0</v>
      </c>
      <c r="AP59" s="402"/>
      <c r="AQ59" s="268">
        <v>0</v>
      </c>
    </row>
    <row r="60" spans="1:43" ht="14.25" customHeight="1">
      <c r="A60" s="1295"/>
      <c r="B60" s="42" t="s">
        <v>15</v>
      </c>
      <c r="C60" s="991"/>
      <c r="D60" s="991"/>
      <c r="E60" s="1305"/>
      <c r="F60" s="1060"/>
      <c r="G60" s="897">
        <v>2019</v>
      </c>
      <c r="H60" s="897">
        <v>2019</v>
      </c>
      <c r="I60" s="1055"/>
      <c r="J60" s="914">
        <f t="shared" si="49"/>
        <v>250</v>
      </c>
      <c r="K60" s="876"/>
      <c r="L60" s="911">
        <v>250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f t="shared" ref="R60:AD60" si="51">R61</f>
        <v>0</v>
      </c>
      <c r="S60" s="4">
        <f t="shared" si="51"/>
        <v>0</v>
      </c>
      <c r="T60" s="4">
        <f t="shared" si="51"/>
        <v>0</v>
      </c>
      <c r="U60" s="4">
        <f t="shared" si="51"/>
        <v>0</v>
      </c>
      <c r="V60" s="4">
        <f t="shared" si="51"/>
        <v>131</v>
      </c>
      <c r="W60" s="4">
        <f t="shared" si="51"/>
        <v>131</v>
      </c>
      <c r="X60" s="4">
        <f t="shared" si="51"/>
        <v>0</v>
      </c>
      <c r="Y60" s="4">
        <f t="shared" si="51"/>
        <v>0</v>
      </c>
      <c r="Z60" s="268"/>
      <c r="AA60" s="4">
        <v>0</v>
      </c>
      <c r="AB60" s="4">
        <f t="shared" si="51"/>
        <v>0</v>
      </c>
      <c r="AC60" s="4">
        <f t="shared" si="51"/>
        <v>0</v>
      </c>
      <c r="AD60" s="4">
        <f t="shared" si="51"/>
        <v>200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884"/>
      <c r="AQ60" s="268"/>
    </row>
    <row r="61" spans="1:43" s="266" customFormat="1" ht="14.25" hidden="1" customHeight="1">
      <c r="A61" s="1295"/>
      <c r="B61" s="252" t="s">
        <v>321</v>
      </c>
      <c r="C61" s="991"/>
      <c r="D61" s="991"/>
      <c r="E61" s="1305"/>
      <c r="F61" s="1060"/>
      <c r="G61" s="489"/>
      <c r="H61" s="489"/>
      <c r="I61" s="1055"/>
      <c r="J61" s="654"/>
      <c r="K61" s="368"/>
      <c r="L61" s="258"/>
      <c r="M61" s="268"/>
      <c r="N61" s="268"/>
      <c r="O61" s="268"/>
      <c r="P61" s="268"/>
      <c r="Q61" s="268">
        <f>W61</f>
        <v>131</v>
      </c>
      <c r="R61" s="268"/>
      <c r="S61" s="268"/>
      <c r="T61" s="268"/>
      <c r="U61" s="268"/>
      <c r="V61" s="268">
        <f>W61</f>
        <v>131</v>
      </c>
      <c r="W61" s="268">
        <v>131</v>
      </c>
      <c r="X61" s="268"/>
      <c r="Y61" s="268"/>
      <c r="Z61" s="268"/>
      <c r="AA61" s="268">
        <f>AD61</f>
        <v>200</v>
      </c>
      <c r="AB61" s="268"/>
      <c r="AC61" s="268"/>
      <c r="AD61" s="268">
        <v>200</v>
      </c>
      <c r="AE61" s="268"/>
      <c r="AF61" s="268"/>
      <c r="AG61" s="268"/>
      <c r="AH61" s="268"/>
      <c r="AI61" s="268"/>
      <c r="AJ61" s="268"/>
      <c r="AK61" s="268"/>
      <c r="AL61" s="268"/>
      <c r="AM61" s="268"/>
      <c r="AN61" s="268"/>
      <c r="AO61" s="268"/>
      <c r="AP61" s="490"/>
      <c r="AQ61" s="268"/>
    </row>
    <row r="62" spans="1:43" ht="14.25" customHeight="1">
      <c r="A62" s="1301"/>
      <c r="B62" s="42" t="s">
        <v>16</v>
      </c>
      <c r="C62" s="992"/>
      <c r="D62" s="992"/>
      <c r="E62" s="1306"/>
      <c r="F62" s="1061"/>
      <c r="G62" s="897">
        <v>2019</v>
      </c>
      <c r="H62" s="897">
        <v>2019</v>
      </c>
      <c r="I62" s="1039"/>
      <c r="J62" s="914">
        <f t="shared" si="49"/>
        <v>674.64</v>
      </c>
      <c r="K62" s="876"/>
      <c r="L62" s="911">
        <v>674.64</v>
      </c>
      <c r="M62" s="4">
        <v>0</v>
      </c>
      <c r="N62" s="4">
        <v>0</v>
      </c>
      <c r="O62" s="4">
        <v>0</v>
      </c>
      <c r="P62" s="4">
        <v>725.37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96"/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397"/>
      <c r="AQ62" s="96"/>
    </row>
    <row r="63" spans="1:43" s="327" customFormat="1" ht="28.5" customHeight="1">
      <c r="A63" s="790"/>
      <c r="B63" s="789" t="s">
        <v>406</v>
      </c>
      <c r="C63" s="133"/>
      <c r="D63" s="133"/>
      <c r="E63" s="707"/>
      <c r="F63" s="791"/>
      <c r="G63" s="792"/>
      <c r="H63" s="793"/>
      <c r="I63" s="794"/>
      <c r="J63" s="68"/>
      <c r="K63" s="881"/>
      <c r="L63" s="888"/>
      <c r="M63" s="318"/>
      <c r="N63" s="318"/>
      <c r="O63" s="318"/>
      <c r="P63" s="318">
        <f>SUM(P64:P65)</f>
        <v>2234.2800000000002</v>
      </c>
      <c r="Q63" s="318">
        <f>SUM(Q64:Q65)</f>
        <v>0</v>
      </c>
      <c r="R63" s="318">
        <f t="shared" ref="R63:AA63" si="52">SUM(R64:R65)</f>
        <v>0</v>
      </c>
      <c r="S63" s="318">
        <f t="shared" si="52"/>
        <v>0</v>
      </c>
      <c r="T63" s="318">
        <f t="shared" si="52"/>
        <v>0</v>
      </c>
      <c r="U63" s="318">
        <f t="shared" si="52"/>
        <v>0</v>
      </c>
      <c r="V63" s="318">
        <f t="shared" si="52"/>
        <v>0</v>
      </c>
      <c r="W63" s="318">
        <f t="shared" si="52"/>
        <v>0</v>
      </c>
      <c r="X63" s="318">
        <f t="shared" si="52"/>
        <v>0</v>
      </c>
      <c r="Y63" s="318">
        <f t="shared" si="52"/>
        <v>0</v>
      </c>
      <c r="Z63" s="318">
        <f t="shared" si="52"/>
        <v>0</v>
      </c>
      <c r="AA63" s="318">
        <f t="shared" si="52"/>
        <v>0</v>
      </c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640"/>
      <c r="AQ63" s="95"/>
    </row>
    <row r="64" spans="1:43" ht="14.25" customHeight="1">
      <c r="A64" s="912"/>
      <c r="B64" s="42" t="s">
        <v>15</v>
      </c>
      <c r="C64" s="341"/>
      <c r="D64" s="341"/>
      <c r="E64" s="788"/>
      <c r="F64" s="708"/>
      <c r="G64" s="335"/>
      <c r="H64" s="787"/>
      <c r="I64" s="885"/>
      <c r="J64" s="914"/>
      <c r="K64" s="876"/>
      <c r="L64" s="911"/>
      <c r="M64" s="4"/>
      <c r="N64" s="4"/>
      <c r="O64" s="4"/>
      <c r="P64" s="4">
        <v>2234.2800000000002</v>
      </c>
      <c r="Q64" s="47">
        <v>0</v>
      </c>
      <c r="R64" s="47"/>
      <c r="S64" s="47"/>
      <c r="T64" s="47"/>
      <c r="U64" s="47"/>
      <c r="V64" s="47"/>
      <c r="W64" s="47"/>
      <c r="X64" s="47"/>
      <c r="Y64" s="47"/>
      <c r="Z64" s="96"/>
      <c r="AA64" s="47">
        <v>0</v>
      </c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397"/>
      <c r="AQ64" s="96"/>
    </row>
    <row r="65" spans="1:43" ht="14.25" customHeight="1">
      <c r="A65" s="912"/>
      <c r="B65" s="42" t="s">
        <v>32</v>
      </c>
      <c r="C65" s="341"/>
      <c r="D65" s="341"/>
      <c r="E65" s="788"/>
      <c r="F65" s="708"/>
      <c r="G65" s="335"/>
      <c r="H65" s="787"/>
      <c r="I65" s="885"/>
      <c r="J65" s="914"/>
      <c r="K65" s="876"/>
      <c r="L65" s="911"/>
      <c r="M65" s="4"/>
      <c r="N65" s="4"/>
      <c r="O65" s="4"/>
      <c r="P65" s="4">
        <v>0</v>
      </c>
      <c r="Q65" s="47">
        <v>0</v>
      </c>
      <c r="R65" s="47"/>
      <c r="S65" s="47"/>
      <c r="T65" s="47"/>
      <c r="U65" s="47"/>
      <c r="V65" s="47"/>
      <c r="W65" s="47"/>
      <c r="X65" s="47"/>
      <c r="Y65" s="47"/>
      <c r="Z65" s="96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397"/>
      <c r="AQ65" s="96"/>
    </row>
    <row r="66" spans="1:43" ht="38.25" hidden="1">
      <c r="A66" s="996" t="s">
        <v>47</v>
      </c>
      <c r="B66" s="1281" t="s">
        <v>17</v>
      </c>
      <c r="C66" s="1282"/>
      <c r="D66" s="1282"/>
      <c r="E66" s="1282"/>
      <c r="F66" s="1282"/>
      <c r="G66" s="1282"/>
      <c r="H66" s="1283"/>
      <c r="I66" s="23" t="s">
        <v>20</v>
      </c>
      <c r="J66" s="47">
        <f t="shared" ref="J66:AO66" si="53">J69</f>
        <v>18824.2</v>
      </c>
      <c r="K66" s="47">
        <f t="shared" si="53"/>
        <v>0</v>
      </c>
      <c r="L66" s="47">
        <f t="shared" si="53"/>
        <v>5710.74</v>
      </c>
      <c r="M66" s="47">
        <f t="shared" si="53"/>
        <v>893.45</v>
      </c>
      <c r="N66" s="47">
        <f t="shared" si="53"/>
        <v>1051.49</v>
      </c>
      <c r="O66" s="47">
        <f t="shared" si="53"/>
        <v>11206.2</v>
      </c>
      <c r="P66" s="47">
        <f t="shared" si="53"/>
        <v>192.06</v>
      </c>
      <c r="Q66" s="47">
        <f t="shared" si="53"/>
        <v>75</v>
      </c>
      <c r="R66" s="47">
        <f t="shared" si="53"/>
        <v>0</v>
      </c>
      <c r="S66" s="47">
        <f t="shared" si="53"/>
        <v>0</v>
      </c>
      <c r="T66" s="47">
        <f t="shared" si="53"/>
        <v>0</v>
      </c>
      <c r="U66" s="47">
        <f t="shared" si="53"/>
        <v>0</v>
      </c>
      <c r="V66" s="47">
        <f t="shared" si="53"/>
        <v>0</v>
      </c>
      <c r="W66" s="47">
        <f t="shared" si="53"/>
        <v>0</v>
      </c>
      <c r="X66" s="47">
        <f t="shared" si="53"/>
        <v>0</v>
      </c>
      <c r="Y66" s="47">
        <f t="shared" si="53"/>
        <v>0</v>
      </c>
      <c r="Z66" s="96"/>
      <c r="AA66" s="47">
        <f t="shared" si="53"/>
        <v>75</v>
      </c>
      <c r="AB66" s="47">
        <f t="shared" si="53"/>
        <v>0</v>
      </c>
      <c r="AC66" s="47">
        <f t="shared" si="53"/>
        <v>0</v>
      </c>
      <c r="AD66" s="47">
        <f t="shared" si="53"/>
        <v>0</v>
      </c>
      <c r="AE66" s="47">
        <f t="shared" si="53"/>
        <v>0</v>
      </c>
      <c r="AF66" s="47">
        <f t="shared" si="53"/>
        <v>0</v>
      </c>
      <c r="AG66" s="47">
        <f t="shared" si="53"/>
        <v>0</v>
      </c>
      <c r="AH66" s="47">
        <f t="shared" si="53"/>
        <v>0</v>
      </c>
      <c r="AI66" s="47">
        <f t="shared" si="53"/>
        <v>0</v>
      </c>
      <c r="AJ66" s="47">
        <f t="shared" si="53"/>
        <v>0</v>
      </c>
      <c r="AK66" s="47">
        <f t="shared" si="53"/>
        <v>117.06</v>
      </c>
      <c r="AL66" s="47">
        <f t="shared" si="53"/>
        <v>117.06</v>
      </c>
      <c r="AM66" s="47">
        <f t="shared" si="53"/>
        <v>39.049999999999997</v>
      </c>
      <c r="AN66" s="47">
        <f t="shared" si="53"/>
        <v>0</v>
      </c>
      <c r="AO66" s="47">
        <f t="shared" si="53"/>
        <v>0</v>
      </c>
      <c r="AP66" s="397"/>
      <c r="AQ66" s="96"/>
    </row>
    <row r="67" spans="1:43" ht="25.5" hidden="1" customHeight="1">
      <c r="A67" s="997"/>
      <c r="B67" s="1284"/>
      <c r="C67" s="1285"/>
      <c r="D67" s="1285"/>
      <c r="E67" s="1285"/>
      <c r="F67" s="1285"/>
      <c r="G67" s="1285"/>
      <c r="H67" s="1286"/>
      <c r="I67" s="23" t="s">
        <v>10</v>
      </c>
      <c r="J67" s="47">
        <v>0</v>
      </c>
      <c r="K67" s="47">
        <v>0</v>
      </c>
      <c r="L67" s="47">
        <f>M67+N67+O67</f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96"/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397"/>
      <c r="AQ67" s="96"/>
    </row>
    <row r="68" spans="1:43" ht="25.5" hidden="1" customHeight="1">
      <c r="A68" s="998"/>
      <c r="B68" s="1287"/>
      <c r="C68" s="1288"/>
      <c r="D68" s="1288"/>
      <c r="E68" s="1288"/>
      <c r="F68" s="1288"/>
      <c r="G68" s="1288"/>
      <c r="H68" s="1289"/>
      <c r="I68" s="23" t="s">
        <v>9</v>
      </c>
      <c r="J68" s="47">
        <v>0</v>
      </c>
      <c r="K68" s="47">
        <v>0</v>
      </c>
      <c r="L68" s="47">
        <f>M68+N68+O68</f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96"/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397"/>
      <c r="AQ68" s="96"/>
    </row>
    <row r="69" spans="1:43" s="327" customFormat="1" ht="28.5" customHeight="1">
      <c r="A69" s="1036" t="s">
        <v>48</v>
      </c>
      <c r="B69" s="611" t="s">
        <v>277</v>
      </c>
      <c r="C69" s="990">
        <v>200</v>
      </c>
      <c r="D69" s="990">
        <v>180</v>
      </c>
      <c r="E69" s="990"/>
      <c r="F69" s="990"/>
      <c r="G69" s="880"/>
      <c r="H69" s="880"/>
      <c r="I69" s="990" t="s">
        <v>20</v>
      </c>
      <c r="J69" s="1309">
        <v>18824.2</v>
      </c>
      <c r="K69" s="3">
        <v>0</v>
      </c>
      <c r="L69" s="3">
        <f t="shared" ref="L69:P69" si="54">L70+L72</f>
        <v>5710.74</v>
      </c>
      <c r="M69" s="3">
        <f t="shared" si="54"/>
        <v>893.45</v>
      </c>
      <c r="N69" s="3">
        <f t="shared" si="54"/>
        <v>1051.49</v>
      </c>
      <c r="O69" s="3">
        <f t="shared" si="54"/>
        <v>11206.2</v>
      </c>
      <c r="P69" s="3">
        <f t="shared" si="54"/>
        <v>192.06</v>
      </c>
      <c r="Q69" s="3">
        <f>SUM(Q70:Q72)</f>
        <v>75</v>
      </c>
      <c r="R69" s="3">
        <f t="shared" ref="R69:AA69" si="55">SUM(R70:R72)</f>
        <v>0</v>
      </c>
      <c r="S69" s="3">
        <f t="shared" si="55"/>
        <v>0</v>
      </c>
      <c r="T69" s="3">
        <f t="shared" si="55"/>
        <v>0</v>
      </c>
      <c r="U69" s="3">
        <f t="shared" si="55"/>
        <v>0</v>
      </c>
      <c r="V69" s="3">
        <f t="shared" si="55"/>
        <v>0</v>
      </c>
      <c r="W69" s="3">
        <f t="shared" si="55"/>
        <v>0</v>
      </c>
      <c r="X69" s="3">
        <f t="shared" si="55"/>
        <v>0</v>
      </c>
      <c r="Y69" s="3">
        <f t="shared" si="55"/>
        <v>0</v>
      </c>
      <c r="Z69" s="3">
        <f t="shared" si="55"/>
        <v>0</v>
      </c>
      <c r="AA69" s="3">
        <f t="shared" si="55"/>
        <v>75</v>
      </c>
      <c r="AB69" s="3">
        <f t="shared" ref="AB69:AO69" si="56">AB70+AB72</f>
        <v>0</v>
      </c>
      <c r="AC69" s="3">
        <f t="shared" si="56"/>
        <v>0</v>
      </c>
      <c r="AD69" s="3">
        <f t="shared" si="56"/>
        <v>0</v>
      </c>
      <c r="AE69" s="3">
        <f t="shared" si="56"/>
        <v>0</v>
      </c>
      <c r="AF69" s="3">
        <f t="shared" si="56"/>
        <v>0</v>
      </c>
      <c r="AG69" s="3">
        <f t="shared" si="56"/>
        <v>0</v>
      </c>
      <c r="AH69" s="3">
        <f t="shared" si="56"/>
        <v>0</v>
      </c>
      <c r="AI69" s="3">
        <f t="shared" si="56"/>
        <v>0</v>
      </c>
      <c r="AJ69" s="3">
        <f t="shared" si="56"/>
        <v>0</v>
      </c>
      <c r="AK69" s="3">
        <f>P69-Q69</f>
        <v>117.06</v>
      </c>
      <c r="AL69" s="3">
        <f>AK69</f>
        <v>117.06</v>
      </c>
      <c r="AM69" s="318">
        <f>ROUND((Q69*100%/P69*100),2)</f>
        <v>39.049999999999997</v>
      </c>
      <c r="AN69" s="3">
        <f t="shared" si="56"/>
        <v>0</v>
      </c>
      <c r="AO69" s="3">
        <f t="shared" si="56"/>
        <v>0</v>
      </c>
      <c r="AP69" s="640" t="s">
        <v>272</v>
      </c>
      <c r="AQ69" s="95">
        <v>40</v>
      </c>
    </row>
    <row r="70" spans="1:43" ht="15.75" customHeight="1">
      <c r="A70" s="1046"/>
      <c r="B70" s="899" t="s">
        <v>15</v>
      </c>
      <c r="C70" s="991"/>
      <c r="D70" s="991"/>
      <c r="E70" s="991"/>
      <c r="F70" s="991"/>
      <c r="G70" s="874">
        <v>2019</v>
      </c>
      <c r="H70" s="874">
        <v>2019</v>
      </c>
      <c r="I70" s="991"/>
      <c r="J70" s="1310"/>
      <c r="K70" s="47"/>
      <c r="L70" s="47">
        <v>1944.94</v>
      </c>
      <c r="M70" s="47">
        <v>893.45</v>
      </c>
      <c r="N70" s="47">
        <v>1051.49</v>
      </c>
      <c r="O70" s="47">
        <v>0</v>
      </c>
      <c r="P70" s="47">
        <v>0</v>
      </c>
      <c r="Q70" s="47">
        <v>0</v>
      </c>
      <c r="R70" s="47">
        <f t="shared" ref="R70:AG70" si="57">SUM(R71)</f>
        <v>0</v>
      </c>
      <c r="S70" s="47">
        <f t="shared" si="57"/>
        <v>0</v>
      </c>
      <c r="T70" s="47">
        <f t="shared" si="57"/>
        <v>0</v>
      </c>
      <c r="U70" s="47">
        <f t="shared" si="57"/>
        <v>0</v>
      </c>
      <c r="V70" s="47">
        <f t="shared" si="57"/>
        <v>0</v>
      </c>
      <c r="W70" s="47">
        <f t="shared" si="57"/>
        <v>0</v>
      </c>
      <c r="X70" s="47">
        <v>0</v>
      </c>
      <c r="Y70" s="47">
        <f t="shared" si="57"/>
        <v>0</v>
      </c>
      <c r="Z70" s="96"/>
      <c r="AA70" s="47">
        <v>0</v>
      </c>
      <c r="AB70" s="47">
        <f t="shared" si="57"/>
        <v>0</v>
      </c>
      <c r="AC70" s="47">
        <v>0</v>
      </c>
      <c r="AD70" s="47">
        <v>0</v>
      </c>
      <c r="AE70" s="47">
        <v>0</v>
      </c>
      <c r="AF70" s="47">
        <f t="shared" si="57"/>
        <v>0</v>
      </c>
      <c r="AG70" s="47">
        <f t="shared" si="57"/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>
        <v>0</v>
      </c>
      <c r="AO70" s="47">
        <v>0</v>
      </c>
      <c r="AP70" s="397"/>
      <c r="AQ70" s="96"/>
    </row>
    <row r="71" spans="1:43" s="266" customFormat="1" ht="15.75" hidden="1" customHeight="1">
      <c r="A71" s="1046"/>
      <c r="B71" s="92" t="s">
        <v>454</v>
      </c>
      <c r="C71" s="991"/>
      <c r="D71" s="991"/>
      <c r="E71" s="991"/>
      <c r="F71" s="991"/>
      <c r="G71" s="262"/>
      <c r="H71" s="262"/>
      <c r="I71" s="991"/>
      <c r="J71" s="1310"/>
      <c r="K71" s="96"/>
      <c r="L71" s="96"/>
      <c r="M71" s="96"/>
      <c r="N71" s="96"/>
      <c r="O71" s="96"/>
      <c r="P71" s="47"/>
      <c r="Q71" s="96">
        <v>75</v>
      </c>
      <c r="R71" s="96">
        <f>S71</f>
        <v>0</v>
      </c>
      <c r="S71" s="96">
        <v>0</v>
      </c>
      <c r="T71" s="96">
        <v>0</v>
      </c>
      <c r="U71" s="96">
        <v>0</v>
      </c>
      <c r="V71" s="96">
        <v>0</v>
      </c>
      <c r="W71" s="96">
        <v>0</v>
      </c>
      <c r="X71" s="96"/>
      <c r="Y71" s="96"/>
      <c r="Z71" s="96"/>
      <c r="AA71" s="96">
        <v>75</v>
      </c>
      <c r="AB71" s="96">
        <v>0</v>
      </c>
      <c r="AC71" s="96">
        <v>0</v>
      </c>
      <c r="AD71" s="96">
        <v>0</v>
      </c>
      <c r="AE71" s="96">
        <v>0</v>
      </c>
      <c r="AF71" s="96">
        <f>SUM(AG71:AG71)</f>
        <v>0</v>
      </c>
      <c r="AG71" s="96"/>
      <c r="AH71" s="96"/>
      <c r="AI71" s="96"/>
      <c r="AJ71" s="96"/>
      <c r="AK71" s="96"/>
      <c r="AL71" s="96"/>
      <c r="AM71" s="96"/>
      <c r="AN71" s="96"/>
      <c r="AO71" s="96"/>
      <c r="AP71" s="405"/>
      <c r="AQ71" s="96"/>
    </row>
    <row r="72" spans="1:43" ht="15.75" customHeight="1">
      <c r="A72" s="1046"/>
      <c r="B72" s="899" t="s">
        <v>16</v>
      </c>
      <c r="C72" s="991"/>
      <c r="D72" s="991"/>
      <c r="E72" s="991"/>
      <c r="F72" s="991"/>
      <c r="G72" s="874">
        <v>2020</v>
      </c>
      <c r="H72" s="874">
        <v>2020</v>
      </c>
      <c r="I72" s="992"/>
      <c r="J72" s="1311"/>
      <c r="K72" s="47">
        <v>0</v>
      </c>
      <c r="L72" s="47">
        <v>3765.8</v>
      </c>
      <c r="M72" s="47">
        <v>0</v>
      </c>
      <c r="N72" s="47">
        <v>0</v>
      </c>
      <c r="O72" s="47">
        <v>11206.2</v>
      </c>
      <c r="P72" s="47">
        <v>192.06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96"/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397"/>
      <c r="AQ72" s="96"/>
    </row>
    <row r="73" spans="1:43" s="327" customFormat="1" ht="28.5" customHeight="1">
      <c r="A73" s="886"/>
      <c r="B73" s="611" t="s">
        <v>407</v>
      </c>
      <c r="C73" s="341"/>
      <c r="D73" s="341"/>
      <c r="E73" s="341"/>
      <c r="F73" s="341"/>
      <c r="G73" s="880"/>
      <c r="H73" s="880"/>
      <c r="I73" s="876"/>
      <c r="J73" s="917"/>
      <c r="K73" s="3">
        <v>0</v>
      </c>
      <c r="L73" s="3">
        <f>L74+L78</f>
        <v>0</v>
      </c>
      <c r="M73" s="3">
        <f>M74+M78</f>
        <v>0</v>
      </c>
      <c r="N73" s="3">
        <f>N74+N78</f>
        <v>0</v>
      </c>
      <c r="O73" s="3">
        <f>O74+O78</f>
        <v>0</v>
      </c>
      <c r="P73" s="3">
        <f>P74+P78</f>
        <v>0</v>
      </c>
      <c r="Q73" s="3">
        <f>SUM(Q74)</f>
        <v>1.575</v>
      </c>
      <c r="R73" s="3">
        <f t="shared" ref="R73:AA73" si="58">SUM(R74)</f>
        <v>0</v>
      </c>
      <c r="S73" s="3">
        <f t="shared" si="58"/>
        <v>0</v>
      </c>
      <c r="T73" s="3">
        <f t="shared" si="58"/>
        <v>0</v>
      </c>
      <c r="U73" s="3">
        <f t="shared" si="58"/>
        <v>0</v>
      </c>
      <c r="V73" s="3">
        <f t="shared" si="58"/>
        <v>0</v>
      </c>
      <c r="W73" s="3">
        <f t="shared" si="58"/>
        <v>0</v>
      </c>
      <c r="X73" s="3">
        <f t="shared" si="58"/>
        <v>0</v>
      </c>
      <c r="Y73" s="3">
        <f t="shared" si="58"/>
        <v>0</v>
      </c>
      <c r="Z73" s="3">
        <f t="shared" si="58"/>
        <v>0</v>
      </c>
      <c r="AA73" s="3">
        <f t="shared" si="58"/>
        <v>1.575</v>
      </c>
      <c r="AB73" s="3">
        <f t="shared" ref="AB73:AJ73" si="59">AB74+AB78</f>
        <v>0</v>
      </c>
      <c r="AC73" s="3">
        <f t="shared" si="59"/>
        <v>0</v>
      </c>
      <c r="AD73" s="3">
        <f t="shared" si="59"/>
        <v>0</v>
      </c>
      <c r="AE73" s="3">
        <f t="shared" si="59"/>
        <v>0</v>
      </c>
      <c r="AF73" s="3">
        <f t="shared" si="59"/>
        <v>0</v>
      </c>
      <c r="AG73" s="3">
        <f t="shared" si="59"/>
        <v>0</v>
      </c>
      <c r="AH73" s="3">
        <f t="shared" si="59"/>
        <v>0</v>
      </c>
      <c r="AI73" s="3">
        <f t="shared" si="59"/>
        <v>0</v>
      </c>
      <c r="AJ73" s="3">
        <f t="shared" si="59"/>
        <v>0</v>
      </c>
      <c r="AK73" s="3">
        <f>P73-Q73</f>
        <v>-1.575</v>
      </c>
      <c r="AL73" s="3">
        <f>AK73</f>
        <v>-1.575</v>
      </c>
      <c r="AM73" s="318" t="e">
        <f>ROUND((Q73*100%/P73*100),2)</f>
        <v>#DIV/0!</v>
      </c>
      <c r="AN73" s="3">
        <f>AN74+AN78</f>
        <v>0</v>
      </c>
      <c r="AO73" s="3">
        <f>AO74+AO78</f>
        <v>0</v>
      </c>
      <c r="AP73" s="640" t="s">
        <v>272</v>
      </c>
      <c r="AQ73" s="95">
        <v>40</v>
      </c>
    </row>
    <row r="74" spans="1:43" ht="15.75" customHeight="1">
      <c r="A74" s="886"/>
      <c r="B74" s="42" t="s">
        <v>16</v>
      </c>
      <c r="C74" s="341"/>
      <c r="D74" s="341"/>
      <c r="E74" s="341"/>
      <c r="F74" s="341"/>
      <c r="G74" s="313"/>
      <c r="H74" s="925"/>
      <c r="I74" s="876"/>
      <c r="J74" s="917"/>
      <c r="K74" s="4"/>
      <c r="L74" s="47"/>
      <c r="M74" s="47"/>
      <c r="N74" s="47"/>
      <c r="O74" s="47"/>
      <c r="P74" s="47">
        <v>0</v>
      </c>
      <c r="Q74" s="47">
        <f>Q75</f>
        <v>1.575</v>
      </c>
      <c r="R74" s="47">
        <f t="shared" ref="R74:AA74" si="60">R75</f>
        <v>0</v>
      </c>
      <c r="S74" s="47">
        <f t="shared" si="60"/>
        <v>0</v>
      </c>
      <c r="T74" s="47">
        <f t="shared" si="60"/>
        <v>0</v>
      </c>
      <c r="U74" s="47">
        <f t="shared" si="60"/>
        <v>0</v>
      </c>
      <c r="V74" s="47">
        <f t="shared" si="60"/>
        <v>0</v>
      </c>
      <c r="W74" s="47">
        <f t="shared" si="60"/>
        <v>0</v>
      </c>
      <c r="X74" s="47">
        <f t="shared" si="60"/>
        <v>0</v>
      </c>
      <c r="Y74" s="47">
        <f t="shared" si="60"/>
        <v>0</v>
      </c>
      <c r="Z74" s="47">
        <f t="shared" si="60"/>
        <v>0</v>
      </c>
      <c r="AA74" s="47">
        <f t="shared" si="60"/>
        <v>1.575</v>
      </c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397"/>
      <c r="AQ74" s="96"/>
    </row>
    <row r="75" spans="1:43" s="266" customFormat="1" ht="15.75" hidden="1" customHeight="1">
      <c r="A75" s="362"/>
      <c r="B75" s="252" t="s">
        <v>455</v>
      </c>
      <c r="C75" s="455"/>
      <c r="D75" s="455"/>
      <c r="E75" s="455"/>
      <c r="F75" s="455"/>
      <c r="G75" s="363"/>
      <c r="H75" s="364"/>
      <c r="I75" s="368"/>
      <c r="J75" s="929"/>
      <c r="K75" s="268"/>
      <c r="L75" s="96"/>
      <c r="M75" s="96"/>
      <c r="N75" s="96"/>
      <c r="O75" s="96"/>
      <c r="P75" s="96"/>
      <c r="Q75" s="96">
        <v>1.575</v>
      </c>
      <c r="R75" s="96"/>
      <c r="S75" s="96"/>
      <c r="T75" s="96"/>
      <c r="U75" s="96"/>
      <c r="V75" s="96"/>
      <c r="W75" s="96"/>
      <c r="X75" s="96"/>
      <c r="Y75" s="96"/>
      <c r="Z75" s="96"/>
      <c r="AA75" s="96">
        <v>1.575</v>
      </c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268"/>
      <c r="AN75" s="96"/>
      <c r="AO75" s="96"/>
      <c r="AP75" s="405"/>
      <c r="AQ75" s="96"/>
    </row>
    <row r="76" spans="1:43" s="327" customFormat="1" ht="28.5" customHeight="1">
      <c r="A76" s="886"/>
      <c r="B76" s="611" t="s">
        <v>408</v>
      </c>
      <c r="C76" s="341"/>
      <c r="D76" s="341"/>
      <c r="E76" s="341"/>
      <c r="F76" s="341"/>
      <c r="G76" s="880"/>
      <c r="H76" s="880"/>
      <c r="I76" s="876"/>
      <c r="J76" s="917"/>
      <c r="K76" s="3">
        <v>0</v>
      </c>
      <c r="L76" s="3">
        <f>L77+L80</f>
        <v>0</v>
      </c>
      <c r="M76" s="3">
        <f>M77+M80</f>
        <v>0</v>
      </c>
      <c r="N76" s="3">
        <f>N77+N80</f>
        <v>0</v>
      </c>
      <c r="O76" s="3">
        <f>O77+O80</f>
        <v>0</v>
      </c>
      <c r="P76" s="3">
        <f>P77+P80</f>
        <v>0</v>
      </c>
      <c r="Q76" s="3">
        <f>SUM(Q77)</f>
        <v>0</v>
      </c>
      <c r="R76" s="3">
        <f t="shared" ref="R76:AA76" si="61">SUM(R77)</f>
        <v>0</v>
      </c>
      <c r="S76" s="3">
        <f t="shared" si="61"/>
        <v>0</v>
      </c>
      <c r="T76" s="3">
        <f t="shared" si="61"/>
        <v>0</v>
      </c>
      <c r="U76" s="3">
        <f t="shared" si="61"/>
        <v>0</v>
      </c>
      <c r="V76" s="3">
        <f t="shared" si="61"/>
        <v>0</v>
      </c>
      <c r="W76" s="3">
        <f t="shared" si="61"/>
        <v>0</v>
      </c>
      <c r="X76" s="3">
        <f t="shared" si="61"/>
        <v>0</v>
      </c>
      <c r="Y76" s="3">
        <f t="shared" si="61"/>
        <v>0</v>
      </c>
      <c r="Z76" s="3">
        <f t="shared" si="61"/>
        <v>0</v>
      </c>
      <c r="AA76" s="3">
        <f t="shared" si="61"/>
        <v>0</v>
      </c>
      <c r="AB76" s="3">
        <f t="shared" ref="AB76:AJ76" si="62">AB77+AB80</f>
        <v>0</v>
      </c>
      <c r="AC76" s="3">
        <f t="shared" si="62"/>
        <v>0</v>
      </c>
      <c r="AD76" s="3">
        <f t="shared" si="62"/>
        <v>0</v>
      </c>
      <c r="AE76" s="3">
        <f t="shared" si="62"/>
        <v>0</v>
      </c>
      <c r="AF76" s="3">
        <f t="shared" si="62"/>
        <v>0</v>
      </c>
      <c r="AG76" s="3">
        <f t="shared" si="62"/>
        <v>0</v>
      </c>
      <c r="AH76" s="3">
        <f t="shared" si="62"/>
        <v>0</v>
      </c>
      <c r="AI76" s="3">
        <f t="shared" si="62"/>
        <v>0</v>
      </c>
      <c r="AJ76" s="3">
        <f t="shared" si="62"/>
        <v>0</v>
      </c>
      <c r="AK76" s="3">
        <f>P76-Q76</f>
        <v>0</v>
      </c>
      <c r="AL76" s="3">
        <f>AK76</f>
        <v>0</v>
      </c>
      <c r="AM76" s="318" t="e">
        <f>ROUND((Q76*100%/P76*100),2)</f>
        <v>#DIV/0!</v>
      </c>
      <c r="AN76" s="3">
        <f>AN77+AN80</f>
        <v>0</v>
      </c>
      <c r="AO76" s="3">
        <f>AO77+AO80</f>
        <v>0</v>
      </c>
      <c r="AP76" s="640" t="s">
        <v>272</v>
      </c>
      <c r="AQ76" s="95">
        <v>40</v>
      </c>
    </row>
    <row r="77" spans="1:43" ht="15.75" customHeight="1">
      <c r="A77" s="886"/>
      <c r="B77" s="42" t="s">
        <v>16</v>
      </c>
      <c r="C77" s="341"/>
      <c r="D77" s="341"/>
      <c r="E77" s="341"/>
      <c r="F77" s="341"/>
      <c r="G77" s="313"/>
      <c r="H77" s="925"/>
      <c r="I77" s="876"/>
      <c r="J77" s="917"/>
      <c r="K77" s="4"/>
      <c r="L77" s="47"/>
      <c r="M77" s="47"/>
      <c r="N77" s="47"/>
      <c r="O77" s="47"/>
      <c r="P77" s="47">
        <v>0</v>
      </c>
      <c r="Q77" s="47">
        <v>0</v>
      </c>
      <c r="R77" s="47"/>
      <c r="S77" s="47"/>
      <c r="T77" s="47"/>
      <c r="U77" s="47"/>
      <c r="V77" s="47"/>
      <c r="W77" s="47"/>
      <c r="X77" s="47"/>
      <c r="Y77" s="47"/>
      <c r="Z77" s="96"/>
      <c r="AA77" s="47">
        <v>0</v>
      </c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397"/>
      <c r="AQ77" s="96"/>
    </row>
    <row r="78" spans="1:43" ht="52.5" hidden="1" customHeight="1">
      <c r="A78" s="996" t="s">
        <v>56</v>
      </c>
      <c r="B78" s="1281" t="s">
        <v>41</v>
      </c>
      <c r="C78" s="1282"/>
      <c r="D78" s="1282"/>
      <c r="E78" s="1282"/>
      <c r="F78" s="1282"/>
      <c r="G78" s="1282"/>
      <c r="H78" s="1283"/>
      <c r="I78" s="23" t="s">
        <v>19</v>
      </c>
      <c r="J78" s="909">
        <v>0</v>
      </c>
      <c r="K78" s="909">
        <v>0</v>
      </c>
      <c r="L78" s="47">
        <f>M78+N78+O78</f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  <c r="Z78" s="96"/>
      <c r="AA78" s="47">
        <v>0</v>
      </c>
      <c r="AB78" s="47">
        <v>0</v>
      </c>
      <c r="AC78" s="47">
        <v>0</v>
      </c>
      <c r="AD78" s="47">
        <v>0</v>
      </c>
      <c r="AE78" s="47">
        <v>0</v>
      </c>
      <c r="AF78" s="47">
        <v>0</v>
      </c>
      <c r="AG78" s="47">
        <v>0</v>
      </c>
      <c r="AH78" s="47">
        <v>0</v>
      </c>
      <c r="AI78" s="47">
        <v>0</v>
      </c>
      <c r="AJ78" s="47">
        <v>0</v>
      </c>
      <c r="AK78" s="47">
        <v>0</v>
      </c>
      <c r="AL78" s="47">
        <v>0</v>
      </c>
      <c r="AM78" s="47">
        <v>0</v>
      </c>
      <c r="AN78" s="47">
        <v>0</v>
      </c>
      <c r="AO78" s="47">
        <v>0</v>
      </c>
      <c r="AP78" s="397"/>
      <c r="AQ78" s="96"/>
    </row>
    <row r="79" spans="1:43" ht="48" hidden="1" customHeight="1">
      <c r="A79" s="997"/>
      <c r="B79" s="1284"/>
      <c r="C79" s="1285"/>
      <c r="D79" s="1285"/>
      <c r="E79" s="1285"/>
      <c r="F79" s="1285"/>
      <c r="G79" s="1285"/>
      <c r="H79" s="1286"/>
      <c r="I79" s="23" t="s">
        <v>20</v>
      </c>
      <c r="J79" s="909">
        <f>L79</f>
        <v>212998.96</v>
      </c>
      <c r="K79" s="909">
        <f>K82+K129+K130+K131</f>
        <v>0</v>
      </c>
      <c r="L79" s="47">
        <f>L82+L86+L92+L93+L96+L99+L102+L108+L113+L116+L120+L125</f>
        <v>212998.96</v>
      </c>
      <c r="M79" s="47">
        <f>M82+M86+M92+M93+M96+M99+M102+M108</f>
        <v>23675.279999999999</v>
      </c>
      <c r="N79" s="47">
        <f>N82+N86+N92+N93+N96+N99+N102+N108+N113+N116+N120+N125</f>
        <v>44561.120000000003</v>
      </c>
      <c r="O79" s="47">
        <f>O82+O86+O92+O93+O96+O99+O102+O108+O113+O116+O120+O125</f>
        <v>26487.67</v>
      </c>
      <c r="P79" s="47">
        <f>P82+P86+P92+P93+P96+P99+P102+P108+P113+P116+P120+P125</f>
        <v>42150.159999999996</v>
      </c>
      <c r="Q79" s="47">
        <f>Q82+Q86+Q92+Q93+Q96+Q99+Q102+Q108+Q113+Q116+Q120+Q125</f>
        <v>0</v>
      </c>
      <c r="R79" s="47">
        <f t="shared" ref="R79:Y79" si="63">R82+R86+R92+R93+R96+R99+R102+R108+R113+R116+R120+R125</f>
        <v>11372.53</v>
      </c>
      <c r="S79" s="47">
        <f t="shared" si="63"/>
        <v>11789.196</v>
      </c>
      <c r="T79" s="47">
        <f t="shared" si="63"/>
        <v>17105.953000000001</v>
      </c>
      <c r="U79" s="47">
        <f t="shared" si="63"/>
        <v>16853.532999999999</v>
      </c>
      <c r="V79" s="47">
        <f t="shared" si="63"/>
        <v>1876.1869999999999</v>
      </c>
      <c r="W79" s="47">
        <f t="shared" si="63"/>
        <v>1916.0429999999999</v>
      </c>
      <c r="X79" s="47">
        <f t="shared" si="63"/>
        <v>0</v>
      </c>
      <c r="Y79" s="47">
        <f t="shared" si="63"/>
        <v>0</v>
      </c>
      <c r="Z79" s="96"/>
      <c r="AA79" s="47">
        <f>AA82+AA86+AA92+AA93+AA96+AA99+AA102+AA108+AA113+AA116+AA120+AA125</f>
        <v>0</v>
      </c>
      <c r="AB79" s="47">
        <f>AB82+AB86+AB92+AB93+AB96+AB99+AB102+AB108+AB113+AB116+AB120+AB125</f>
        <v>40.5</v>
      </c>
      <c r="AC79" s="47">
        <f>AC82+AC86+AC92+AC93+AC96+AC99+AC102+AC108+AC113+AC116+AC120+AC125</f>
        <v>907.08299999999997</v>
      </c>
      <c r="AD79" s="47">
        <f>AD82+AD86+AD92+AD93+AD96+AD99+AD102+AD108+AD113+AD116+AD120+AD125</f>
        <v>2805.3339999999998</v>
      </c>
      <c r="AE79" s="47">
        <f>AE82+AE86+AE92+AE93+AE96+AE99+AE102+AE108+AE113+AE116+AE120+AE125</f>
        <v>0</v>
      </c>
      <c r="AF79" s="47">
        <f t="shared" ref="AF79:AO79" si="64">AF82+AF86+AF92</f>
        <v>0</v>
      </c>
      <c r="AG79" s="47">
        <f t="shared" si="64"/>
        <v>0</v>
      </c>
      <c r="AH79" s="47">
        <f t="shared" si="64"/>
        <v>0</v>
      </c>
      <c r="AI79" s="47">
        <f t="shared" si="64"/>
        <v>0</v>
      </c>
      <c r="AJ79" s="47">
        <f>AJ82+AJ86+AJ92+AJ125</f>
        <v>0</v>
      </c>
      <c r="AK79" s="47">
        <f t="shared" si="64"/>
        <v>4809.3900000000003</v>
      </c>
      <c r="AL79" s="47">
        <f t="shared" si="64"/>
        <v>4809.3900000000003</v>
      </c>
      <c r="AM79" s="47" t="e">
        <f t="shared" si="64"/>
        <v>#DIV/0!</v>
      </c>
      <c r="AN79" s="47">
        <f t="shared" si="64"/>
        <v>0</v>
      </c>
      <c r="AO79" s="47">
        <f t="shared" si="64"/>
        <v>0</v>
      </c>
      <c r="AP79" s="397"/>
      <c r="AQ79" s="96"/>
    </row>
    <row r="80" spans="1:43" ht="27" hidden="1" customHeight="1">
      <c r="A80" s="997"/>
      <c r="B80" s="1284"/>
      <c r="C80" s="1285"/>
      <c r="D80" s="1285"/>
      <c r="E80" s="1285"/>
      <c r="F80" s="1285"/>
      <c r="G80" s="1285"/>
      <c r="H80" s="1286"/>
      <c r="I80" s="23" t="s">
        <v>10</v>
      </c>
      <c r="J80" s="909">
        <f>L80</f>
        <v>0</v>
      </c>
      <c r="K80" s="909">
        <v>0</v>
      </c>
      <c r="L80" s="47">
        <f>M80+N80+O80</f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96"/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7">
        <v>0</v>
      </c>
      <c r="AH80" s="47">
        <v>0</v>
      </c>
      <c r="AI80" s="47">
        <v>0</v>
      </c>
      <c r="AJ80" s="47">
        <v>0</v>
      </c>
      <c r="AK80" s="47">
        <v>0</v>
      </c>
      <c r="AL80" s="47">
        <v>0</v>
      </c>
      <c r="AM80" s="47">
        <v>0</v>
      </c>
      <c r="AN80" s="47">
        <v>0</v>
      </c>
      <c r="AO80" s="47">
        <v>0</v>
      </c>
      <c r="AP80" s="397"/>
      <c r="AQ80" s="96"/>
    </row>
    <row r="81" spans="1:43" ht="27" hidden="1" customHeight="1">
      <c r="A81" s="998"/>
      <c r="B81" s="1287"/>
      <c r="C81" s="1288"/>
      <c r="D81" s="1288"/>
      <c r="E81" s="1288"/>
      <c r="F81" s="1288"/>
      <c r="G81" s="1288"/>
      <c r="H81" s="1289"/>
      <c r="I81" s="23" t="s">
        <v>9</v>
      </c>
      <c r="J81" s="909">
        <f>L81</f>
        <v>0</v>
      </c>
      <c r="K81" s="909">
        <v>0</v>
      </c>
      <c r="L81" s="47">
        <f>M81+N81+O81</f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96"/>
      <c r="AA81" s="47">
        <v>0</v>
      </c>
      <c r="AB81" s="47">
        <v>0</v>
      </c>
      <c r="AC81" s="47">
        <v>0</v>
      </c>
      <c r="AD81" s="47">
        <v>0</v>
      </c>
      <c r="AE81" s="47">
        <v>0</v>
      </c>
      <c r="AF81" s="47">
        <v>0</v>
      </c>
      <c r="AG81" s="47">
        <v>0</v>
      </c>
      <c r="AH81" s="47">
        <v>0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0</v>
      </c>
      <c r="AO81" s="47">
        <v>0</v>
      </c>
      <c r="AP81" s="397"/>
      <c r="AQ81" s="96"/>
    </row>
    <row r="82" spans="1:43" s="327" customFormat="1" ht="27.75" customHeight="1">
      <c r="A82" s="1036" t="s">
        <v>57</v>
      </c>
      <c r="B82" s="797" t="s">
        <v>200</v>
      </c>
      <c r="C82" s="898"/>
      <c r="D82" s="898"/>
      <c r="E82" s="898"/>
      <c r="F82" s="898"/>
      <c r="G82" s="898">
        <v>2019</v>
      </c>
      <c r="H82" s="898">
        <v>2019</v>
      </c>
      <c r="I82" s="990" t="s">
        <v>20</v>
      </c>
      <c r="J82" s="3">
        <f>L82</f>
        <v>30833.33</v>
      </c>
      <c r="K82" s="3"/>
      <c r="L82" s="3">
        <f t="shared" ref="L82:AC82" si="65">L83</f>
        <v>30833.33</v>
      </c>
      <c r="M82" s="3">
        <f t="shared" si="65"/>
        <v>20000</v>
      </c>
      <c r="N82" s="3">
        <f t="shared" si="65"/>
        <v>9151.41</v>
      </c>
      <c r="O82" s="3">
        <f t="shared" si="65"/>
        <v>0</v>
      </c>
      <c r="P82" s="3">
        <v>0</v>
      </c>
      <c r="Q82" s="3">
        <f t="shared" si="65"/>
        <v>0</v>
      </c>
      <c r="R82" s="3">
        <f t="shared" si="65"/>
        <v>0</v>
      </c>
      <c r="S82" s="3">
        <f t="shared" si="65"/>
        <v>0</v>
      </c>
      <c r="T82" s="3">
        <f t="shared" si="65"/>
        <v>0</v>
      </c>
      <c r="U82" s="3">
        <f t="shared" si="65"/>
        <v>0</v>
      </c>
      <c r="V82" s="3">
        <f t="shared" si="65"/>
        <v>0</v>
      </c>
      <c r="W82" s="3">
        <f t="shared" si="65"/>
        <v>0</v>
      </c>
      <c r="X82" s="3">
        <f t="shared" si="65"/>
        <v>0</v>
      </c>
      <c r="Y82" s="3">
        <f t="shared" si="65"/>
        <v>0</v>
      </c>
      <c r="Z82" s="95">
        <v>0</v>
      </c>
      <c r="AA82" s="3">
        <f t="shared" si="65"/>
        <v>0</v>
      </c>
      <c r="AB82" s="3">
        <f t="shared" si="65"/>
        <v>0</v>
      </c>
      <c r="AC82" s="3">
        <f t="shared" si="65"/>
        <v>0</v>
      </c>
      <c r="AD82" s="3">
        <f>AD83</f>
        <v>0</v>
      </c>
      <c r="AE82" s="3">
        <f t="shared" ref="AE82:AJ82" si="66">AE83</f>
        <v>0</v>
      </c>
      <c r="AF82" s="3">
        <f t="shared" si="66"/>
        <v>0</v>
      </c>
      <c r="AG82" s="3">
        <f t="shared" si="66"/>
        <v>0</v>
      </c>
      <c r="AH82" s="3">
        <f t="shared" si="66"/>
        <v>0</v>
      </c>
      <c r="AI82" s="3">
        <f t="shared" si="66"/>
        <v>0</v>
      </c>
      <c r="AJ82" s="3">
        <f t="shared" si="66"/>
        <v>0</v>
      </c>
      <c r="AK82" s="3">
        <v>0</v>
      </c>
      <c r="AL82" s="3">
        <f>AK82</f>
        <v>0</v>
      </c>
      <c r="AM82" s="318" t="e">
        <f>ROUND((Q82*100%/P82*100),2)</f>
        <v>#DIV/0!</v>
      </c>
      <c r="AN82" s="3">
        <v>0</v>
      </c>
      <c r="AO82" s="3">
        <v>0</v>
      </c>
      <c r="AP82" s="640" t="s">
        <v>273</v>
      </c>
      <c r="AQ82" s="95">
        <v>0</v>
      </c>
    </row>
    <row r="83" spans="1:43" ht="14.25" hidden="1" customHeight="1">
      <c r="A83" s="1047"/>
      <c r="B83" s="1" t="s">
        <v>201</v>
      </c>
      <c r="C83" s="874"/>
      <c r="D83" s="874"/>
      <c r="E83" s="874"/>
      <c r="F83" s="874"/>
      <c r="G83" s="893"/>
      <c r="H83" s="893"/>
      <c r="I83" s="1308"/>
      <c r="J83" s="47"/>
      <c r="K83" s="47"/>
      <c r="L83" s="47">
        <v>30833.33</v>
      </c>
      <c r="M83" s="47">
        <v>20000</v>
      </c>
      <c r="N83" s="47">
        <v>9151.41</v>
      </c>
      <c r="O83" s="47">
        <v>0</v>
      </c>
      <c r="P83" s="47">
        <v>1681.92</v>
      </c>
      <c r="Q83" s="47">
        <f>SUM(Q84:Q85)</f>
        <v>0</v>
      </c>
      <c r="R83" s="47">
        <f>SUM(R84:R85)</f>
        <v>0</v>
      </c>
      <c r="S83" s="47">
        <f>SUM(S84:S85)</f>
        <v>0</v>
      </c>
      <c r="T83" s="47">
        <f t="shared" ref="T83:AC83" si="67">SUM(T84:T85)</f>
        <v>0</v>
      </c>
      <c r="U83" s="47">
        <f t="shared" si="67"/>
        <v>0</v>
      </c>
      <c r="V83" s="47">
        <f t="shared" si="67"/>
        <v>0</v>
      </c>
      <c r="W83" s="47">
        <f t="shared" si="67"/>
        <v>0</v>
      </c>
      <c r="X83" s="47">
        <f t="shared" si="67"/>
        <v>0</v>
      </c>
      <c r="Y83" s="47">
        <f t="shared" si="67"/>
        <v>0</v>
      </c>
      <c r="Z83" s="96"/>
      <c r="AA83" s="47">
        <f t="shared" si="67"/>
        <v>0</v>
      </c>
      <c r="AB83" s="47">
        <f t="shared" si="67"/>
        <v>0</v>
      </c>
      <c r="AC83" s="47">
        <f t="shared" si="67"/>
        <v>0</v>
      </c>
      <c r="AD83" s="47">
        <f>SUM(AD84:AD85)</f>
        <v>0</v>
      </c>
      <c r="AE83" s="47">
        <f t="shared" ref="AE83:AJ83" si="68">SUM(AE84:AE85)</f>
        <v>0</v>
      </c>
      <c r="AF83" s="47">
        <f t="shared" si="68"/>
        <v>0</v>
      </c>
      <c r="AG83" s="47">
        <f t="shared" si="68"/>
        <v>0</v>
      </c>
      <c r="AH83" s="47">
        <f t="shared" si="68"/>
        <v>0</v>
      </c>
      <c r="AI83" s="47">
        <f t="shared" si="68"/>
        <v>0</v>
      </c>
      <c r="AJ83" s="47">
        <f t="shared" si="68"/>
        <v>0</v>
      </c>
      <c r="AK83" s="47">
        <v>0</v>
      </c>
      <c r="AL83" s="47">
        <v>0</v>
      </c>
      <c r="AM83" s="4">
        <v>0</v>
      </c>
      <c r="AN83" s="47">
        <v>0</v>
      </c>
      <c r="AO83" s="47">
        <v>0</v>
      </c>
      <c r="AP83" s="397"/>
      <c r="AQ83" s="96"/>
    </row>
    <row r="84" spans="1:43" s="266" customFormat="1" ht="15.75" hidden="1">
      <c r="A84" s="887"/>
      <c r="B84" s="102"/>
      <c r="C84" s="262"/>
      <c r="D84" s="262"/>
      <c r="E84" s="262"/>
      <c r="F84" s="262"/>
      <c r="G84" s="104"/>
      <c r="H84" s="104"/>
      <c r="I84" s="916"/>
      <c r="J84" s="96"/>
      <c r="K84" s="96"/>
      <c r="L84" s="96"/>
      <c r="M84" s="96"/>
      <c r="N84" s="96"/>
      <c r="O84" s="96"/>
      <c r="P84" s="47">
        <f>Q84</f>
        <v>0</v>
      </c>
      <c r="Q84" s="96">
        <f>S84+U84+W84+Y84</f>
        <v>0</v>
      </c>
      <c r="R84" s="96">
        <f>S84</f>
        <v>0</v>
      </c>
      <c r="S84" s="96">
        <v>0</v>
      </c>
      <c r="T84" s="96">
        <v>0</v>
      </c>
      <c r="U84" s="96">
        <v>0</v>
      </c>
      <c r="V84" s="96">
        <f>W84</f>
        <v>0</v>
      </c>
      <c r="W84" s="96">
        <v>0</v>
      </c>
      <c r="X84" s="96">
        <f>Y84</f>
        <v>0</v>
      </c>
      <c r="Y84" s="96">
        <v>0</v>
      </c>
      <c r="Z84" s="96"/>
      <c r="AA84" s="96">
        <f>AB84+AD84</f>
        <v>0</v>
      </c>
      <c r="AB84" s="96">
        <v>0</v>
      </c>
      <c r="AC84" s="96">
        <v>0</v>
      </c>
      <c r="AD84" s="96">
        <v>0</v>
      </c>
      <c r="AE84" s="96">
        <v>0</v>
      </c>
      <c r="AF84" s="96">
        <f>AG84+AH84+AI84</f>
        <v>0</v>
      </c>
      <c r="AG84" s="96"/>
      <c r="AH84" s="96"/>
      <c r="AI84" s="96">
        <v>0</v>
      </c>
      <c r="AJ84" s="96"/>
      <c r="AK84" s="96"/>
      <c r="AL84" s="96"/>
      <c r="AM84" s="268"/>
      <c r="AN84" s="96"/>
      <c r="AO84" s="96"/>
      <c r="AP84" s="405"/>
      <c r="AQ84" s="96"/>
    </row>
    <row r="85" spans="1:43" ht="14.25" hidden="1" customHeight="1">
      <c r="A85" s="887"/>
      <c r="B85" s="1"/>
      <c r="C85" s="874"/>
      <c r="D85" s="874"/>
      <c r="E85" s="874"/>
      <c r="F85" s="874"/>
      <c r="G85" s="893"/>
      <c r="H85" s="893"/>
      <c r="I85" s="916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96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"/>
      <c r="AN85" s="47"/>
      <c r="AO85" s="47"/>
      <c r="AP85" s="397"/>
      <c r="AQ85" s="96"/>
    </row>
    <row r="86" spans="1:43" s="327" customFormat="1" ht="27" customHeight="1">
      <c r="A86" s="804" t="s">
        <v>58</v>
      </c>
      <c r="B86" s="797" t="s">
        <v>87</v>
      </c>
      <c r="C86" s="990"/>
      <c r="D86" s="990"/>
      <c r="E86" s="990"/>
      <c r="F86" s="990"/>
      <c r="G86" s="898"/>
      <c r="H86" s="898"/>
      <c r="I86" s="990" t="s">
        <v>20</v>
      </c>
      <c r="J86" s="3">
        <f t="shared" ref="J86:J91" si="69">L86</f>
        <v>20425.87</v>
      </c>
      <c r="K86" s="3"/>
      <c r="L86" s="3">
        <f>L87+L91</f>
        <v>20425.87</v>
      </c>
      <c r="M86" s="3">
        <f t="shared" ref="M86:AO86" si="70">M87+M91</f>
        <v>616.66</v>
      </c>
      <c r="N86" s="3">
        <f t="shared" si="70"/>
        <v>6665.55</v>
      </c>
      <c r="O86" s="3">
        <f t="shared" si="70"/>
        <v>4018.39</v>
      </c>
      <c r="P86" s="3">
        <f t="shared" si="70"/>
        <v>4809.3900000000003</v>
      </c>
      <c r="Q86" s="3">
        <f t="shared" si="70"/>
        <v>0</v>
      </c>
      <c r="R86" s="3">
        <f t="shared" si="70"/>
        <v>0</v>
      </c>
      <c r="S86" s="3">
        <f t="shared" si="70"/>
        <v>416.67</v>
      </c>
      <c r="T86" s="3">
        <f t="shared" si="70"/>
        <v>495.38399999999996</v>
      </c>
      <c r="U86" s="3">
        <f t="shared" si="70"/>
        <v>495.38399999999996</v>
      </c>
      <c r="V86" s="3">
        <f t="shared" si="70"/>
        <v>278.41000000000003</v>
      </c>
      <c r="W86" s="3">
        <f t="shared" si="70"/>
        <v>318.26600000000002</v>
      </c>
      <c r="X86" s="3">
        <f t="shared" si="70"/>
        <v>0</v>
      </c>
      <c r="Y86" s="3">
        <f t="shared" si="70"/>
        <v>0</v>
      </c>
      <c r="Z86" s="95">
        <v>0</v>
      </c>
      <c r="AA86" s="3">
        <f>AA87+AA91+AQ86</f>
        <v>0</v>
      </c>
      <c r="AB86" s="3">
        <f t="shared" si="70"/>
        <v>0</v>
      </c>
      <c r="AC86" s="3">
        <f t="shared" si="70"/>
        <v>907.08299999999997</v>
      </c>
      <c r="AD86" s="3">
        <f t="shared" si="70"/>
        <v>308.33300000000003</v>
      </c>
      <c r="AE86" s="3">
        <f t="shared" si="70"/>
        <v>0</v>
      </c>
      <c r="AF86" s="3">
        <f t="shared" si="70"/>
        <v>0</v>
      </c>
      <c r="AG86" s="3">
        <f t="shared" si="70"/>
        <v>0</v>
      </c>
      <c r="AH86" s="3">
        <f t="shared" si="70"/>
        <v>0</v>
      </c>
      <c r="AI86" s="3">
        <f t="shared" si="70"/>
        <v>0</v>
      </c>
      <c r="AJ86" s="3">
        <f t="shared" si="70"/>
        <v>0</v>
      </c>
      <c r="AK86" s="3">
        <f>P86-Q86</f>
        <v>4809.3900000000003</v>
      </c>
      <c r="AL86" s="3">
        <f>AK86</f>
        <v>4809.3900000000003</v>
      </c>
      <c r="AM86" s="318">
        <f>ROUND((Q86*100%/P86*100),2)</f>
        <v>0</v>
      </c>
      <c r="AN86" s="3">
        <f t="shared" si="70"/>
        <v>0</v>
      </c>
      <c r="AO86" s="3">
        <f t="shared" si="70"/>
        <v>0</v>
      </c>
      <c r="AP86" s="640" t="s">
        <v>243</v>
      </c>
      <c r="AQ86" s="95">
        <v>0</v>
      </c>
    </row>
    <row r="87" spans="1:43" ht="14.25" customHeight="1">
      <c r="A87" s="44"/>
      <c r="B87" s="1" t="s">
        <v>15</v>
      </c>
      <c r="C87" s="991"/>
      <c r="D87" s="991"/>
      <c r="E87" s="991"/>
      <c r="F87" s="991"/>
      <c r="G87" s="893">
        <v>2020</v>
      </c>
      <c r="H87" s="893">
        <v>2020</v>
      </c>
      <c r="I87" s="991"/>
      <c r="J87" s="47">
        <f t="shared" si="69"/>
        <v>7560.63</v>
      </c>
      <c r="K87" s="47"/>
      <c r="L87" s="47">
        <v>7560.63</v>
      </c>
      <c r="M87" s="47">
        <v>616.66</v>
      </c>
      <c r="N87" s="47">
        <v>6665.55</v>
      </c>
      <c r="O87" s="47">
        <v>0</v>
      </c>
      <c r="P87" s="47">
        <v>791.01</v>
      </c>
      <c r="Q87" s="47">
        <v>0</v>
      </c>
      <c r="R87" s="47">
        <f>R90+R88+R89</f>
        <v>0</v>
      </c>
      <c r="S87" s="47">
        <f>S90+S88+S89</f>
        <v>416.67</v>
      </c>
      <c r="T87" s="47">
        <f>T90+T88+T89</f>
        <v>495.38399999999996</v>
      </c>
      <c r="U87" s="47">
        <f>SUM(U88:U90)</f>
        <v>495.38399999999996</v>
      </c>
      <c r="V87" s="47">
        <f t="shared" ref="V87:AK87" si="71">V90+V88</f>
        <v>278.41000000000003</v>
      </c>
      <c r="W87" s="47">
        <f>W90+W88+W89</f>
        <v>318.26600000000002</v>
      </c>
      <c r="X87" s="47">
        <f t="shared" si="71"/>
        <v>0</v>
      </c>
      <c r="Y87" s="47">
        <f t="shared" si="71"/>
        <v>0</v>
      </c>
      <c r="Z87" s="96"/>
      <c r="AA87" s="47">
        <v>0</v>
      </c>
      <c r="AB87" s="47">
        <f t="shared" si="71"/>
        <v>0</v>
      </c>
      <c r="AC87" s="47">
        <f t="shared" si="71"/>
        <v>907.08299999999997</v>
      </c>
      <c r="AD87" s="47">
        <f t="shared" si="71"/>
        <v>308.33300000000003</v>
      </c>
      <c r="AE87" s="47">
        <f t="shared" si="71"/>
        <v>0</v>
      </c>
      <c r="AF87" s="47">
        <f t="shared" si="71"/>
        <v>0</v>
      </c>
      <c r="AG87" s="47">
        <f t="shared" si="71"/>
        <v>0</v>
      </c>
      <c r="AH87" s="47">
        <f t="shared" si="71"/>
        <v>0</v>
      </c>
      <c r="AI87" s="47">
        <f t="shared" si="71"/>
        <v>0</v>
      </c>
      <c r="AJ87" s="47">
        <f t="shared" si="71"/>
        <v>0</v>
      </c>
      <c r="AK87" s="47">
        <f t="shared" si="71"/>
        <v>0</v>
      </c>
      <c r="AL87" s="47">
        <v>0</v>
      </c>
      <c r="AM87" s="47">
        <v>0</v>
      </c>
      <c r="AN87" s="47">
        <v>0</v>
      </c>
      <c r="AO87" s="47">
        <v>0</v>
      </c>
      <c r="AP87" s="397"/>
      <c r="AQ87" s="96"/>
    </row>
    <row r="88" spans="1:43" s="266" customFormat="1" ht="19.5" hidden="1" customHeight="1">
      <c r="A88" s="251"/>
      <c r="B88" s="102" t="s">
        <v>298</v>
      </c>
      <c r="C88" s="991"/>
      <c r="D88" s="991"/>
      <c r="E88" s="991"/>
      <c r="F88" s="991"/>
      <c r="G88" s="104"/>
      <c r="H88" s="104"/>
      <c r="I88" s="991"/>
      <c r="J88" s="96"/>
      <c r="K88" s="96"/>
      <c r="L88" s="96"/>
      <c r="M88" s="96"/>
      <c r="N88" s="96"/>
      <c r="O88" s="96"/>
      <c r="P88" s="96"/>
      <c r="Q88" s="96">
        <f>S88+U88+Y88+W88</f>
        <v>1215.42</v>
      </c>
      <c r="R88" s="96"/>
      <c r="S88" s="96">
        <v>416.67</v>
      </c>
      <c r="T88" s="96">
        <f>U88</f>
        <v>490.41699999999997</v>
      </c>
      <c r="U88" s="96">
        <v>490.41699999999997</v>
      </c>
      <c r="V88" s="96">
        <v>278.41000000000003</v>
      </c>
      <c r="W88" s="96">
        <v>308.33300000000003</v>
      </c>
      <c r="X88" s="96"/>
      <c r="Y88" s="96"/>
      <c r="Z88" s="96"/>
      <c r="AA88" s="96">
        <f>AC88+AD88</f>
        <v>1215.4159999999999</v>
      </c>
      <c r="AB88" s="96"/>
      <c r="AC88" s="96">
        <v>907.08299999999997</v>
      </c>
      <c r="AD88" s="96">
        <v>308.33300000000003</v>
      </c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405"/>
      <c r="AQ88" s="96"/>
    </row>
    <row r="89" spans="1:43" s="266" customFormat="1" ht="19.5" hidden="1" customHeight="1">
      <c r="A89" s="251"/>
      <c r="B89" s="102" t="s">
        <v>317</v>
      </c>
      <c r="C89" s="991"/>
      <c r="D89" s="991"/>
      <c r="E89" s="991"/>
      <c r="F89" s="991"/>
      <c r="G89" s="104"/>
      <c r="H89" s="104"/>
      <c r="I89" s="991"/>
      <c r="J89" s="96"/>
      <c r="K89" s="96"/>
      <c r="L89" s="96"/>
      <c r="M89" s="96"/>
      <c r="N89" s="96"/>
      <c r="O89" s="96"/>
      <c r="P89" s="96"/>
      <c r="Q89" s="96">
        <f>U89+W89</f>
        <v>14.899999999999999</v>
      </c>
      <c r="R89" s="96"/>
      <c r="S89" s="96">
        <v>0</v>
      </c>
      <c r="T89" s="96">
        <f>U89</f>
        <v>4.9669999999999996</v>
      </c>
      <c r="U89" s="96">
        <v>4.9669999999999996</v>
      </c>
      <c r="V89" s="96"/>
      <c r="W89" s="96">
        <v>9.9329999999999998</v>
      </c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405"/>
      <c r="AQ89" s="96"/>
    </row>
    <row r="90" spans="1:43" s="266" customFormat="1" ht="16.5" hidden="1" customHeight="1">
      <c r="A90" s="251"/>
      <c r="B90" s="102" t="s">
        <v>255</v>
      </c>
      <c r="C90" s="991"/>
      <c r="D90" s="991"/>
      <c r="E90" s="991"/>
      <c r="F90" s="991"/>
      <c r="G90" s="104"/>
      <c r="H90" s="104"/>
      <c r="I90" s="991"/>
      <c r="J90" s="96"/>
      <c r="K90" s="96"/>
      <c r="L90" s="96"/>
      <c r="M90" s="96"/>
      <c r="N90" s="96"/>
      <c r="O90" s="96"/>
      <c r="P90" s="47">
        <v>0</v>
      </c>
      <c r="Q90" s="96">
        <f>S90+U90+Y90</f>
        <v>0</v>
      </c>
      <c r="R90" s="96">
        <f>S90</f>
        <v>0</v>
      </c>
      <c r="S90" s="96"/>
      <c r="T90" s="96"/>
      <c r="U90" s="96"/>
      <c r="V90" s="96"/>
      <c r="W90" s="96"/>
      <c r="X90" s="96"/>
      <c r="Y90" s="96">
        <v>0</v>
      </c>
      <c r="Z90" s="96"/>
      <c r="AA90" s="96">
        <f>AB90</f>
        <v>0</v>
      </c>
      <c r="AB90" s="96"/>
      <c r="AC90" s="96">
        <v>0</v>
      </c>
      <c r="AD90" s="96"/>
      <c r="AE90" s="96"/>
      <c r="AF90" s="96">
        <f>SUM(AG90:AG90)</f>
        <v>0</v>
      </c>
      <c r="AG90" s="96"/>
      <c r="AH90" s="96"/>
      <c r="AI90" s="96"/>
      <c r="AJ90" s="96"/>
      <c r="AK90" s="96">
        <v>0</v>
      </c>
      <c r="AL90" s="96">
        <v>0</v>
      </c>
      <c r="AM90" s="96">
        <v>0</v>
      </c>
      <c r="AN90" s="96">
        <v>0</v>
      </c>
      <c r="AO90" s="96">
        <v>0</v>
      </c>
      <c r="AP90" s="405"/>
      <c r="AQ90" s="96"/>
    </row>
    <row r="91" spans="1:43" ht="15.75" customHeight="1">
      <c r="A91" s="44"/>
      <c r="B91" s="1" t="s">
        <v>16</v>
      </c>
      <c r="C91" s="992"/>
      <c r="D91" s="992"/>
      <c r="E91" s="992"/>
      <c r="F91" s="992"/>
      <c r="G91" s="893">
        <v>2020</v>
      </c>
      <c r="H91" s="893">
        <v>2020</v>
      </c>
      <c r="I91" s="992"/>
      <c r="J91" s="47">
        <f t="shared" si="69"/>
        <v>12865.24</v>
      </c>
      <c r="K91" s="47"/>
      <c r="L91" s="47">
        <v>12865.24</v>
      </c>
      <c r="M91" s="47">
        <v>0</v>
      </c>
      <c r="N91" s="47">
        <v>0</v>
      </c>
      <c r="O91" s="47">
        <v>4018.39</v>
      </c>
      <c r="P91" s="47">
        <v>4018.38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96"/>
      <c r="AA91" s="47">
        <v>0</v>
      </c>
      <c r="AB91" s="47">
        <v>0</v>
      </c>
      <c r="AC91" s="47">
        <v>0</v>
      </c>
      <c r="AD91" s="47">
        <v>0</v>
      </c>
      <c r="AE91" s="47">
        <v>0</v>
      </c>
      <c r="AF91" s="47">
        <v>0</v>
      </c>
      <c r="AG91" s="47">
        <v>0</v>
      </c>
      <c r="AH91" s="47">
        <v>0</v>
      </c>
      <c r="AI91" s="47"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7">
        <v>0</v>
      </c>
      <c r="AP91" s="397"/>
      <c r="AQ91" s="96"/>
    </row>
    <row r="92" spans="1:43" ht="44.25" hidden="1" customHeight="1">
      <c r="A92" s="44" t="s">
        <v>59</v>
      </c>
      <c r="B92" s="1" t="s">
        <v>55</v>
      </c>
      <c r="C92" s="893"/>
      <c r="D92" s="893"/>
      <c r="E92" s="893"/>
      <c r="F92" s="893"/>
      <c r="G92" s="893">
        <v>2021</v>
      </c>
      <c r="H92" s="893"/>
      <c r="I92" s="876" t="s">
        <v>20</v>
      </c>
      <c r="J92" s="911">
        <v>313558.92</v>
      </c>
      <c r="K92" s="47"/>
      <c r="L92" s="47">
        <f>M92+N92+O92</f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96"/>
      <c r="AA92" s="47">
        <v>0</v>
      </c>
      <c r="AB92" s="47">
        <v>0</v>
      </c>
      <c r="AC92" s="47"/>
      <c r="AD92" s="47"/>
      <c r="AE92" s="47"/>
      <c r="AF92" s="47">
        <v>0</v>
      </c>
      <c r="AG92" s="47"/>
      <c r="AH92" s="47"/>
      <c r="AI92" s="47"/>
      <c r="AJ92" s="47"/>
      <c r="AK92" s="47">
        <f>P92-Q92</f>
        <v>0</v>
      </c>
      <c r="AL92" s="47">
        <f>AK92</f>
        <v>0</v>
      </c>
      <c r="AM92" s="4">
        <v>0</v>
      </c>
      <c r="AN92" s="47">
        <v>0</v>
      </c>
      <c r="AO92" s="47">
        <v>0</v>
      </c>
      <c r="AP92" s="397" t="s">
        <v>158</v>
      </c>
      <c r="AQ92" s="96"/>
    </row>
    <row r="93" spans="1:43" s="327" customFormat="1" ht="40.5" customHeight="1">
      <c r="A93" s="1036" t="s">
        <v>278</v>
      </c>
      <c r="B93" s="789" t="s">
        <v>202</v>
      </c>
      <c r="C93" s="312"/>
      <c r="D93" s="312"/>
      <c r="E93" s="312"/>
      <c r="F93" s="312"/>
      <c r="G93" s="312"/>
      <c r="H93" s="879"/>
      <c r="I93" s="990" t="s">
        <v>20</v>
      </c>
      <c r="J93" s="888"/>
      <c r="K93" s="3"/>
      <c r="L93" s="3">
        <f>L94</f>
        <v>4214.49</v>
      </c>
      <c r="M93" s="3">
        <f t="shared" ref="M93:AO94" si="72">M94</f>
        <v>0</v>
      </c>
      <c r="N93" s="3">
        <f t="shared" si="72"/>
        <v>3995.07</v>
      </c>
      <c r="O93" s="3">
        <f t="shared" si="72"/>
        <v>0</v>
      </c>
      <c r="P93" s="3">
        <v>0</v>
      </c>
      <c r="Q93" s="3">
        <v>0</v>
      </c>
      <c r="R93" s="3">
        <f t="shared" si="72"/>
        <v>0</v>
      </c>
      <c r="S93" s="3">
        <f t="shared" si="72"/>
        <v>0</v>
      </c>
      <c r="T93" s="3">
        <f t="shared" si="72"/>
        <v>219.42</v>
      </c>
      <c r="U93" s="3">
        <f t="shared" si="72"/>
        <v>537.85</v>
      </c>
      <c r="V93" s="3">
        <f t="shared" si="72"/>
        <v>0</v>
      </c>
      <c r="W93" s="3">
        <f t="shared" si="72"/>
        <v>0</v>
      </c>
      <c r="X93" s="3">
        <f t="shared" si="72"/>
        <v>0</v>
      </c>
      <c r="Y93" s="3">
        <f t="shared" si="72"/>
        <v>0</v>
      </c>
      <c r="Z93" s="95">
        <v>0</v>
      </c>
      <c r="AA93" s="3">
        <v>0</v>
      </c>
      <c r="AB93" s="3">
        <f t="shared" si="72"/>
        <v>0</v>
      </c>
      <c r="AC93" s="3">
        <f t="shared" si="72"/>
        <v>0</v>
      </c>
      <c r="AD93" s="3">
        <f t="shared" si="72"/>
        <v>537.85400000000004</v>
      </c>
      <c r="AE93" s="3">
        <f t="shared" si="72"/>
        <v>0</v>
      </c>
      <c r="AF93" s="3">
        <f t="shared" si="72"/>
        <v>0</v>
      </c>
      <c r="AG93" s="3">
        <f t="shared" si="72"/>
        <v>0</v>
      </c>
      <c r="AH93" s="3">
        <f t="shared" si="72"/>
        <v>0</v>
      </c>
      <c r="AI93" s="3">
        <f t="shared" si="72"/>
        <v>0</v>
      </c>
      <c r="AJ93" s="3">
        <f t="shared" si="72"/>
        <v>0</v>
      </c>
      <c r="AK93" s="3">
        <f t="shared" si="72"/>
        <v>0</v>
      </c>
      <c r="AL93" s="3">
        <f t="shared" si="72"/>
        <v>0</v>
      </c>
      <c r="AM93" s="3">
        <f t="shared" si="72"/>
        <v>0</v>
      </c>
      <c r="AN93" s="3">
        <f t="shared" si="72"/>
        <v>0</v>
      </c>
      <c r="AO93" s="3">
        <f t="shared" si="72"/>
        <v>0</v>
      </c>
      <c r="AP93" s="640" t="s">
        <v>244</v>
      </c>
      <c r="AQ93" s="95">
        <v>0</v>
      </c>
    </row>
    <row r="94" spans="1:43" ht="17.25" hidden="1" customHeight="1">
      <c r="A94" s="1307"/>
      <c r="B94" s="42" t="s">
        <v>203</v>
      </c>
      <c r="C94" s="313"/>
      <c r="D94" s="313"/>
      <c r="E94" s="313"/>
      <c r="F94" s="313"/>
      <c r="G94" s="313"/>
      <c r="H94" s="925"/>
      <c r="I94" s="1308"/>
      <c r="J94" s="911"/>
      <c r="K94" s="47"/>
      <c r="L94" s="47">
        <v>4214.49</v>
      </c>
      <c r="M94" s="47">
        <v>0</v>
      </c>
      <c r="N94" s="47">
        <v>3995.07</v>
      </c>
      <c r="O94" s="47">
        <v>0</v>
      </c>
      <c r="P94" s="47">
        <v>219.42</v>
      </c>
      <c r="Q94" s="47">
        <f>Q95</f>
        <v>537.85</v>
      </c>
      <c r="R94" s="47">
        <f t="shared" si="72"/>
        <v>0</v>
      </c>
      <c r="S94" s="47">
        <f t="shared" si="72"/>
        <v>0</v>
      </c>
      <c r="T94" s="47">
        <f t="shared" si="72"/>
        <v>219.42</v>
      </c>
      <c r="U94" s="47">
        <f t="shared" si="72"/>
        <v>537.85</v>
      </c>
      <c r="V94" s="47">
        <f t="shared" si="72"/>
        <v>0</v>
      </c>
      <c r="W94" s="47">
        <f t="shared" si="72"/>
        <v>0</v>
      </c>
      <c r="X94" s="47">
        <f t="shared" si="72"/>
        <v>0</v>
      </c>
      <c r="Y94" s="47">
        <f t="shared" si="72"/>
        <v>0</v>
      </c>
      <c r="Z94" s="96"/>
      <c r="AA94" s="47">
        <f t="shared" si="72"/>
        <v>537.85400000000004</v>
      </c>
      <c r="AB94" s="47">
        <f t="shared" si="72"/>
        <v>0</v>
      </c>
      <c r="AC94" s="47">
        <f t="shared" si="72"/>
        <v>0</v>
      </c>
      <c r="AD94" s="47">
        <f t="shared" si="72"/>
        <v>537.85400000000004</v>
      </c>
      <c r="AE94" s="47">
        <f t="shared" si="72"/>
        <v>0</v>
      </c>
      <c r="AF94" s="47">
        <v>0</v>
      </c>
      <c r="AG94" s="47">
        <v>0</v>
      </c>
      <c r="AH94" s="47">
        <v>0</v>
      </c>
      <c r="AI94" s="47">
        <v>0</v>
      </c>
      <c r="AJ94" s="47">
        <v>0</v>
      </c>
      <c r="AK94" s="47">
        <v>0</v>
      </c>
      <c r="AL94" s="47">
        <v>0</v>
      </c>
      <c r="AM94" s="47">
        <v>0</v>
      </c>
      <c r="AN94" s="47">
        <v>0</v>
      </c>
      <c r="AO94" s="47">
        <v>0</v>
      </c>
      <c r="AP94" s="397"/>
      <c r="AQ94" s="96"/>
    </row>
    <row r="95" spans="1:43" s="266" customFormat="1" ht="28.5" hidden="1" customHeight="1">
      <c r="A95" s="1308"/>
      <c r="B95" s="252" t="s">
        <v>267</v>
      </c>
      <c r="C95" s="363"/>
      <c r="D95" s="363"/>
      <c r="E95" s="363"/>
      <c r="F95" s="363"/>
      <c r="G95" s="363"/>
      <c r="H95" s="364"/>
      <c r="I95" s="541"/>
      <c r="J95" s="258"/>
      <c r="K95" s="96"/>
      <c r="L95" s="96"/>
      <c r="M95" s="96"/>
      <c r="N95" s="96"/>
      <c r="O95" s="96"/>
      <c r="P95" s="96"/>
      <c r="Q95" s="96">
        <f>S95+U95</f>
        <v>537.85</v>
      </c>
      <c r="R95" s="96"/>
      <c r="S95" s="96"/>
      <c r="T95" s="96">
        <v>219.42</v>
      </c>
      <c r="U95" s="96">
        <f>ROUND((645.425/1.2),2)</f>
        <v>537.85</v>
      </c>
      <c r="V95" s="96"/>
      <c r="W95" s="96"/>
      <c r="X95" s="96"/>
      <c r="Y95" s="96"/>
      <c r="Z95" s="96"/>
      <c r="AA95" s="96">
        <f>AD95</f>
        <v>537.85400000000004</v>
      </c>
      <c r="AB95" s="96"/>
      <c r="AC95" s="96"/>
      <c r="AD95" s="96">
        <v>537.85400000000004</v>
      </c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405"/>
      <c r="AQ95" s="96"/>
    </row>
    <row r="96" spans="1:43" s="327" customFormat="1" ht="42.75" customHeight="1">
      <c r="A96" s="1036" t="s">
        <v>279</v>
      </c>
      <c r="B96" s="789" t="s">
        <v>204</v>
      </c>
      <c r="C96" s="312"/>
      <c r="D96" s="312"/>
      <c r="E96" s="312"/>
      <c r="F96" s="312"/>
      <c r="G96" s="312"/>
      <c r="H96" s="879"/>
      <c r="I96" s="990" t="s">
        <v>20</v>
      </c>
      <c r="J96" s="888"/>
      <c r="K96" s="3"/>
      <c r="L96" s="3">
        <f>L97</f>
        <v>3214.56</v>
      </c>
      <c r="M96" s="3">
        <f t="shared" ref="M96:AO97" si="73">M97</f>
        <v>0</v>
      </c>
      <c r="N96" s="3">
        <f t="shared" si="73"/>
        <v>2956.68</v>
      </c>
      <c r="O96" s="3">
        <f t="shared" si="73"/>
        <v>0</v>
      </c>
      <c r="P96" s="3">
        <v>0</v>
      </c>
      <c r="Q96" s="3">
        <v>0</v>
      </c>
      <c r="R96" s="3">
        <f t="shared" si="73"/>
        <v>0</v>
      </c>
      <c r="S96" s="3">
        <f t="shared" si="73"/>
        <v>0</v>
      </c>
      <c r="T96" s="3">
        <f t="shared" si="73"/>
        <v>0</v>
      </c>
      <c r="U96" s="3">
        <f t="shared" si="73"/>
        <v>409.15</v>
      </c>
      <c r="V96" s="3">
        <f t="shared" si="73"/>
        <v>0</v>
      </c>
      <c r="W96" s="3">
        <f t="shared" si="73"/>
        <v>0</v>
      </c>
      <c r="X96" s="3">
        <f t="shared" si="73"/>
        <v>0</v>
      </c>
      <c r="Y96" s="3">
        <f t="shared" si="73"/>
        <v>0</v>
      </c>
      <c r="Z96" s="95">
        <v>0</v>
      </c>
      <c r="AA96" s="3">
        <v>0</v>
      </c>
      <c r="AB96" s="3">
        <f t="shared" si="73"/>
        <v>0</v>
      </c>
      <c r="AC96" s="3">
        <f t="shared" si="73"/>
        <v>0</v>
      </c>
      <c r="AD96" s="3">
        <f t="shared" si="73"/>
        <v>409.14699999999999</v>
      </c>
      <c r="AE96" s="3">
        <f t="shared" si="73"/>
        <v>0</v>
      </c>
      <c r="AF96" s="3">
        <f>AF97</f>
        <v>0</v>
      </c>
      <c r="AG96" s="3">
        <f t="shared" si="73"/>
        <v>0</v>
      </c>
      <c r="AH96" s="3">
        <f t="shared" si="73"/>
        <v>0</v>
      </c>
      <c r="AI96" s="3">
        <f t="shared" si="73"/>
        <v>0</v>
      </c>
      <c r="AJ96" s="3">
        <f t="shared" si="73"/>
        <v>0</v>
      </c>
      <c r="AK96" s="3">
        <f t="shared" si="73"/>
        <v>0</v>
      </c>
      <c r="AL96" s="3">
        <f t="shared" si="73"/>
        <v>0</v>
      </c>
      <c r="AM96" s="3">
        <f t="shared" si="73"/>
        <v>0</v>
      </c>
      <c r="AN96" s="3">
        <f t="shared" si="73"/>
        <v>0</v>
      </c>
      <c r="AO96" s="3">
        <f t="shared" si="73"/>
        <v>0</v>
      </c>
      <c r="AP96" s="640" t="s">
        <v>244</v>
      </c>
      <c r="AQ96" s="95">
        <v>0</v>
      </c>
    </row>
    <row r="97" spans="1:43" ht="17.25" hidden="1" customHeight="1">
      <c r="A97" s="1046"/>
      <c r="B97" s="42" t="s">
        <v>203</v>
      </c>
      <c r="C97" s="313"/>
      <c r="D97" s="313"/>
      <c r="E97" s="313"/>
      <c r="F97" s="313"/>
      <c r="G97" s="313"/>
      <c r="H97" s="925"/>
      <c r="I97" s="1308"/>
      <c r="J97" s="911"/>
      <c r="K97" s="47"/>
      <c r="L97" s="47">
        <v>3214.56</v>
      </c>
      <c r="M97" s="47">
        <v>0</v>
      </c>
      <c r="N97" s="47">
        <v>2956.68</v>
      </c>
      <c r="O97" s="47">
        <v>0</v>
      </c>
      <c r="P97" s="47">
        <v>257.88</v>
      </c>
      <c r="Q97" s="47">
        <f>Q98</f>
        <v>409.15</v>
      </c>
      <c r="R97" s="47">
        <f t="shared" si="73"/>
        <v>0</v>
      </c>
      <c r="S97" s="47">
        <f t="shared" si="73"/>
        <v>0</v>
      </c>
      <c r="T97" s="47">
        <f t="shared" si="73"/>
        <v>0</v>
      </c>
      <c r="U97" s="47">
        <f t="shared" si="73"/>
        <v>409.15</v>
      </c>
      <c r="V97" s="47">
        <f t="shared" si="73"/>
        <v>0</v>
      </c>
      <c r="W97" s="47">
        <f t="shared" si="73"/>
        <v>0</v>
      </c>
      <c r="X97" s="47">
        <f t="shared" si="73"/>
        <v>0</v>
      </c>
      <c r="Y97" s="47">
        <f t="shared" si="73"/>
        <v>0</v>
      </c>
      <c r="Z97" s="96"/>
      <c r="AA97" s="47">
        <f t="shared" si="73"/>
        <v>409.14699999999999</v>
      </c>
      <c r="AB97" s="47">
        <f t="shared" si="73"/>
        <v>0</v>
      </c>
      <c r="AC97" s="47">
        <f t="shared" si="73"/>
        <v>0</v>
      </c>
      <c r="AD97" s="47">
        <f t="shared" si="73"/>
        <v>409.14699999999999</v>
      </c>
      <c r="AE97" s="47">
        <v>0</v>
      </c>
      <c r="AF97" s="47">
        <v>0</v>
      </c>
      <c r="AG97" s="47">
        <v>0</v>
      </c>
      <c r="AH97" s="47">
        <v>0</v>
      </c>
      <c r="AI97" s="47"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7">
        <v>0</v>
      </c>
      <c r="AP97" s="397"/>
      <c r="AQ97" s="96"/>
    </row>
    <row r="98" spans="1:43" s="266" customFormat="1" ht="27.75" hidden="1" customHeight="1">
      <c r="A98" s="1308"/>
      <c r="B98" s="252" t="s">
        <v>267</v>
      </c>
      <c r="C98" s="363"/>
      <c r="D98" s="363"/>
      <c r="E98" s="363"/>
      <c r="F98" s="363"/>
      <c r="G98" s="363"/>
      <c r="H98" s="364"/>
      <c r="I98" s="541"/>
      <c r="J98" s="258"/>
      <c r="K98" s="96"/>
      <c r="L98" s="96"/>
      <c r="M98" s="96"/>
      <c r="N98" s="96"/>
      <c r="O98" s="96"/>
      <c r="P98" s="96"/>
      <c r="Q98" s="96">
        <f>S98+U98</f>
        <v>409.15</v>
      </c>
      <c r="R98" s="96"/>
      <c r="S98" s="96"/>
      <c r="T98" s="96"/>
      <c r="U98" s="96">
        <f>ROUND((490.979/1.2),2)</f>
        <v>409.15</v>
      </c>
      <c r="V98" s="96"/>
      <c r="W98" s="96"/>
      <c r="X98" s="96"/>
      <c r="Y98" s="96"/>
      <c r="Z98" s="96"/>
      <c r="AA98" s="96">
        <f>AD98</f>
        <v>409.14699999999999</v>
      </c>
      <c r="AB98" s="96"/>
      <c r="AC98" s="96"/>
      <c r="AD98" s="96">
        <v>409.14699999999999</v>
      </c>
      <c r="AE98" s="96"/>
      <c r="AF98" s="96"/>
      <c r="AG98" s="96"/>
      <c r="AH98" s="96"/>
      <c r="AI98" s="96"/>
      <c r="AJ98" s="96"/>
      <c r="AK98" s="96"/>
      <c r="AL98" s="96"/>
      <c r="AM98" s="268"/>
      <c r="AN98" s="96"/>
      <c r="AO98" s="96"/>
      <c r="AP98" s="405"/>
      <c r="AQ98" s="96"/>
    </row>
    <row r="99" spans="1:43" s="327" customFormat="1" ht="41.25" customHeight="1">
      <c r="A99" s="1036" t="s">
        <v>159</v>
      </c>
      <c r="B99" s="789" t="s">
        <v>329</v>
      </c>
      <c r="C99" s="312"/>
      <c r="D99" s="312"/>
      <c r="E99" s="312"/>
      <c r="F99" s="312"/>
      <c r="G99" s="312"/>
      <c r="H99" s="879"/>
      <c r="I99" s="990" t="s">
        <v>20</v>
      </c>
      <c r="J99" s="888"/>
      <c r="K99" s="3"/>
      <c r="L99" s="3">
        <f>L100</f>
        <v>372.9</v>
      </c>
      <c r="M99" s="3">
        <f>M100</f>
        <v>0</v>
      </c>
      <c r="N99" s="3">
        <f t="shared" ref="N99:AO100" si="74">N100</f>
        <v>372.9</v>
      </c>
      <c r="O99" s="3">
        <f t="shared" si="74"/>
        <v>0</v>
      </c>
      <c r="P99" s="3">
        <f t="shared" si="74"/>
        <v>0</v>
      </c>
      <c r="Q99" s="3">
        <f t="shared" si="74"/>
        <v>0</v>
      </c>
      <c r="R99" s="3">
        <f t="shared" si="74"/>
        <v>0</v>
      </c>
      <c r="S99" s="3">
        <f t="shared" si="74"/>
        <v>0</v>
      </c>
      <c r="T99" s="3">
        <f t="shared" si="74"/>
        <v>0</v>
      </c>
      <c r="U99" s="3">
        <f t="shared" si="74"/>
        <v>0</v>
      </c>
      <c r="V99" s="3">
        <f t="shared" si="74"/>
        <v>0</v>
      </c>
      <c r="W99" s="3">
        <f t="shared" si="74"/>
        <v>0</v>
      </c>
      <c r="X99" s="3">
        <f t="shared" si="74"/>
        <v>0</v>
      </c>
      <c r="Y99" s="3">
        <f t="shared" si="74"/>
        <v>0</v>
      </c>
      <c r="Z99" s="95">
        <v>0</v>
      </c>
      <c r="AA99" s="3">
        <f t="shared" si="74"/>
        <v>0</v>
      </c>
      <c r="AB99" s="3">
        <f t="shared" si="74"/>
        <v>0</v>
      </c>
      <c r="AC99" s="3">
        <f t="shared" si="74"/>
        <v>0</v>
      </c>
      <c r="AD99" s="3">
        <f t="shared" si="74"/>
        <v>0</v>
      </c>
      <c r="AE99" s="3">
        <f t="shared" si="74"/>
        <v>0</v>
      </c>
      <c r="AF99" s="3">
        <f t="shared" si="74"/>
        <v>0</v>
      </c>
      <c r="AG99" s="3">
        <f t="shared" si="74"/>
        <v>0</v>
      </c>
      <c r="AH99" s="3">
        <f t="shared" si="74"/>
        <v>0</v>
      </c>
      <c r="AI99" s="3">
        <f t="shared" si="74"/>
        <v>0</v>
      </c>
      <c r="AJ99" s="3">
        <f t="shared" si="74"/>
        <v>0</v>
      </c>
      <c r="AK99" s="3">
        <f>P99-Q99</f>
        <v>0</v>
      </c>
      <c r="AL99" s="3">
        <f t="shared" si="74"/>
        <v>0</v>
      </c>
      <c r="AM99" s="318">
        <v>0</v>
      </c>
      <c r="AN99" s="3">
        <f t="shared" si="74"/>
        <v>0</v>
      </c>
      <c r="AO99" s="3">
        <f t="shared" si="74"/>
        <v>0</v>
      </c>
      <c r="AP99" s="640" t="s">
        <v>274</v>
      </c>
      <c r="AQ99" s="95">
        <v>0</v>
      </c>
    </row>
    <row r="100" spans="1:43" ht="17.25" hidden="1" customHeight="1">
      <c r="A100" s="1047"/>
      <c r="B100" s="42" t="s">
        <v>203</v>
      </c>
      <c r="C100" s="313"/>
      <c r="D100" s="313"/>
      <c r="E100" s="313"/>
      <c r="F100" s="313"/>
      <c r="G100" s="313"/>
      <c r="H100" s="925"/>
      <c r="I100" s="1308"/>
      <c r="J100" s="911"/>
      <c r="K100" s="47"/>
      <c r="L100" s="47">
        <v>372.9</v>
      </c>
      <c r="M100" s="47">
        <v>0</v>
      </c>
      <c r="N100" s="47">
        <v>372.9</v>
      </c>
      <c r="O100" s="47">
        <v>0</v>
      </c>
      <c r="P100" s="47">
        <v>0</v>
      </c>
      <c r="Q100" s="47">
        <f>Q101</f>
        <v>0</v>
      </c>
      <c r="R100" s="47">
        <f t="shared" si="74"/>
        <v>0</v>
      </c>
      <c r="S100" s="47">
        <f t="shared" si="74"/>
        <v>0</v>
      </c>
      <c r="T100" s="47">
        <f t="shared" si="74"/>
        <v>0</v>
      </c>
      <c r="U100" s="47">
        <f t="shared" si="74"/>
        <v>0</v>
      </c>
      <c r="V100" s="47">
        <f t="shared" si="74"/>
        <v>0</v>
      </c>
      <c r="W100" s="47">
        <f t="shared" si="74"/>
        <v>0</v>
      </c>
      <c r="X100" s="47">
        <f t="shared" si="74"/>
        <v>0</v>
      </c>
      <c r="Y100" s="47">
        <f t="shared" si="74"/>
        <v>0</v>
      </c>
      <c r="Z100" s="96"/>
      <c r="AA100" s="47">
        <f t="shared" si="74"/>
        <v>0</v>
      </c>
      <c r="AB100" s="47">
        <f t="shared" si="74"/>
        <v>0</v>
      </c>
      <c r="AC100" s="47">
        <f t="shared" si="74"/>
        <v>0</v>
      </c>
      <c r="AD100" s="47">
        <f t="shared" si="74"/>
        <v>0</v>
      </c>
      <c r="AE100" s="47">
        <f t="shared" si="74"/>
        <v>0</v>
      </c>
      <c r="AF100" s="47">
        <f>AF101</f>
        <v>0</v>
      </c>
      <c r="AG100" s="47">
        <f t="shared" si="74"/>
        <v>0</v>
      </c>
      <c r="AH100" s="47">
        <f t="shared" si="74"/>
        <v>0</v>
      </c>
      <c r="AI100" s="47">
        <f t="shared" si="74"/>
        <v>0</v>
      </c>
      <c r="AJ100" s="47">
        <f t="shared" si="74"/>
        <v>0</v>
      </c>
      <c r="AK100" s="47">
        <v>0</v>
      </c>
      <c r="AL100" s="47">
        <v>0</v>
      </c>
      <c r="AM100" s="47">
        <v>0</v>
      </c>
      <c r="AN100" s="47">
        <v>0</v>
      </c>
      <c r="AO100" s="47">
        <v>0</v>
      </c>
      <c r="AP100" s="397"/>
      <c r="AQ100" s="96"/>
    </row>
    <row r="101" spans="1:43" s="266" customFormat="1" ht="17.25" hidden="1" customHeight="1">
      <c r="A101" s="362"/>
      <c r="B101" s="252" t="s">
        <v>224</v>
      </c>
      <c r="C101" s="363"/>
      <c r="D101" s="363"/>
      <c r="E101" s="363"/>
      <c r="F101" s="363"/>
      <c r="G101" s="363"/>
      <c r="H101" s="364"/>
      <c r="I101" s="541"/>
      <c r="J101" s="258"/>
      <c r="K101" s="96"/>
      <c r="L101" s="96"/>
      <c r="M101" s="96"/>
      <c r="N101" s="96"/>
      <c r="O101" s="96"/>
      <c r="P101" s="47"/>
      <c r="Q101" s="96">
        <f>Y101</f>
        <v>0</v>
      </c>
      <c r="R101" s="96"/>
      <c r="S101" s="96"/>
      <c r="T101" s="96"/>
      <c r="U101" s="96"/>
      <c r="V101" s="96"/>
      <c r="W101" s="96"/>
      <c r="X101" s="96">
        <v>0</v>
      </c>
      <c r="Y101" s="96">
        <v>0</v>
      </c>
      <c r="Z101" s="96"/>
      <c r="AA101" s="96">
        <v>0</v>
      </c>
      <c r="AB101" s="96">
        <v>0</v>
      </c>
      <c r="AC101" s="96"/>
      <c r="AD101" s="96"/>
      <c r="AE101" s="96"/>
      <c r="AF101" s="96">
        <f>SUM(AG101:AG101)</f>
        <v>0</v>
      </c>
      <c r="AG101" s="96"/>
      <c r="AH101" s="96"/>
      <c r="AI101" s="96"/>
      <c r="AJ101" s="96"/>
      <c r="AK101" s="96"/>
      <c r="AL101" s="96"/>
      <c r="AM101" s="96"/>
      <c r="AN101" s="96"/>
      <c r="AO101" s="96"/>
      <c r="AP101" s="405"/>
      <c r="AQ101" s="96"/>
    </row>
    <row r="102" spans="1:43" s="327" customFormat="1" ht="41.25" customHeight="1">
      <c r="A102" s="1036" t="s">
        <v>160</v>
      </c>
      <c r="B102" s="789" t="s">
        <v>163</v>
      </c>
      <c r="C102" s="312"/>
      <c r="D102" s="312"/>
      <c r="E102" s="312"/>
      <c r="F102" s="312"/>
      <c r="G102" s="312"/>
      <c r="H102" s="879"/>
      <c r="I102" s="990" t="s">
        <v>20</v>
      </c>
      <c r="J102" s="888"/>
      <c r="K102" s="3"/>
      <c r="L102" s="3">
        <f>L103+L107</f>
        <v>5513.9</v>
      </c>
      <c r="M102" s="3">
        <f t="shared" ref="M102:AO102" si="75">M103+M107</f>
        <v>297.18</v>
      </c>
      <c r="N102" s="3">
        <f t="shared" si="75"/>
        <v>1639.84</v>
      </c>
      <c r="O102" s="3">
        <f t="shared" si="75"/>
        <v>0</v>
      </c>
      <c r="P102" s="3">
        <f t="shared" si="75"/>
        <v>0</v>
      </c>
      <c r="Q102" s="3">
        <f t="shared" si="75"/>
        <v>0</v>
      </c>
      <c r="R102" s="3">
        <f t="shared" si="75"/>
        <v>0</v>
      </c>
      <c r="S102" s="3">
        <f t="shared" si="75"/>
        <v>0</v>
      </c>
      <c r="T102" s="3">
        <f t="shared" si="75"/>
        <v>0</v>
      </c>
      <c r="U102" s="3">
        <f t="shared" si="75"/>
        <v>0</v>
      </c>
      <c r="V102" s="3">
        <f t="shared" si="75"/>
        <v>0</v>
      </c>
      <c r="W102" s="3">
        <f t="shared" si="75"/>
        <v>0</v>
      </c>
      <c r="X102" s="3">
        <f t="shared" si="75"/>
        <v>0</v>
      </c>
      <c r="Y102" s="3">
        <f t="shared" si="75"/>
        <v>0</v>
      </c>
      <c r="Z102" s="95">
        <v>0</v>
      </c>
      <c r="AA102" s="3">
        <f t="shared" si="75"/>
        <v>0</v>
      </c>
      <c r="AB102" s="3">
        <f t="shared" si="75"/>
        <v>0</v>
      </c>
      <c r="AC102" s="3">
        <f t="shared" si="75"/>
        <v>0</v>
      </c>
      <c r="AD102" s="3">
        <f t="shared" si="75"/>
        <v>0</v>
      </c>
      <c r="AE102" s="3">
        <f t="shared" si="75"/>
        <v>0</v>
      </c>
      <c r="AF102" s="3">
        <f t="shared" si="75"/>
        <v>0</v>
      </c>
      <c r="AG102" s="3">
        <f t="shared" si="75"/>
        <v>0</v>
      </c>
      <c r="AH102" s="3">
        <f>AH103+AH107</f>
        <v>0</v>
      </c>
      <c r="AI102" s="3">
        <f>AI103+AI107</f>
        <v>0</v>
      </c>
      <c r="AJ102" s="3">
        <f>AJ103+AJ107</f>
        <v>0</v>
      </c>
      <c r="AK102" s="3">
        <f>P102-Q102</f>
        <v>0</v>
      </c>
      <c r="AL102" s="3">
        <f t="shared" si="75"/>
        <v>0</v>
      </c>
      <c r="AM102" s="318">
        <v>0</v>
      </c>
      <c r="AN102" s="3">
        <f t="shared" si="75"/>
        <v>0</v>
      </c>
      <c r="AO102" s="3">
        <f t="shared" si="75"/>
        <v>0</v>
      </c>
      <c r="AP102" s="640" t="s">
        <v>256</v>
      </c>
      <c r="AQ102" s="95">
        <v>0</v>
      </c>
    </row>
    <row r="103" spans="1:43" ht="17.25" hidden="1" customHeight="1">
      <c r="A103" s="1046"/>
      <c r="B103" s="42" t="s">
        <v>15</v>
      </c>
      <c r="C103" s="313"/>
      <c r="D103" s="313"/>
      <c r="E103" s="313"/>
      <c r="F103" s="313"/>
      <c r="G103" s="313"/>
      <c r="H103" s="925"/>
      <c r="I103" s="1307"/>
      <c r="J103" s="911"/>
      <c r="K103" s="47"/>
      <c r="L103" s="47">
        <v>594.36</v>
      </c>
      <c r="M103" s="47">
        <v>297.18</v>
      </c>
      <c r="N103" s="47">
        <v>0</v>
      </c>
      <c r="O103" s="47">
        <v>0</v>
      </c>
      <c r="P103" s="47">
        <f>N103</f>
        <v>0</v>
      </c>
      <c r="Q103" s="47">
        <f>SUM(Q104:Q106)</f>
        <v>0</v>
      </c>
      <c r="R103" s="47">
        <f t="shared" ref="R103:AJ103" si="76">SUM(R104:R106)</f>
        <v>0</v>
      </c>
      <c r="S103" s="47">
        <f>SUM(S104:S106)</f>
        <v>0</v>
      </c>
      <c r="T103" s="47">
        <f t="shared" si="76"/>
        <v>0</v>
      </c>
      <c r="U103" s="47">
        <f t="shared" si="76"/>
        <v>0</v>
      </c>
      <c r="V103" s="47">
        <f t="shared" si="76"/>
        <v>0</v>
      </c>
      <c r="W103" s="47">
        <f t="shared" si="76"/>
        <v>0</v>
      </c>
      <c r="X103" s="47">
        <v>0</v>
      </c>
      <c r="Y103" s="47">
        <f t="shared" si="76"/>
        <v>0</v>
      </c>
      <c r="Z103" s="96"/>
      <c r="AA103" s="47">
        <f t="shared" si="76"/>
        <v>0</v>
      </c>
      <c r="AB103" s="47">
        <f t="shared" si="76"/>
        <v>0</v>
      </c>
      <c r="AC103" s="47">
        <f t="shared" si="76"/>
        <v>0</v>
      </c>
      <c r="AD103" s="47">
        <f t="shared" si="76"/>
        <v>0</v>
      </c>
      <c r="AE103" s="47">
        <f t="shared" si="76"/>
        <v>0</v>
      </c>
      <c r="AF103" s="47">
        <f>SUM(AF104:AF106)</f>
        <v>0</v>
      </c>
      <c r="AG103" s="47">
        <f t="shared" si="76"/>
        <v>0</v>
      </c>
      <c r="AH103" s="47">
        <f t="shared" si="76"/>
        <v>0</v>
      </c>
      <c r="AI103" s="47">
        <f t="shared" si="76"/>
        <v>0</v>
      </c>
      <c r="AJ103" s="47">
        <f t="shared" si="76"/>
        <v>0</v>
      </c>
      <c r="AK103" s="47">
        <v>0</v>
      </c>
      <c r="AL103" s="47">
        <v>0</v>
      </c>
      <c r="AM103" s="47">
        <v>0</v>
      </c>
      <c r="AN103" s="47">
        <v>0</v>
      </c>
      <c r="AO103" s="47">
        <v>0</v>
      </c>
      <c r="AP103" s="397">
        <v>159.434</v>
      </c>
      <c r="AQ103" s="96"/>
    </row>
    <row r="104" spans="1:43" s="266" customFormat="1" ht="17.25" hidden="1" customHeight="1">
      <c r="A104" s="1046"/>
      <c r="B104" s="252" t="s">
        <v>225</v>
      </c>
      <c r="C104" s="363"/>
      <c r="D104" s="363"/>
      <c r="E104" s="363"/>
      <c r="F104" s="363"/>
      <c r="G104" s="363"/>
      <c r="H104" s="364"/>
      <c r="I104" s="1307"/>
      <c r="J104" s="258"/>
      <c r="K104" s="96"/>
      <c r="L104" s="96"/>
      <c r="M104" s="96"/>
      <c r="N104" s="96"/>
      <c r="O104" s="96"/>
      <c r="P104" s="47"/>
      <c r="Q104" s="96">
        <f>Y104</f>
        <v>0</v>
      </c>
      <c r="R104" s="96"/>
      <c r="S104" s="96"/>
      <c r="T104" s="96"/>
      <c r="U104" s="96"/>
      <c r="V104" s="96"/>
      <c r="W104" s="96"/>
      <c r="X104" s="96">
        <v>0</v>
      </c>
      <c r="Y104" s="96">
        <v>0</v>
      </c>
      <c r="Z104" s="96"/>
      <c r="AA104" s="96">
        <v>0</v>
      </c>
      <c r="AB104" s="96">
        <v>0</v>
      </c>
      <c r="AC104" s="96"/>
      <c r="AD104" s="96"/>
      <c r="AE104" s="96"/>
      <c r="AF104" s="96">
        <f>SUM(AG104:AG104)</f>
        <v>0</v>
      </c>
      <c r="AG104" s="96"/>
      <c r="AH104" s="96"/>
      <c r="AI104" s="96"/>
      <c r="AJ104" s="96"/>
      <c r="AK104" s="96"/>
      <c r="AL104" s="96"/>
      <c r="AM104" s="96"/>
      <c r="AN104" s="96"/>
      <c r="AO104" s="96"/>
      <c r="AP104" s="405"/>
      <c r="AQ104" s="96"/>
    </row>
    <row r="105" spans="1:43" s="266" customFormat="1" ht="17.25" hidden="1" customHeight="1">
      <c r="A105" s="1046"/>
      <c r="B105" s="252" t="s">
        <v>226</v>
      </c>
      <c r="C105" s="363"/>
      <c r="D105" s="363"/>
      <c r="E105" s="363"/>
      <c r="F105" s="363"/>
      <c r="G105" s="363"/>
      <c r="H105" s="364"/>
      <c r="I105" s="1307"/>
      <c r="J105" s="258"/>
      <c r="K105" s="96"/>
      <c r="L105" s="96"/>
      <c r="M105" s="96"/>
      <c r="N105" s="96"/>
      <c r="O105" s="96"/>
      <c r="P105" s="47"/>
      <c r="Q105" s="96">
        <f>S105</f>
        <v>0</v>
      </c>
      <c r="R105" s="96">
        <f>S105</f>
        <v>0</v>
      </c>
      <c r="S105" s="96">
        <v>0</v>
      </c>
      <c r="T105" s="96"/>
      <c r="U105" s="96"/>
      <c r="V105" s="96"/>
      <c r="W105" s="96"/>
      <c r="X105" s="96">
        <v>0</v>
      </c>
      <c r="Y105" s="96">
        <v>0</v>
      </c>
      <c r="Z105" s="96"/>
      <c r="AA105" s="96">
        <f>AB105</f>
        <v>0</v>
      </c>
      <c r="AB105" s="96">
        <v>0</v>
      </c>
      <c r="AC105" s="96"/>
      <c r="AD105" s="96"/>
      <c r="AE105" s="96"/>
      <c r="AF105" s="96">
        <f>SUM(AG105:AG105)</f>
        <v>0</v>
      </c>
      <c r="AG105" s="96"/>
      <c r="AH105" s="96"/>
      <c r="AI105" s="96"/>
      <c r="AJ105" s="96"/>
      <c r="AK105" s="96"/>
      <c r="AL105" s="96"/>
      <c r="AM105" s="96"/>
      <c r="AN105" s="96"/>
      <c r="AO105" s="96"/>
      <c r="AP105" s="405"/>
      <c r="AQ105" s="96"/>
    </row>
    <row r="106" spans="1:43" s="266" customFormat="1" ht="17.25" hidden="1" customHeight="1">
      <c r="A106" s="1046"/>
      <c r="B106" s="252" t="s">
        <v>227</v>
      </c>
      <c r="C106" s="363"/>
      <c r="D106" s="363"/>
      <c r="E106" s="363"/>
      <c r="F106" s="363"/>
      <c r="G106" s="363"/>
      <c r="H106" s="364"/>
      <c r="I106" s="1307"/>
      <c r="J106" s="258"/>
      <c r="K106" s="96"/>
      <c r="L106" s="96"/>
      <c r="M106" s="96"/>
      <c r="N106" s="96"/>
      <c r="O106" s="96"/>
      <c r="P106" s="47"/>
      <c r="Q106" s="96">
        <f>Y106</f>
        <v>0</v>
      </c>
      <c r="R106" s="96"/>
      <c r="S106" s="96"/>
      <c r="T106" s="96"/>
      <c r="U106" s="96"/>
      <c r="V106" s="96"/>
      <c r="W106" s="96"/>
      <c r="X106" s="96">
        <v>0</v>
      </c>
      <c r="Y106" s="96">
        <v>0</v>
      </c>
      <c r="Z106" s="96"/>
      <c r="AA106" s="96">
        <v>0</v>
      </c>
      <c r="AB106" s="96">
        <v>0</v>
      </c>
      <c r="AC106" s="96"/>
      <c r="AD106" s="96"/>
      <c r="AE106" s="96"/>
      <c r="AF106" s="96">
        <f>SUM(AG106:AG106)</f>
        <v>0</v>
      </c>
      <c r="AG106" s="96"/>
      <c r="AH106" s="96"/>
      <c r="AI106" s="96"/>
      <c r="AJ106" s="96"/>
      <c r="AK106" s="96"/>
      <c r="AL106" s="96"/>
      <c r="AM106" s="96"/>
      <c r="AN106" s="96"/>
      <c r="AO106" s="96"/>
      <c r="AP106" s="405"/>
      <c r="AQ106" s="96"/>
    </row>
    <row r="107" spans="1:43" ht="16.5" hidden="1" customHeight="1">
      <c r="A107" s="1047"/>
      <c r="B107" s="42" t="s">
        <v>32</v>
      </c>
      <c r="C107" s="313"/>
      <c r="D107" s="313"/>
      <c r="E107" s="313"/>
      <c r="F107" s="313"/>
      <c r="G107" s="313"/>
      <c r="H107" s="925"/>
      <c r="I107" s="1308"/>
      <c r="J107" s="911"/>
      <c r="K107" s="47"/>
      <c r="L107" s="47">
        <v>4919.54</v>
      </c>
      <c r="M107" s="47">
        <v>0</v>
      </c>
      <c r="N107" s="47">
        <v>1639.84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7">
        <v>0</v>
      </c>
      <c r="Z107" s="96"/>
      <c r="AA107" s="47">
        <v>0</v>
      </c>
      <c r="AB107" s="47">
        <v>0</v>
      </c>
      <c r="AC107" s="47">
        <v>0</v>
      </c>
      <c r="AD107" s="47">
        <v>0</v>
      </c>
      <c r="AE107" s="47">
        <v>0</v>
      </c>
      <c r="AF107" s="47">
        <v>0</v>
      </c>
      <c r="AG107" s="47">
        <v>0</v>
      </c>
      <c r="AH107" s="47">
        <v>0</v>
      </c>
      <c r="AI107" s="47">
        <v>0</v>
      </c>
      <c r="AJ107" s="47">
        <v>0</v>
      </c>
      <c r="AK107" s="47">
        <v>0</v>
      </c>
      <c r="AL107" s="47">
        <v>0</v>
      </c>
      <c r="AM107" s="47">
        <v>0</v>
      </c>
      <c r="AN107" s="47">
        <v>0</v>
      </c>
      <c r="AO107" s="47">
        <v>0</v>
      </c>
      <c r="AP107" s="397">
        <v>1639.8466699999999</v>
      </c>
      <c r="AQ107" s="96"/>
    </row>
    <row r="108" spans="1:43" s="327" customFormat="1" ht="40.5" customHeight="1">
      <c r="A108" s="1036" t="s">
        <v>162</v>
      </c>
      <c r="B108" s="789" t="s">
        <v>166</v>
      </c>
      <c r="C108" s="312"/>
      <c r="D108" s="312"/>
      <c r="E108" s="312"/>
      <c r="F108" s="312"/>
      <c r="G108" s="312"/>
      <c r="H108" s="879"/>
      <c r="I108" s="990" t="s">
        <v>20</v>
      </c>
      <c r="J108" s="888"/>
      <c r="K108" s="3"/>
      <c r="L108" s="3">
        <f>L109+L112</f>
        <v>94875.549999999988</v>
      </c>
      <c r="M108" s="3">
        <f t="shared" ref="M108:AO108" si="77">M109+M112</f>
        <v>2761.44</v>
      </c>
      <c r="N108" s="3">
        <f t="shared" si="77"/>
        <v>9629.67</v>
      </c>
      <c r="O108" s="3">
        <f t="shared" si="77"/>
        <v>22469.279999999999</v>
      </c>
      <c r="P108" s="3">
        <f>P109+P111</f>
        <v>18622.57</v>
      </c>
      <c r="Q108" s="3">
        <f t="shared" si="77"/>
        <v>0</v>
      </c>
      <c r="R108" s="3">
        <f t="shared" si="77"/>
        <v>646.03</v>
      </c>
      <c r="S108" s="3">
        <f t="shared" si="77"/>
        <v>646.02599999999995</v>
      </c>
      <c r="T108" s="3">
        <f t="shared" si="77"/>
        <v>872.63599999999997</v>
      </c>
      <c r="U108" s="3">
        <f t="shared" si="77"/>
        <v>872.63599999999997</v>
      </c>
      <c r="V108" s="3">
        <f t="shared" si="77"/>
        <v>0</v>
      </c>
      <c r="W108" s="3">
        <f t="shared" si="77"/>
        <v>0</v>
      </c>
      <c r="X108" s="3">
        <f t="shared" si="77"/>
        <v>0</v>
      </c>
      <c r="Y108" s="3">
        <f t="shared" si="77"/>
        <v>0</v>
      </c>
      <c r="Z108" s="95">
        <v>0</v>
      </c>
      <c r="AA108" s="3">
        <f t="shared" si="77"/>
        <v>0</v>
      </c>
      <c r="AB108" s="3">
        <f t="shared" si="77"/>
        <v>0</v>
      </c>
      <c r="AC108" s="3">
        <f t="shared" si="77"/>
        <v>0</v>
      </c>
      <c r="AD108" s="3">
        <f t="shared" si="77"/>
        <v>0</v>
      </c>
      <c r="AE108" s="3">
        <f t="shared" si="77"/>
        <v>0</v>
      </c>
      <c r="AF108" s="3">
        <f t="shared" si="77"/>
        <v>0</v>
      </c>
      <c r="AG108" s="3">
        <f t="shared" si="77"/>
        <v>0</v>
      </c>
      <c r="AH108" s="3">
        <f t="shared" si="77"/>
        <v>0</v>
      </c>
      <c r="AI108" s="3">
        <f t="shared" si="77"/>
        <v>0</v>
      </c>
      <c r="AJ108" s="3">
        <f t="shared" si="77"/>
        <v>0</v>
      </c>
      <c r="AK108" s="3">
        <f>P108-Q108</f>
        <v>18622.57</v>
      </c>
      <c r="AL108" s="3">
        <f t="shared" si="77"/>
        <v>0</v>
      </c>
      <c r="AM108" s="318">
        <f>ROUND((Q108*100%/P108*100),2)</f>
        <v>0</v>
      </c>
      <c r="AN108" s="3">
        <f t="shared" si="77"/>
        <v>0</v>
      </c>
      <c r="AO108" s="3">
        <f t="shared" si="77"/>
        <v>0</v>
      </c>
      <c r="AP108" s="640" t="s">
        <v>256</v>
      </c>
      <c r="AQ108" s="95">
        <v>0</v>
      </c>
    </row>
    <row r="109" spans="1:43" ht="16.5" customHeight="1">
      <c r="A109" s="1046"/>
      <c r="B109" s="42" t="s">
        <v>15</v>
      </c>
      <c r="C109" s="313"/>
      <c r="D109" s="313"/>
      <c r="E109" s="313"/>
      <c r="F109" s="313"/>
      <c r="G109" s="313"/>
      <c r="H109" s="925"/>
      <c r="I109" s="1307"/>
      <c r="J109" s="911"/>
      <c r="K109" s="47"/>
      <c r="L109" s="47">
        <v>5734.87</v>
      </c>
      <c r="M109" s="47">
        <v>2761.44</v>
      </c>
      <c r="N109" s="47">
        <v>105.99</v>
      </c>
      <c r="O109" s="47">
        <v>0</v>
      </c>
      <c r="P109" s="47">
        <v>0</v>
      </c>
      <c r="Q109" s="47">
        <v>0</v>
      </c>
      <c r="R109" s="47">
        <v>646.03</v>
      </c>
      <c r="S109" s="47">
        <f t="shared" ref="S109:AJ109" si="78">SUM(S110:S111)</f>
        <v>646.02599999999995</v>
      </c>
      <c r="T109" s="47">
        <f t="shared" si="78"/>
        <v>872.63599999999997</v>
      </c>
      <c r="U109" s="47">
        <f t="shared" si="78"/>
        <v>872.63599999999997</v>
      </c>
      <c r="V109" s="47">
        <f t="shared" si="78"/>
        <v>0</v>
      </c>
      <c r="W109" s="47">
        <f t="shared" si="78"/>
        <v>0</v>
      </c>
      <c r="X109" s="47">
        <v>0</v>
      </c>
      <c r="Y109" s="47">
        <f t="shared" si="78"/>
        <v>0</v>
      </c>
      <c r="Z109" s="96"/>
      <c r="AA109" s="47">
        <f t="shared" si="78"/>
        <v>0</v>
      </c>
      <c r="AB109" s="47">
        <f t="shared" si="78"/>
        <v>0</v>
      </c>
      <c r="AC109" s="47">
        <f t="shared" si="78"/>
        <v>0</v>
      </c>
      <c r="AD109" s="47">
        <f t="shared" si="78"/>
        <v>0</v>
      </c>
      <c r="AE109" s="47">
        <f t="shared" si="78"/>
        <v>0</v>
      </c>
      <c r="AF109" s="47">
        <f t="shared" si="78"/>
        <v>0</v>
      </c>
      <c r="AG109" s="47">
        <f t="shared" si="78"/>
        <v>0</v>
      </c>
      <c r="AH109" s="47">
        <f t="shared" si="78"/>
        <v>0</v>
      </c>
      <c r="AI109" s="47">
        <f t="shared" si="78"/>
        <v>0</v>
      </c>
      <c r="AJ109" s="47">
        <f t="shared" si="78"/>
        <v>0</v>
      </c>
      <c r="AK109" s="47">
        <v>0</v>
      </c>
      <c r="AL109" s="47">
        <v>0</v>
      </c>
      <c r="AM109" s="47">
        <v>0</v>
      </c>
      <c r="AN109" s="47">
        <v>0</v>
      </c>
      <c r="AO109" s="47">
        <v>0</v>
      </c>
      <c r="AP109" s="397"/>
      <c r="AQ109" s="96"/>
    </row>
    <row r="110" spans="1:43" s="266" customFormat="1" ht="16.5" hidden="1" customHeight="1">
      <c r="A110" s="1046"/>
      <c r="B110" s="252" t="s">
        <v>268</v>
      </c>
      <c r="C110" s="363"/>
      <c r="D110" s="363"/>
      <c r="E110" s="363"/>
      <c r="F110" s="363"/>
      <c r="G110" s="363"/>
      <c r="H110" s="364"/>
      <c r="I110" s="1307"/>
      <c r="J110" s="258"/>
      <c r="K110" s="96"/>
      <c r="L110" s="47">
        <f>SUM(M110:O110)</f>
        <v>0</v>
      </c>
      <c r="M110" s="96"/>
      <c r="N110" s="96"/>
      <c r="O110" s="96"/>
      <c r="P110" s="47"/>
      <c r="Q110" s="96">
        <f>S110+U110</f>
        <v>1518.6619999999998</v>
      </c>
      <c r="R110" s="96">
        <v>0</v>
      </c>
      <c r="S110" s="96">
        <v>646.02599999999995</v>
      </c>
      <c r="T110" s="96">
        <f>U110</f>
        <v>872.63599999999997</v>
      </c>
      <c r="U110" s="96">
        <v>872.63599999999997</v>
      </c>
      <c r="V110" s="96"/>
      <c r="W110" s="96"/>
      <c r="X110" s="96">
        <v>0</v>
      </c>
      <c r="Y110" s="96">
        <v>0</v>
      </c>
      <c r="Z110" s="96"/>
      <c r="AA110" s="96">
        <v>0</v>
      </c>
      <c r="AB110" s="96">
        <v>0</v>
      </c>
      <c r="AC110" s="96"/>
      <c r="AD110" s="96"/>
      <c r="AE110" s="96">
        <v>0</v>
      </c>
      <c r="AF110" s="96">
        <f>SUM(AG110:AG110)</f>
        <v>0</v>
      </c>
      <c r="AG110" s="96"/>
      <c r="AH110" s="96"/>
      <c r="AI110" s="96"/>
      <c r="AJ110" s="96"/>
      <c r="AK110" s="96">
        <v>0</v>
      </c>
      <c r="AL110" s="96">
        <v>0</v>
      </c>
      <c r="AM110" s="96">
        <v>0</v>
      </c>
      <c r="AN110" s="96">
        <v>0</v>
      </c>
      <c r="AO110" s="96">
        <v>0</v>
      </c>
      <c r="AP110" s="405"/>
      <c r="AQ110" s="96"/>
    </row>
    <row r="111" spans="1:43" ht="16.5" customHeight="1">
      <c r="A111" s="1046"/>
      <c r="B111" s="42" t="s">
        <v>32</v>
      </c>
      <c r="C111" s="313"/>
      <c r="D111" s="313"/>
      <c r="E111" s="313"/>
      <c r="F111" s="313"/>
      <c r="G111" s="313"/>
      <c r="H111" s="925"/>
      <c r="I111" s="1307"/>
      <c r="J111" s="911"/>
      <c r="K111" s="47"/>
      <c r="L111" s="47">
        <f>SUM(M111:O111)</f>
        <v>0</v>
      </c>
      <c r="M111" s="47"/>
      <c r="N111" s="47"/>
      <c r="O111" s="47"/>
      <c r="P111" s="47">
        <v>18622.57</v>
      </c>
      <c r="Q111" s="47">
        <v>0</v>
      </c>
      <c r="R111" s="47"/>
      <c r="S111" s="47"/>
      <c r="T111" s="47">
        <f>U111</f>
        <v>0</v>
      </c>
      <c r="U111" s="47">
        <v>0</v>
      </c>
      <c r="V111" s="47"/>
      <c r="W111" s="47"/>
      <c r="X111" s="47"/>
      <c r="Y111" s="47"/>
      <c r="Z111" s="47"/>
      <c r="AA111" s="47">
        <f>SUM(AB111:AD111)</f>
        <v>0</v>
      </c>
      <c r="AB111" s="47"/>
      <c r="AC111" s="47">
        <v>0</v>
      </c>
      <c r="AD111" s="47">
        <v>0</v>
      </c>
      <c r="AE111" s="47"/>
      <c r="AF111" s="47">
        <f>SUM(AG111:AG111)</f>
        <v>0</v>
      </c>
      <c r="AG111" s="47"/>
      <c r="AH111" s="47"/>
      <c r="AI111" s="47"/>
      <c r="AJ111" s="47"/>
      <c r="AK111" s="47"/>
      <c r="AL111" s="47"/>
      <c r="AM111" s="47"/>
      <c r="AN111" s="47"/>
      <c r="AO111" s="47"/>
      <c r="AP111" s="397"/>
      <c r="AQ111" s="47"/>
    </row>
    <row r="112" spans="1:43" ht="0.75" customHeight="1">
      <c r="A112" s="1047"/>
      <c r="B112" s="42" t="s">
        <v>32</v>
      </c>
      <c r="C112" s="313"/>
      <c r="D112" s="313"/>
      <c r="E112" s="313"/>
      <c r="F112" s="313"/>
      <c r="G112" s="313"/>
      <c r="H112" s="925"/>
      <c r="I112" s="1308"/>
      <c r="J112" s="911"/>
      <c r="K112" s="47"/>
      <c r="L112" s="47">
        <v>89140.68</v>
      </c>
      <c r="M112" s="47">
        <v>0</v>
      </c>
      <c r="N112" s="47">
        <v>9523.68</v>
      </c>
      <c r="O112" s="47">
        <v>22469.279999999999</v>
      </c>
      <c r="P112" s="47">
        <v>2605.9899999999998</v>
      </c>
      <c r="Q112" s="47">
        <v>0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7">
        <v>0</v>
      </c>
      <c r="X112" s="47">
        <v>0</v>
      </c>
      <c r="Y112" s="47">
        <v>0</v>
      </c>
      <c r="Z112" s="96"/>
      <c r="AA112" s="47">
        <v>0</v>
      </c>
      <c r="AB112" s="47">
        <v>0</v>
      </c>
      <c r="AC112" s="47">
        <v>0</v>
      </c>
      <c r="AD112" s="47">
        <v>0</v>
      </c>
      <c r="AE112" s="47">
        <v>0</v>
      </c>
      <c r="AF112" s="47">
        <v>0</v>
      </c>
      <c r="AG112" s="47">
        <v>0</v>
      </c>
      <c r="AH112" s="47">
        <v>0</v>
      </c>
      <c r="AI112" s="47">
        <v>0</v>
      </c>
      <c r="AJ112" s="47">
        <v>0</v>
      </c>
      <c r="AK112" s="47">
        <v>0</v>
      </c>
      <c r="AL112" s="47">
        <v>0</v>
      </c>
      <c r="AM112" s="47">
        <v>0</v>
      </c>
      <c r="AN112" s="47">
        <v>0</v>
      </c>
      <c r="AO112" s="47">
        <v>0</v>
      </c>
      <c r="AP112" s="397"/>
      <c r="AQ112" s="96"/>
    </row>
    <row r="113" spans="1:45" s="327" customFormat="1" ht="52.5" customHeight="1">
      <c r="A113" s="1036" t="s">
        <v>165</v>
      </c>
      <c r="B113" s="797" t="s">
        <v>280</v>
      </c>
      <c r="C113" s="312"/>
      <c r="D113" s="312"/>
      <c r="E113" s="312"/>
      <c r="F113" s="312"/>
      <c r="G113" s="312"/>
      <c r="H113" s="879"/>
      <c r="I113" s="990" t="s">
        <v>20</v>
      </c>
      <c r="J113" s="888"/>
      <c r="K113" s="3"/>
      <c r="L113" s="3">
        <f>L114</f>
        <v>10177.64</v>
      </c>
      <c r="M113" s="3">
        <f>M114</f>
        <v>0</v>
      </c>
      <c r="N113" s="3">
        <f t="shared" ref="N113:AO117" si="79">N114</f>
        <v>0</v>
      </c>
      <c r="O113" s="3">
        <f t="shared" si="79"/>
        <v>0</v>
      </c>
      <c r="P113" s="3">
        <v>7317.14</v>
      </c>
      <c r="Q113" s="3">
        <v>0</v>
      </c>
      <c r="R113" s="3">
        <f t="shared" si="79"/>
        <v>40.5</v>
      </c>
      <c r="S113" s="3">
        <f t="shared" si="79"/>
        <v>40.5</v>
      </c>
      <c r="T113" s="3">
        <f t="shared" si="79"/>
        <v>0</v>
      </c>
      <c r="U113" s="3">
        <f t="shared" si="79"/>
        <v>0</v>
      </c>
      <c r="V113" s="3">
        <f t="shared" si="79"/>
        <v>0</v>
      </c>
      <c r="W113" s="3">
        <f t="shared" si="79"/>
        <v>0</v>
      </c>
      <c r="X113" s="3">
        <f t="shared" si="79"/>
        <v>0</v>
      </c>
      <c r="Y113" s="3">
        <f t="shared" si="79"/>
        <v>0</v>
      </c>
      <c r="Z113" s="95">
        <v>0</v>
      </c>
      <c r="AA113" s="3">
        <v>0</v>
      </c>
      <c r="AB113" s="3">
        <f t="shared" si="79"/>
        <v>40.5</v>
      </c>
      <c r="AC113" s="3">
        <f t="shared" si="79"/>
        <v>0</v>
      </c>
      <c r="AD113" s="3">
        <f t="shared" si="79"/>
        <v>0</v>
      </c>
      <c r="AE113" s="3">
        <f t="shared" si="79"/>
        <v>0</v>
      </c>
      <c r="AF113" s="3">
        <f t="shared" si="79"/>
        <v>0</v>
      </c>
      <c r="AG113" s="3">
        <f t="shared" si="79"/>
        <v>0</v>
      </c>
      <c r="AH113" s="3">
        <f t="shared" si="79"/>
        <v>0</v>
      </c>
      <c r="AI113" s="3">
        <f t="shared" si="79"/>
        <v>0</v>
      </c>
      <c r="AJ113" s="3">
        <f t="shared" si="79"/>
        <v>0</v>
      </c>
      <c r="AK113" s="3">
        <f>P113-Q113</f>
        <v>7317.14</v>
      </c>
      <c r="AL113" s="3">
        <f t="shared" si="79"/>
        <v>0</v>
      </c>
      <c r="AM113" s="3">
        <f t="shared" si="79"/>
        <v>0</v>
      </c>
      <c r="AN113" s="3">
        <f t="shared" si="79"/>
        <v>0</v>
      </c>
      <c r="AO113" s="3">
        <f t="shared" si="79"/>
        <v>0</v>
      </c>
      <c r="AP113" s="640"/>
      <c r="AQ113" s="95">
        <v>0</v>
      </c>
    </row>
    <row r="114" spans="1:45" ht="17.25" hidden="1" customHeight="1">
      <c r="A114" s="1308"/>
      <c r="B114" s="42" t="s">
        <v>203</v>
      </c>
      <c r="C114" s="313"/>
      <c r="D114" s="313"/>
      <c r="E114" s="313"/>
      <c r="F114" s="313"/>
      <c r="G114" s="313"/>
      <c r="H114" s="925"/>
      <c r="I114" s="1308"/>
      <c r="J114" s="911"/>
      <c r="K114" s="47"/>
      <c r="L114" s="47">
        <v>10177.64</v>
      </c>
      <c r="M114" s="47">
        <v>0</v>
      </c>
      <c r="N114" s="47">
        <v>0</v>
      </c>
      <c r="O114" s="47">
        <v>0</v>
      </c>
      <c r="P114" s="47">
        <v>2591.96</v>
      </c>
      <c r="Q114" s="47">
        <f>Q115</f>
        <v>40.5</v>
      </c>
      <c r="R114" s="47">
        <f t="shared" si="79"/>
        <v>40.5</v>
      </c>
      <c r="S114" s="47">
        <f t="shared" si="79"/>
        <v>40.5</v>
      </c>
      <c r="T114" s="47">
        <f t="shared" si="79"/>
        <v>0</v>
      </c>
      <c r="U114" s="47">
        <f t="shared" si="79"/>
        <v>0</v>
      </c>
      <c r="V114" s="47">
        <f t="shared" si="79"/>
        <v>0</v>
      </c>
      <c r="W114" s="47">
        <f t="shared" si="79"/>
        <v>0</v>
      </c>
      <c r="X114" s="47">
        <f t="shared" si="79"/>
        <v>0</v>
      </c>
      <c r="Y114" s="47">
        <f t="shared" si="79"/>
        <v>0</v>
      </c>
      <c r="Z114" s="96"/>
      <c r="AA114" s="47">
        <f t="shared" si="79"/>
        <v>40.5</v>
      </c>
      <c r="AB114" s="47">
        <f t="shared" si="79"/>
        <v>40.5</v>
      </c>
      <c r="AC114" s="47">
        <f t="shared" si="79"/>
        <v>0</v>
      </c>
      <c r="AD114" s="47">
        <f t="shared" si="79"/>
        <v>0</v>
      </c>
      <c r="AE114" s="47">
        <f t="shared" si="79"/>
        <v>0</v>
      </c>
      <c r="AF114" s="47">
        <f t="shared" si="79"/>
        <v>0</v>
      </c>
      <c r="AG114" s="47">
        <f t="shared" si="79"/>
        <v>0</v>
      </c>
      <c r="AH114" s="47">
        <f t="shared" si="79"/>
        <v>0</v>
      </c>
      <c r="AI114" s="47">
        <f t="shared" si="79"/>
        <v>0</v>
      </c>
      <c r="AJ114" s="47">
        <f t="shared" si="79"/>
        <v>0</v>
      </c>
      <c r="AK114" s="47">
        <v>0</v>
      </c>
      <c r="AL114" s="47">
        <v>0</v>
      </c>
      <c r="AM114" s="47">
        <v>0</v>
      </c>
      <c r="AN114" s="47">
        <v>0</v>
      </c>
      <c r="AO114" s="47">
        <v>0</v>
      </c>
      <c r="AP114" s="397"/>
      <c r="AQ114" s="96"/>
    </row>
    <row r="115" spans="1:45" s="266" customFormat="1" ht="17.25" hidden="1" customHeight="1">
      <c r="A115" s="541"/>
      <c r="B115" s="252" t="s">
        <v>299</v>
      </c>
      <c r="C115" s="363"/>
      <c r="D115" s="363"/>
      <c r="E115" s="363"/>
      <c r="F115" s="363"/>
      <c r="G115" s="363"/>
      <c r="H115" s="364"/>
      <c r="I115" s="541"/>
      <c r="J115" s="258"/>
      <c r="K115" s="96"/>
      <c r="L115" s="96"/>
      <c r="M115" s="96"/>
      <c r="N115" s="96"/>
      <c r="O115" s="96"/>
      <c r="P115" s="96"/>
      <c r="Q115" s="96">
        <f>S115</f>
        <v>40.5</v>
      </c>
      <c r="R115" s="96">
        <f>S115</f>
        <v>40.5</v>
      </c>
      <c r="S115" s="96">
        <v>40.5</v>
      </c>
      <c r="T115" s="96"/>
      <c r="U115" s="96"/>
      <c r="V115" s="96"/>
      <c r="W115" s="96"/>
      <c r="X115" s="96"/>
      <c r="Y115" s="96"/>
      <c r="Z115" s="96"/>
      <c r="AA115" s="96">
        <f>AB115</f>
        <v>40.5</v>
      </c>
      <c r="AB115" s="96">
        <v>40.5</v>
      </c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268"/>
      <c r="AN115" s="96"/>
      <c r="AO115" s="96"/>
      <c r="AP115" s="405"/>
      <c r="AQ115" s="96"/>
    </row>
    <row r="116" spans="1:45" s="327" customFormat="1" ht="27.75" customHeight="1">
      <c r="A116" s="1036" t="s">
        <v>281</v>
      </c>
      <c r="B116" s="789" t="s">
        <v>284</v>
      </c>
      <c r="C116" s="312"/>
      <c r="D116" s="312"/>
      <c r="E116" s="312"/>
      <c r="F116" s="312"/>
      <c r="G116" s="312"/>
      <c r="H116" s="879"/>
      <c r="I116" s="990" t="s">
        <v>20</v>
      </c>
      <c r="J116" s="888"/>
      <c r="K116" s="3"/>
      <c r="L116" s="3">
        <f>SUM(L117:L119)</f>
        <v>12294.88</v>
      </c>
      <c r="M116" s="3">
        <f>SUM(M117:M119)</f>
        <v>0</v>
      </c>
      <c r="N116" s="3">
        <f>SUM(N117:N119)</f>
        <v>0</v>
      </c>
      <c r="O116" s="3">
        <f>SUM(O117:O119)</f>
        <v>0</v>
      </c>
      <c r="P116" s="3">
        <f>SUM(P117:P119)</f>
        <v>11314.88</v>
      </c>
      <c r="Q116" s="3">
        <f t="shared" si="79"/>
        <v>0</v>
      </c>
      <c r="R116" s="3">
        <f t="shared" si="79"/>
        <v>686</v>
      </c>
      <c r="S116" s="3">
        <f t="shared" si="79"/>
        <v>686</v>
      </c>
      <c r="T116" s="3">
        <f t="shared" si="79"/>
        <v>294</v>
      </c>
      <c r="U116" s="3">
        <f t="shared" si="79"/>
        <v>294</v>
      </c>
      <c r="V116" s="3">
        <f t="shared" si="79"/>
        <v>0</v>
      </c>
      <c r="W116" s="3">
        <f t="shared" si="79"/>
        <v>0</v>
      </c>
      <c r="X116" s="3">
        <f t="shared" si="79"/>
        <v>0</v>
      </c>
      <c r="Y116" s="3">
        <f t="shared" si="79"/>
        <v>0</v>
      </c>
      <c r="Z116" s="95">
        <v>0</v>
      </c>
      <c r="AA116" s="3">
        <f t="shared" si="79"/>
        <v>0</v>
      </c>
      <c r="AB116" s="3">
        <f t="shared" si="79"/>
        <v>0</v>
      </c>
      <c r="AC116" s="3">
        <f t="shared" si="79"/>
        <v>0</v>
      </c>
      <c r="AD116" s="3">
        <f t="shared" si="79"/>
        <v>0</v>
      </c>
      <c r="AE116" s="3">
        <f t="shared" si="79"/>
        <v>0</v>
      </c>
      <c r="AF116" s="3">
        <f t="shared" si="79"/>
        <v>0</v>
      </c>
      <c r="AG116" s="3">
        <f t="shared" si="79"/>
        <v>0</v>
      </c>
      <c r="AH116" s="3">
        <f t="shared" si="79"/>
        <v>0</v>
      </c>
      <c r="AI116" s="3">
        <f t="shared" si="79"/>
        <v>0</v>
      </c>
      <c r="AJ116" s="3">
        <f t="shared" si="79"/>
        <v>0</v>
      </c>
      <c r="AK116" s="3">
        <f>P116-Q116</f>
        <v>11314.88</v>
      </c>
      <c r="AL116" s="3">
        <f>AL119</f>
        <v>0</v>
      </c>
      <c r="AM116" s="318">
        <v>0</v>
      </c>
      <c r="AN116" s="3">
        <f>AN119</f>
        <v>0</v>
      </c>
      <c r="AO116" s="3">
        <f>AO119</f>
        <v>0</v>
      </c>
      <c r="AP116" s="640" t="s">
        <v>256</v>
      </c>
      <c r="AQ116" s="95">
        <v>0</v>
      </c>
    </row>
    <row r="117" spans="1:45" ht="20.25" customHeight="1">
      <c r="A117" s="1046"/>
      <c r="B117" s="42" t="s">
        <v>285</v>
      </c>
      <c r="C117" s="313"/>
      <c r="D117" s="313"/>
      <c r="E117" s="313"/>
      <c r="F117" s="313"/>
      <c r="G117" s="313"/>
      <c r="H117" s="925"/>
      <c r="I117" s="991"/>
      <c r="J117" s="911"/>
      <c r="K117" s="47"/>
      <c r="L117" s="47">
        <v>980</v>
      </c>
      <c r="M117" s="47"/>
      <c r="N117" s="47">
        <v>0</v>
      </c>
      <c r="O117" s="47"/>
      <c r="P117" s="47">
        <v>0</v>
      </c>
      <c r="Q117" s="47">
        <v>0</v>
      </c>
      <c r="R117" s="47">
        <f t="shared" si="79"/>
        <v>686</v>
      </c>
      <c r="S117" s="47">
        <f t="shared" si="79"/>
        <v>686</v>
      </c>
      <c r="T117" s="47">
        <f t="shared" si="79"/>
        <v>294</v>
      </c>
      <c r="U117" s="47">
        <f t="shared" si="79"/>
        <v>294</v>
      </c>
      <c r="V117" s="47">
        <f t="shared" si="79"/>
        <v>0</v>
      </c>
      <c r="W117" s="47">
        <f t="shared" si="79"/>
        <v>0</v>
      </c>
      <c r="X117" s="47">
        <f t="shared" si="79"/>
        <v>0</v>
      </c>
      <c r="Y117" s="47">
        <f t="shared" si="79"/>
        <v>0</v>
      </c>
      <c r="Z117" s="96"/>
      <c r="AA117" s="47">
        <f t="shared" si="79"/>
        <v>0</v>
      </c>
      <c r="AB117" s="47">
        <f t="shared" si="79"/>
        <v>0</v>
      </c>
      <c r="AC117" s="47">
        <f t="shared" si="79"/>
        <v>0</v>
      </c>
      <c r="AD117" s="47">
        <f t="shared" si="79"/>
        <v>0</v>
      </c>
      <c r="AE117" s="47">
        <f t="shared" si="79"/>
        <v>0</v>
      </c>
      <c r="AF117" s="47">
        <f t="shared" si="79"/>
        <v>0</v>
      </c>
      <c r="AG117" s="47">
        <f t="shared" si="79"/>
        <v>0</v>
      </c>
      <c r="AH117" s="47">
        <f t="shared" si="79"/>
        <v>0</v>
      </c>
      <c r="AI117" s="47">
        <f t="shared" si="79"/>
        <v>0</v>
      </c>
      <c r="AJ117" s="47">
        <f t="shared" si="79"/>
        <v>0</v>
      </c>
      <c r="AK117" s="47">
        <v>0</v>
      </c>
      <c r="AL117" s="47"/>
      <c r="AM117" s="47"/>
      <c r="AN117" s="47"/>
      <c r="AO117" s="47"/>
      <c r="AP117" s="397"/>
      <c r="AQ117" s="96"/>
    </row>
    <row r="118" spans="1:45" s="266" customFormat="1" ht="20.25" hidden="1" customHeight="1">
      <c r="A118" s="1046"/>
      <c r="B118" s="252" t="s">
        <v>300</v>
      </c>
      <c r="C118" s="363"/>
      <c r="D118" s="363"/>
      <c r="E118" s="363"/>
      <c r="F118" s="363"/>
      <c r="G118" s="363"/>
      <c r="H118" s="364"/>
      <c r="I118" s="991"/>
      <c r="J118" s="258"/>
      <c r="K118" s="96"/>
      <c r="L118" s="96"/>
      <c r="M118" s="96"/>
      <c r="N118" s="96"/>
      <c r="O118" s="96"/>
      <c r="P118" s="96"/>
      <c r="Q118" s="96">
        <f>S118+U118</f>
        <v>980</v>
      </c>
      <c r="R118" s="96">
        <f>S118</f>
        <v>686</v>
      </c>
      <c r="S118" s="96">
        <v>686</v>
      </c>
      <c r="T118" s="96">
        <v>294</v>
      </c>
      <c r="U118" s="96">
        <v>294</v>
      </c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405"/>
      <c r="AQ118" s="96"/>
    </row>
    <row r="119" spans="1:45" ht="17.25" customHeight="1">
      <c r="A119" s="1308"/>
      <c r="B119" s="42" t="s">
        <v>287</v>
      </c>
      <c r="C119" s="313"/>
      <c r="D119" s="313"/>
      <c r="E119" s="313"/>
      <c r="F119" s="313"/>
      <c r="G119" s="313"/>
      <c r="H119" s="925"/>
      <c r="I119" s="1308"/>
      <c r="J119" s="911"/>
      <c r="K119" s="47"/>
      <c r="L119" s="47">
        <v>11314.88</v>
      </c>
      <c r="M119" s="47">
        <v>0</v>
      </c>
      <c r="N119" s="47">
        <v>0</v>
      </c>
      <c r="O119" s="47">
        <v>0</v>
      </c>
      <c r="P119" s="47">
        <v>11314.88</v>
      </c>
      <c r="Q119" s="47">
        <v>0</v>
      </c>
      <c r="R119" s="47">
        <v>0</v>
      </c>
      <c r="S119" s="47">
        <v>0</v>
      </c>
      <c r="T119" s="47">
        <f t="shared" ref="T119:Y119" si="80">T129</f>
        <v>980</v>
      </c>
      <c r="U119" s="47">
        <v>0</v>
      </c>
      <c r="V119" s="47">
        <f t="shared" si="80"/>
        <v>0</v>
      </c>
      <c r="W119" s="47">
        <f t="shared" si="80"/>
        <v>0</v>
      </c>
      <c r="X119" s="47">
        <f t="shared" si="80"/>
        <v>0</v>
      </c>
      <c r="Y119" s="47">
        <f t="shared" si="80"/>
        <v>0</v>
      </c>
      <c r="Z119" s="96"/>
      <c r="AA119" s="47">
        <v>0</v>
      </c>
      <c r="AB119" s="47">
        <v>0</v>
      </c>
      <c r="AC119" s="47">
        <f t="shared" ref="AC119:AJ119" si="81">AC129</f>
        <v>0</v>
      </c>
      <c r="AD119" s="47">
        <f t="shared" si="81"/>
        <v>0</v>
      </c>
      <c r="AE119" s="47">
        <f t="shared" si="81"/>
        <v>0</v>
      </c>
      <c r="AF119" s="47">
        <f t="shared" si="81"/>
        <v>0</v>
      </c>
      <c r="AG119" s="47">
        <f t="shared" si="81"/>
        <v>0</v>
      </c>
      <c r="AH119" s="47">
        <f t="shared" si="81"/>
        <v>0</v>
      </c>
      <c r="AI119" s="47">
        <f t="shared" si="81"/>
        <v>0</v>
      </c>
      <c r="AJ119" s="47">
        <f t="shared" si="81"/>
        <v>0</v>
      </c>
      <c r="AK119" s="47">
        <v>0</v>
      </c>
      <c r="AL119" s="47">
        <v>0</v>
      </c>
      <c r="AM119" s="47">
        <v>0</v>
      </c>
      <c r="AN119" s="47">
        <v>0</v>
      </c>
      <c r="AO119" s="47">
        <v>0</v>
      </c>
      <c r="AP119" s="397"/>
      <c r="AQ119" s="96"/>
    </row>
    <row r="120" spans="1:45" s="327" customFormat="1" ht="24.75" customHeight="1">
      <c r="A120" s="1036" t="s">
        <v>282</v>
      </c>
      <c r="B120" s="789" t="s">
        <v>286</v>
      </c>
      <c r="C120" s="312"/>
      <c r="D120" s="312"/>
      <c r="E120" s="312"/>
      <c r="F120" s="312"/>
      <c r="G120" s="312"/>
      <c r="H120" s="879"/>
      <c r="I120" s="990" t="s">
        <v>20</v>
      </c>
      <c r="J120" s="888"/>
      <c r="K120" s="3"/>
      <c r="L120" s="3">
        <f>SUM(L121:L124)</f>
        <v>2085.84</v>
      </c>
      <c r="M120" s="3">
        <f>SUM(M121:M124)</f>
        <v>0</v>
      </c>
      <c r="N120" s="3">
        <f>SUM(N121:N124)</f>
        <v>0</v>
      </c>
      <c r="O120" s="3">
        <f>SUM(O121:O124)</f>
        <v>0</v>
      </c>
      <c r="P120" s="3">
        <f>SUM(P121:P124)</f>
        <v>86.18</v>
      </c>
      <c r="Q120" s="3">
        <f>Q121+Q124</f>
        <v>0</v>
      </c>
      <c r="R120" s="3">
        <f t="shared" ref="R120:AD120" si="82">R121+R124</f>
        <v>0</v>
      </c>
      <c r="S120" s="3">
        <f t="shared" si="82"/>
        <v>0</v>
      </c>
      <c r="T120" s="3">
        <f t="shared" si="82"/>
        <v>1066.18</v>
      </c>
      <c r="U120" s="3">
        <f t="shared" si="82"/>
        <v>86.18</v>
      </c>
      <c r="V120" s="3">
        <f t="shared" si="82"/>
        <v>1597.7769999999998</v>
      </c>
      <c r="W120" s="3">
        <f t="shared" si="82"/>
        <v>1597.7769999999998</v>
      </c>
      <c r="X120" s="3">
        <f t="shared" si="82"/>
        <v>0</v>
      </c>
      <c r="Y120" s="3">
        <f t="shared" si="82"/>
        <v>0</v>
      </c>
      <c r="Z120" s="95">
        <v>0</v>
      </c>
      <c r="AA120" s="3">
        <v>0</v>
      </c>
      <c r="AB120" s="3">
        <f t="shared" si="82"/>
        <v>0</v>
      </c>
      <c r="AC120" s="3">
        <f t="shared" si="82"/>
        <v>0</v>
      </c>
      <c r="AD120" s="3">
        <f t="shared" si="82"/>
        <v>1550</v>
      </c>
      <c r="AE120" s="3">
        <f t="shared" ref="AE120:AJ120" si="83">AE124</f>
        <v>0</v>
      </c>
      <c r="AF120" s="3">
        <f t="shared" si="83"/>
        <v>0</v>
      </c>
      <c r="AG120" s="3">
        <f t="shared" si="83"/>
        <v>0</v>
      </c>
      <c r="AH120" s="3">
        <f t="shared" si="83"/>
        <v>0</v>
      </c>
      <c r="AI120" s="3">
        <f t="shared" si="83"/>
        <v>0</v>
      </c>
      <c r="AJ120" s="3">
        <f t="shared" si="83"/>
        <v>0</v>
      </c>
      <c r="AK120" s="3">
        <f>P120-Q120</f>
        <v>86.18</v>
      </c>
      <c r="AL120" s="3">
        <f>AL124</f>
        <v>0</v>
      </c>
      <c r="AM120" s="3">
        <f>AM124</f>
        <v>0</v>
      </c>
      <c r="AN120" s="3">
        <f>AN124</f>
        <v>0</v>
      </c>
      <c r="AO120" s="3">
        <f>AO124</f>
        <v>0</v>
      </c>
      <c r="AP120" s="640" t="s">
        <v>244</v>
      </c>
      <c r="AQ120" s="95">
        <v>0</v>
      </c>
      <c r="AS120" s="3"/>
    </row>
    <row r="121" spans="1:45" ht="20.25" customHeight="1">
      <c r="A121" s="1046"/>
      <c r="B121" s="42" t="s">
        <v>285</v>
      </c>
      <c r="C121" s="313"/>
      <c r="D121" s="313"/>
      <c r="E121" s="313"/>
      <c r="F121" s="313"/>
      <c r="G121" s="313"/>
      <c r="H121" s="925"/>
      <c r="I121" s="991"/>
      <c r="J121" s="911"/>
      <c r="K121" s="47"/>
      <c r="L121" s="47">
        <v>2085.84</v>
      </c>
      <c r="M121" s="47"/>
      <c r="N121" s="47">
        <v>0</v>
      </c>
      <c r="O121" s="47"/>
      <c r="P121" s="47">
        <v>86.18</v>
      </c>
      <c r="Q121" s="47">
        <v>0</v>
      </c>
      <c r="R121" s="47">
        <f t="shared" ref="R121:AD121" si="84">R123+R122</f>
        <v>0</v>
      </c>
      <c r="S121" s="47">
        <f t="shared" si="84"/>
        <v>0</v>
      </c>
      <c r="T121" s="47">
        <f t="shared" si="84"/>
        <v>86.18</v>
      </c>
      <c r="U121" s="47">
        <f t="shared" si="84"/>
        <v>86.18</v>
      </c>
      <c r="V121" s="47">
        <f t="shared" si="84"/>
        <v>1597.7769999999998</v>
      </c>
      <c r="W121" s="47">
        <f t="shared" si="84"/>
        <v>1597.7769999999998</v>
      </c>
      <c r="X121" s="47">
        <f t="shared" si="84"/>
        <v>0</v>
      </c>
      <c r="Y121" s="47">
        <f t="shared" si="84"/>
        <v>0</v>
      </c>
      <c r="Z121" s="96"/>
      <c r="AA121" s="47">
        <v>0</v>
      </c>
      <c r="AB121" s="47">
        <f t="shared" si="84"/>
        <v>0</v>
      </c>
      <c r="AC121" s="47">
        <f t="shared" si="84"/>
        <v>0</v>
      </c>
      <c r="AD121" s="47">
        <f t="shared" si="84"/>
        <v>1550</v>
      </c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397"/>
      <c r="AQ121" s="96"/>
    </row>
    <row r="122" spans="1:45" s="266" customFormat="1" ht="38.25" hidden="1" customHeight="1">
      <c r="A122" s="1046"/>
      <c r="B122" s="252" t="s">
        <v>323</v>
      </c>
      <c r="C122" s="363"/>
      <c r="D122" s="363"/>
      <c r="E122" s="363"/>
      <c r="F122" s="363"/>
      <c r="G122" s="363"/>
      <c r="H122" s="364"/>
      <c r="I122" s="991"/>
      <c r="J122" s="258"/>
      <c r="K122" s="96"/>
      <c r="L122" s="96"/>
      <c r="M122" s="96"/>
      <c r="N122" s="96"/>
      <c r="O122" s="96"/>
      <c r="P122" s="96"/>
      <c r="Q122" s="96">
        <f>W122</f>
        <v>1511.6</v>
      </c>
      <c r="R122" s="96"/>
      <c r="S122" s="96"/>
      <c r="T122" s="96"/>
      <c r="U122" s="96"/>
      <c r="V122" s="96">
        <f>W122</f>
        <v>1511.6</v>
      </c>
      <c r="W122" s="96">
        <v>1511.6</v>
      </c>
      <c r="X122" s="96"/>
      <c r="Y122" s="96"/>
      <c r="Z122" s="96"/>
      <c r="AA122" s="96">
        <f>AD122</f>
        <v>1550</v>
      </c>
      <c r="AB122" s="96"/>
      <c r="AC122" s="96"/>
      <c r="AD122" s="96">
        <v>1550</v>
      </c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405"/>
      <c r="AQ122" s="96"/>
    </row>
    <row r="123" spans="1:45" s="266" customFormat="1" ht="27" hidden="1" customHeight="1">
      <c r="A123" s="1046"/>
      <c r="B123" s="252" t="s">
        <v>315</v>
      </c>
      <c r="C123" s="363"/>
      <c r="D123" s="363"/>
      <c r="E123" s="363"/>
      <c r="F123" s="363"/>
      <c r="G123" s="363"/>
      <c r="H123" s="364"/>
      <c r="I123" s="991"/>
      <c r="J123" s="258"/>
      <c r="K123" s="96"/>
      <c r="L123" s="96"/>
      <c r="M123" s="96"/>
      <c r="N123" s="96"/>
      <c r="O123" s="96"/>
      <c r="P123" s="96"/>
      <c r="Q123" s="96">
        <f>S123+U123</f>
        <v>86.18</v>
      </c>
      <c r="R123" s="96"/>
      <c r="S123" s="96"/>
      <c r="T123" s="96">
        <f>U123</f>
        <v>86.18</v>
      </c>
      <c r="U123" s="96">
        <f>ROUND((103.412/1.2),2)</f>
        <v>86.18</v>
      </c>
      <c r="V123" s="96">
        <f>W123</f>
        <v>86.177000000000007</v>
      </c>
      <c r="W123" s="96">
        <v>86.177000000000007</v>
      </c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405"/>
      <c r="AQ123" s="96"/>
    </row>
    <row r="124" spans="1:45" ht="17.25" customHeight="1">
      <c r="A124" s="1308"/>
      <c r="B124" s="42" t="s">
        <v>287</v>
      </c>
      <c r="C124" s="313"/>
      <c r="D124" s="313"/>
      <c r="E124" s="313"/>
      <c r="F124" s="313"/>
      <c r="G124" s="313"/>
      <c r="H124" s="925"/>
      <c r="I124" s="1308"/>
      <c r="J124" s="911"/>
      <c r="K124" s="47"/>
      <c r="L124" s="47">
        <v>0</v>
      </c>
      <c r="M124" s="47">
        <v>0</v>
      </c>
      <c r="N124" s="47">
        <v>0</v>
      </c>
      <c r="O124" s="47">
        <v>0</v>
      </c>
      <c r="P124" s="47">
        <f>N124</f>
        <v>0</v>
      </c>
      <c r="Q124" s="47">
        <v>0</v>
      </c>
      <c r="R124" s="47">
        <v>0</v>
      </c>
      <c r="S124" s="47">
        <v>0</v>
      </c>
      <c r="T124" s="47">
        <f t="shared" ref="T124:Y124" si="85">T138</f>
        <v>980</v>
      </c>
      <c r="U124" s="47">
        <v>0</v>
      </c>
      <c r="V124" s="47">
        <f t="shared" si="85"/>
        <v>0</v>
      </c>
      <c r="W124" s="47">
        <f t="shared" si="85"/>
        <v>0</v>
      </c>
      <c r="X124" s="47">
        <f t="shared" si="85"/>
        <v>0</v>
      </c>
      <c r="Y124" s="47">
        <f t="shared" si="85"/>
        <v>0</v>
      </c>
      <c r="Z124" s="96"/>
      <c r="AA124" s="47">
        <v>0</v>
      </c>
      <c r="AB124" s="47">
        <v>0</v>
      </c>
      <c r="AC124" s="47">
        <f t="shared" ref="AC124:AJ124" si="86">AC138</f>
        <v>0</v>
      </c>
      <c r="AD124" s="47">
        <f t="shared" si="86"/>
        <v>0</v>
      </c>
      <c r="AE124" s="47">
        <f t="shared" si="86"/>
        <v>0</v>
      </c>
      <c r="AF124" s="47">
        <f t="shared" si="86"/>
        <v>0</v>
      </c>
      <c r="AG124" s="47">
        <f t="shared" si="86"/>
        <v>0</v>
      </c>
      <c r="AH124" s="47">
        <f t="shared" si="86"/>
        <v>0</v>
      </c>
      <c r="AI124" s="47">
        <f t="shared" si="86"/>
        <v>0</v>
      </c>
      <c r="AJ124" s="47">
        <f t="shared" si="86"/>
        <v>0</v>
      </c>
      <c r="AK124" s="47">
        <v>0</v>
      </c>
      <c r="AL124" s="47">
        <v>0</v>
      </c>
      <c r="AM124" s="47">
        <v>0</v>
      </c>
      <c r="AN124" s="47">
        <v>0</v>
      </c>
      <c r="AO124" s="47">
        <v>0</v>
      </c>
      <c r="AP124" s="397"/>
      <c r="AQ124" s="96"/>
    </row>
    <row r="125" spans="1:45" s="327" customFormat="1" ht="31.5" customHeight="1">
      <c r="A125" s="1036" t="s">
        <v>283</v>
      </c>
      <c r="B125" s="789" t="s">
        <v>288</v>
      </c>
      <c r="C125" s="312"/>
      <c r="D125" s="312"/>
      <c r="E125" s="312"/>
      <c r="F125" s="312"/>
      <c r="G125" s="312"/>
      <c r="H125" s="879"/>
      <c r="I125" s="990" t="s">
        <v>20</v>
      </c>
      <c r="J125" s="888"/>
      <c r="K125" s="3"/>
      <c r="L125" s="3">
        <f t="shared" ref="L125:AJ126" si="87">L126</f>
        <v>28990</v>
      </c>
      <c r="M125" s="3">
        <f t="shared" si="87"/>
        <v>0</v>
      </c>
      <c r="N125" s="3">
        <f t="shared" si="87"/>
        <v>10150</v>
      </c>
      <c r="O125" s="3">
        <f t="shared" si="87"/>
        <v>0</v>
      </c>
      <c r="P125" s="3">
        <v>0</v>
      </c>
      <c r="Q125" s="3">
        <v>0</v>
      </c>
      <c r="R125" s="3">
        <f t="shared" si="87"/>
        <v>10000</v>
      </c>
      <c r="S125" s="3">
        <f t="shared" si="87"/>
        <v>10000</v>
      </c>
      <c r="T125" s="3">
        <f t="shared" si="87"/>
        <v>14158.333000000001</v>
      </c>
      <c r="U125" s="3">
        <f t="shared" si="87"/>
        <v>14158.333000000001</v>
      </c>
      <c r="V125" s="3">
        <f t="shared" si="87"/>
        <v>0</v>
      </c>
      <c r="W125" s="3">
        <f t="shared" si="87"/>
        <v>0</v>
      </c>
      <c r="X125" s="3">
        <f t="shared" si="87"/>
        <v>0</v>
      </c>
      <c r="Y125" s="3">
        <f t="shared" si="87"/>
        <v>0</v>
      </c>
      <c r="Z125" s="95">
        <v>0</v>
      </c>
      <c r="AA125" s="3">
        <f t="shared" si="87"/>
        <v>0</v>
      </c>
      <c r="AB125" s="3">
        <f t="shared" si="87"/>
        <v>0</v>
      </c>
      <c r="AC125" s="3">
        <f t="shared" si="87"/>
        <v>0</v>
      </c>
      <c r="AD125" s="3">
        <f t="shared" si="87"/>
        <v>0</v>
      </c>
      <c r="AE125" s="3">
        <f t="shared" si="87"/>
        <v>0</v>
      </c>
      <c r="AF125" s="3">
        <f t="shared" si="87"/>
        <v>0</v>
      </c>
      <c r="AG125" s="3">
        <f t="shared" si="87"/>
        <v>0</v>
      </c>
      <c r="AH125" s="3">
        <f t="shared" si="87"/>
        <v>0</v>
      </c>
      <c r="AI125" s="3">
        <f t="shared" si="87"/>
        <v>0</v>
      </c>
      <c r="AJ125" s="3">
        <f t="shared" si="87"/>
        <v>0</v>
      </c>
      <c r="AK125" s="3">
        <f>P125-Q125</f>
        <v>0</v>
      </c>
      <c r="AL125" s="3">
        <f>AL126</f>
        <v>0</v>
      </c>
      <c r="AM125" s="318" t="e">
        <f>ROUND((Q125*100%/P125*100),2)</f>
        <v>#DIV/0!</v>
      </c>
      <c r="AN125" s="3">
        <f>AN126</f>
        <v>0</v>
      </c>
      <c r="AO125" s="3">
        <f>AO126</f>
        <v>0</v>
      </c>
      <c r="AP125" s="640" t="s">
        <v>295</v>
      </c>
      <c r="AQ125" s="95">
        <v>0</v>
      </c>
    </row>
    <row r="126" spans="1:45" ht="17.25" hidden="1" customHeight="1">
      <c r="A126" s="1308"/>
      <c r="B126" s="42" t="s">
        <v>201</v>
      </c>
      <c r="C126" s="313"/>
      <c r="D126" s="313"/>
      <c r="E126" s="313"/>
      <c r="F126" s="313"/>
      <c r="G126" s="313"/>
      <c r="H126" s="925"/>
      <c r="I126" s="1308"/>
      <c r="J126" s="911"/>
      <c r="K126" s="47"/>
      <c r="L126" s="47">
        <v>28990</v>
      </c>
      <c r="M126" s="47">
        <v>0</v>
      </c>
      <c r="N126" s="47">
        <v>10150</v>
      </c>
      <c r="O126" s="47">
        <v>0</v>
      </c>
      <c r="P126" s="47">
        <v>18840</v>
      </c>
      <c r="Q126" s="47">
        <f>Q127</f>
        <v>24158.332999999999</v>
      </c>
      <c r="R126" s="47">
        <f t="shared" si="87"/>
        <v>10000</v>
      </c>
      <c r="S126" s="47">
        <f t="shared" si="87"/>
        <v>10000</v>
      </c>
      <c r="T126" s="47">
        <f t="shared" si="87"/>
        <v>14158.333000000001</v>
      </c>
      <c r="U126" s="47">
        <f t="shared" si="87"/>
        <v>14158.333000000001</v>
      </c>
      <c r="V126" s="47">
        <f t="shared" si="87"/>
        <v>0</v>
      </c>
      <c r="W126" s="47">
        <f t="shared" si="87"/>
        <v>0</v>
      </c>
      <c r="X126" s="47">
        <f t="shared" si="87"/>
        <v>0</v>
      </c>
      <c r="Y126" s="47">
        <f t="shared" si="87"/>
        <v>0</v>
      </c>
      <c r="Z126" s="96"/>
      <c r="AA126" s="47">
        <f t="shared" si="87"/>
        <v>0</v>
      </c>
      <c r="AB126" s="47">
        <f t="shared" si="87"/>
        <v>0</v>
      </c>
      <c r="AC126" s="47">
        <f t="shared" si="87"/>
        <v>0</v>
      </c>
      <c r="AD126" s="47">
        <f t="shared" si="87"/>
        <v>0</v>
      </c>
      <c r="AE126" s="47">
        <f>AE127</f>
        <v>0</v>
      </c>
      <c r="AF126" s="47">
        <f>AF141+AJ126</f>
        <v>0</v>
      </c>
      <c r="AG126" s="47">
        <f>AG141</f>
        <v>0</v>
      </c>
      <c r="AH126" s="47">
        <f>AH141</f>
        <v>0</v>
      </c>
      <c r="AI126" s="47">
        <f>AI141</f>
        <v>0</v>
      </c>
      <c r="AJ126" s="47">
        <v>0</v>
      </c>
      <c r="AK126" s="47">
        <v>0</v>
      </c>
      <c r="AL126" s="47">
        <v>0</v>
      </c>
      <c r="AM126" s="47">
        <v>0</v>
      </c>
      <c r="AN126" s="47">
        <v>0</v>
      </c>
      <c r="AO126" s="47">
        <v>0</v>
      </c>
      <c r="AP126" s="397"/>
      <c r="AQ126" s="96"/>
    </row>
    <row r="127" spans="1:45" s="266" customFormat="1" ht="24.75" hidden="1" customHeight="1">
      <c r="A127" s="541"/>
      <c r="B127" s="252" t="s">
        <v>290</v>
      </c>
      <c r="C127" s="363"/>
      <c r="D127" s="363"/>
      <c r="E127" s="363"/>
      <c r="F127" s="363"/>
      <c r="G127" s="363"/>
      <c r="H127" s="364"/>
      <c r="I127" s="616"/>
      <c r="J127" s="258"/>
      <c r="K127" s="96"/>
      <c r="L127" s="96"/>
      <c r="M127" s="96"/>
      <c r="N127" s="96"/>
      <c r="O127" s="96"/>
      <c r="P127" s="96"/>
      <c r="Q127" s="96">
        <f>S127+U127</f>
        <v>24158.332999999999</v>
      </c>
      <c r="R127" s="96">
        <f>S127</f>
        <v>10000</v>
      </c>
      <c r="S127" s="96">
        <v>10000</v>
      </c>
      <c r="T127" s="96">
        <f>U127</f>
        <v>14158.333000000001</v>
      </c>
      <c r="U127" s="96">
        <v>14158.333000000001</v>
      </c>
      <c r="V127" s="96"/>
      <c r="W127" s="96"/>
      <c r="X127" s="96"/>
      <c r="Y127" s="96"/>
      <c r="Z127" s="96"/>
      <c r="AA127" s="96">
        <f>SUM(AB127:AE127)</f>
        <v>0</v>
      </c>
      <c r="AB127" s="96"/>
      <c r="AC127" s="96"/>
      <c r="AD127" s="96"/>
      <c r="AE127" s="96">
        <v>0</v>
      </c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405"/>
      <c r="AQ127" s="96"/>
    </row>
    <row r="128" spans="1:45" ht="54" hidden="1" customHeight="1">
      <c r="A128" s="996" t="s">
        <v>60</v>
      </c>
      <c r="B128" s="1281" t="s">
        <v>45</v>
      </c>
      <c r="C128" s="1282"/>
      <c r="D128" s="1282"/>
      <c r="E128" s="1282"/>
      <c r="F128" s="1282"/>
      <c r="G128" s="1282"/>
      <c r="H128" s="1283"/>
      <c r="I128" s="23" t="s">
        <v>19</v>
      </c>
      <c r="J128" s="47">
        <v>0</v>
      </c>
      <c r="K128" s="47">
        <f>K131</f>
        <v>0</v>
      </c>
      <c r="L128" s="47">
        <f>M128+N128+O128</f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96"/>
      <c r="AA128" s="47">
        <v>0</v>
      </c>
      <c r="AB128" s="47">
        <v>0</v>
      </c>
      <c r="AC128" s="47">
        <v>0</v>
      </c>
      <c r="AD128" s="47">
        <v>0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v>0</v>
      </c>
      <c r="AK128" s="47">
        <v>0</v>
      </c>
      <c r="AL128" s="47">
        <v>0</v>
      </c>
      <c r="AM128" s="47">
        <v>0</v>
      </c>
      <c r="AN128" s="47">
        <v>0</v>
      </c>
      <c r="AO128" s="47">
        <v>0</v>
      </c>
      <c r="AP128" s="397"/>
      <c r="AQ128" s="96"/>
    </row>
    <row r="129" spans="1:43" ht="42.75" hidden="1" customHeight="1">
      <c r="A129" s="997"/>
      <c r="B129" s="1284"/>
      <c r="C129" s="1285"/>
      <c r="D129" s="1285"/>
      <c r="E129" s="1285"/>
      <c r="F129" s="1285"/>
      <c r="G129" s="1285"/>
      <c r="H129" s="1286"/>
      <c r="I129" s="23" t="s">
        <v>20</v>
      </c>
      <c r="J129" s="47">
        <f>J138</f>
        <v>4106.3500000000004</v>
      </c>
      <c r="K129" s="47">
        <v>0</v>
      </c>
      <c r="L129" s="47">
        <f>L138</f>
        <v>6022.96</v>
      </c>
      <c r="M129" s="47">
        <f>M138</f>
        <v>0</v>
      </c>
      <c r="N129" s="47">
        <f t="shared" ref="N129:AO129" si="88">N138</f>
        <v>980</v>
      </c>
      <c r="O129" s="47">
        <f t="shared" si="88"/>
        <v>0</v>
      </c>
      <c r="P129" s="47">
        <f t="shared" si="88"/>
        <v>420.48</v>
      </c>
      <c r="Q129" s="47">
        <f t="shared" si="88"/>
        <v>0</v>
      </c>
      <c r="R129" s="47">
        <f t="shared" si="88"/>
        <v>0</v>
      </c>
      <c r="S129" s="47">
        <f t="shared" si="88"/>
        <v>0</v>
      </c>
      <c r="T129" s="47">
        <f t="shared" si="88"/>
        <v>980</v>
      </c>
      <c r="U129" s="47">
        <f t="shared" si="88"/>
        <v>980</v>
      </c>
      <c r="V129" s="47">
        <f t="shared" si="88"/>
        <v>0</v>
      </c>
      <c r="W129" s="47">
        <f t="shared" si="88"/>
        <v>0</v>
      </c>
      <c r="X129" s="47">
        <f t="shared" si="88"/>
        <v>0</v>
      </c>
      <c r="Y129" s="47">
        <f t="shared" si="88"/>
        <v>0</v>
      </c>
      <c r="Z129" s="96"/>
      <c r="AA129" s="47">
        <f t="shared" si="88"/>
        <v>0</v>
      </c>
      <c r="AB129" s="47">
        <f t="shared" si="88"/>
        <v>0</v>
      </c>
      <c r="AC129" s="47">
        <f t="shared" si="88"/>
        <v>0</v>
      </c>
      <c r="AD129" s="47">
        <f t="shared" si="88"/>
        <v>0</v>
      </c>
      <c r="AE129" s="47">
        <f t="shared" si="88"/>
        <v>0</v>
      </c>
      <c r="AF129" s="47">
        <f t="shared" si="88"/>
        <v>0</v>
      </c>
      <c r="AG129" s="47">
        <f t="shared" si="88"/>
        <v>0</v>
      </c>
      <c r="AH129" s="47">
        <f t="shared" si="88"/>
        <v>0</v>
      </c>
      <c r="AI129" s="47">
        <f t="shared" si="88"/>
        <v>0</v>
      </c>
      <c r="AJ129" s="47">
        <f t="shared" si="88"/>
        <v>0</v>
      </c>
      <c r="AK129" s="47">
        <f t="shared" si="88"/>
        <v>420.48</v>
      </c>
      <c r="AL129" s="47">
        <f t="shared" si="88"/>
        <v>420.48</v>
      </c>
      <c r="AM129" s="47">
        <f t="shared" si="88"/>
        <v>0</v>
      </c>
      <c r="AN129" s="47">
        <f t="shared" si="88"/>
        <v>0</v>
      </c>
      <c r="AO129" s="47">
        <f t="shared" si="88"/>
        <v>0</v>
      </c>
      <c r="AP129" s="397"/>
      <c r="AQ129" s="96"/>
    </row>
    <row r="130" spans="1:43" ht="25.5" hidden="1">
      <c r="A130" s="997"/>
      <c r="B130" s="1284"/>
      <c r="C130" s="1285"/>
      <c r="D130" s="1285"/>
      <c r="E130" s="1285"/>
      <c r="F130" s="1285"/>
      <c r="G130" s="1285"/>
      <c r="H130" s="1286"/>
      <c r="I130" s="23" t="s">
        <v>10</v>
      </c>
      <c r="J130" s="47">
        <v>0</v>
      </c>
      <c r="K130" s="47">
        <v>0</v>
      </c>
      <c r="L130" s="47">
        <f>M130+N130+O130</f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96"/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397"/>
      <c r="AQ130" s="96"/>
    </row>
    <row r="131" spans="1:43" ht="129" hidden="1" customHeight="1">
      <c r="A131" s="998"/>
      <c r="B131" s="1287"/>
      <c r="C131" s="1288"/>
      <c r="D131" s="1288"/>
      <c r="E131" s="1288"/>
      <c r="F131" s="1288"/>
      <c r="G131" s="1288"/>
      <c r="H131" s="1289"/>
      <c r="I131" s="23" t="s">
        <v>9</v>
      </c>
      <c r="J131" s="47">
        <v>0</v>
      </c>
      <c r="K131" s="47"/>
      <c r="L131" s="47">
        <f>M131+N131+O131</f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0</v>
      </c>
      <c r="V131" s="47">
        <v>0</v>
      </c>
      <c r="W131" s="47">
        <v>0</v>
      </c>
      <c r="X131" s="47">
        <v>0</v>
      </c>
      <c r="Y131" s="47">
        <v>0</v>
      </c>
      <c r="Z131" s="96"/>
      <c r="AA131" s="47">
        <v>0</v>
      </c>
      <c r="AB131" s="47">
        <v>0</v>
      </c>
      <c r="AC131" s="47">
        <v>0</v>
      </c>
      <c r="AD131" s="47">
        <v>0</v>
      </c>
      <c r="AE131" s="47">
        <v>0</v>
      </c>
      <c r="AF131" s="47">
        <v>0</v>
      </c>
      <c r="AG131" s="47">
        <v>0</v>
      </c>
      <c r="AH131" s="47">
        <v>0</v>
      </c>
      <c r="AI131" s="47">
        <v>0</v>
      </c>
      <c r="AJ131" s="47">
        <v>0</v>
      </c>
      <c r="AK131" s="47">
        <v>0</v>
      </c>
      <c r="AL131" s="47">
        <v>0</v>
      </c>
      <c r="AM131" s="47">
        <v>0</v>
      </c>
      <c r="AN131" s="47">
        <v>0</v>
      </c>
      <c r="AO131" s="47">
        <v>0</v>
      </c>
      <c r="AP131" s="397"/>
      <c r="AQ131" s="96"/>
    </row>
    <row r="132" spans="1:43" s="327" customFormat="1" ht="31.5" customHeight="1">
      <c r="A132" s="806"/>
      <c r="B132" s="789" t="s">
        <v>409</v>
      </c>
      <c r="C132" s="312"/>
      <c r="D132" s="312"/>
      <c r="E132" s="312"/>
      <c r="F132" s="312"/>
      <c r="G132" s="312"/>
      <c r="H132" s="879"/>
      <c r="I132" s="922"/>
      <c r="J132" s="888"/>
      <c r="K132" s="3"/>
      <c r="L132" s="3"/>
      <c r="M132" s="3"/>
      <c r="N132" s="3"/>
      <c r="O132" s="3"/>
      <c r="P132" s="3">
        <f>SUM(P133:P134)</f>
        <v>2820.43</v>
      </c>
      <c r="Q132" s="3">
        <f t="shared" ref="Q132:AA132" si="89">SUM(Q133:Q134)</f>
        <v>0</v>
      </c>
      <c r="R132" s="3">
        <f t="shared" si="89"/>
        <v>0</v>
      </c>
      <c r="S132" s="3">
        <f t="shared" si="89"/>
        <v>0</v>
      </c>
      <c r="T132" s="3">
        <f t="shared" si="89"/>
        <v>0</v>
      </c>
      <c r="U132" s="3">
        <f t="shared" si="89"/>
        <v>0</v>
      </c>
      <c r="V132" s="3">
        <f t="shared" si="89"/>
        <v>0</v>
      </c>
      <c r="W132" s="3">
        <f t="shared" si="89"/>
        <v>0</v>
      </c>
      <c r="X132" s="3">
        <f t="shared" si="89"/>
        <v>0</v>
      </c>
      <c r="Y132" s="3">
        <f t="shared" si="89"/>
        <v>0</v>
      </c>
      <c r="Z132" s="3">
        <f t="shared" si="89"/>
        <v>0</v>
      </c>
      <c r="AA132" s="3">
        <f t="shared" si="89"/>
        <v>0</v>
      </c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18"/>
      <c r="AN132" s="3"/>
      <c r="AO132" s="3"/>
      <c r="AP132" s="640"/>
      <c r="AQ132" s="95"/>
    </row>
    <row r="133" spans="1:43" ht="15.75">
      <c r="A133" s="877"/>
      <c r="B133" s="42" t="s">
        <v>285</v>
      </c>
      <c r="C133" s="907"/>
      <c r="D133" s="907"/>
      <c r="E133" s="907"/>
      <c r="F133" s="907"/>
      <c r="G133" s="907"/>
      <c r="H133" s="908"/>
      <c r="I133" s="891"/>
      <c r="J133" s="4"/>
      <c r="K133" s="47"/>
      <c r="L133" s="47"/>
      <c r="M133" s="47"/>
      <c r="N133" s="47"/>
      <c r="O133" s="47"/>
      <c r="P133" s="47">
        <v>508</v>
      </c>
      <c r="Q133" s="47">
        <v>0</v>
      </c>
      <c r="R133" s="47"/>
      <c r="S133" s="47"/>
      <c r="T133" s="47"/>
      <c r="U133" s="47"/>
      <c r="V133" s="47"/>
      <c r="W133" s="47"/>
      <c r="X133" s="47"/>
      <c r="Y133" s="47"/>
      <c r="Z133" s="96"/>
      <c r="AA133" s="47">
        <v>0</v>
      </c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"/>
      <c r="AN133" s="47"/>
      <c r="AO133" s="47"/>
      <c r="AP133" s="397"/>
      <c r="AQ133" s="96"/>
    </row>
    <row r="134" spans="1:43" ht="17.25" customHeight="1">
      <c r="A134" s="877"/>
      <c r="B134" s="42" t="s">
        <v>213</v>
      </c>
      <c r="C134" s="313"/>
      <c r="D134" s="313"/>
      <c r="E134" s="313"/>
      <c r="F134" s="313"/>
      <c r="G134" s="313"/>
      <c r="H134" s="925"/>
      <c r="I134" s="891"/>
      <c r="J134" s="911"/>
      <c r="K134" s="47"/>
      <c r="L134" s="47"/>
      <c r="M134" s="47"/>
      <c r="N134" s="47"/>
      <c r="O134" s="47"/>
      <c r="P134" s="47">
        <v>2312.4299999999998</v>
      </c>
      <c r="Q134" s="47">
        <v>0</v>
      </c>
      <c r="R134" s="47"/>
      <c r="S134" s="47"/>
      <c r="T134" s="47"/>
      <c r="U134" s="47"/>
      <c r="V134" s="47"/>
      <c r="W134" s="47"/>
      <c r="X134" s="47"/>
      <c r="Y134" s="47"/>
      <c r="Z134" s="96"/>
      <c r="AA134" s="47">
        <v>0</v>
      </c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397"/>
      <c r="AQ134" s="96"/>
    </row>
    <row r="135" spans="1:43" s="327" customFormat="1" ht="31.5" customHeight="1">
      <c r="A135" s="806"/>
      <c r="B135" s="789" t="s">
        <v>410</v>
      </c>
      <c r="C135" s="312"/>
      <c r="D135" s="312"/>
      <c r="E135" s="312"/>
      <c r="F135" s="312"/>
      <c r="G135" s="312"/>
      <c r="H135" s="879"/>
      <c r="I135" s="922"/>
      <c r="J135" s="888"/>
      <c r="K135" s="3"/>
      <c r="L135" s="3"/>
      <c r="M135" s="3"/>
      <c r="N135" s="3"/>
      <c r="O135" s="3"/>
      <c r="P135" s="3">
        <f>SUM(P136:P137)</f>
        <v>3423.47</v>
      </c>
      <c r="Q135" s="3">
        <f t="shared" ref="Q135:AA135" si="90">SUM(Q136:Q137)</f>
        <v>0</v>
      </c>
      <c r="R135" s="3">
        <f t="shared" si="90"/>
        <v>0</v>
      </c>
      <c r="S135" s="3">
        <f t="shared" si="90"/>
        <v>0</v>
      </c>
      <c r="T135" s="3">
        <f t="shared" si="90"/>
        <v>0</v>
      </c>
      <c r="U135" s="3">
        <f t="shared" si="90"/>
        <v>0</v>
      </c>
      <c r="V135" s="3">
        <f t="shared" si="90"/>
        <v>0</v>
      </c>
      <c r="W135" s="3">
        <f t="shared" si="90"/>
        <v>0</v>
      </c>
      <c r="X135" s="3">
        <f t="shared" si="90"/>
        <v>0</v>
      </c>
      <c r="Y135" s="3">
        <f t="shared" si="90"/>
        <v>0</v>
      </c>
      <c r="Z135" s="3">
        <f t="shared" si="90"/>
        <v>0</v>
      </c>
      <c r="AA135" s="3">
        <f t="shared" si="90"/>
        <v>0</v>
      </c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18"/>
      <c r="AN135" s="3"/>
      <c r="AO135" s="3"/>
      <c r="AP135" s="640"/>
      <c r="AQ135" s="95"/>
    </row>
    <row r="136" spans="1:43" ht="15.75">
      <c r="A136" s="877"/>
      <c r="B136" s="42" t="s">
        <v>285</v>
      </c>
      <c r="C136" s="907"/>
      <c r="D136" s="907"/>
      <c r="E136" s="907"/>
      <c r="F136" s="907"/>
      <c r="G136" s="907"/>
      <c r="H136" s="908"/>
      <c r="I136" s="891"/>
      <c r="J136" s="4"/>
      <c r="K136" s="47"/>
      <c r="L136" s="47"/>
      <c r="M136" s="47"/>
      <c r="N136" s="47"/>
      <c r="O136" s="47"/>
      <c r="P136" s="47">
        <v>489</v>
      </c>
      <c r="Q136" s="47">
        <v>0</v>
      </c>
      <c r="R136" s="47"/>
      <c r="S136" s="47"/>
      <c r="T136" s="47"/>
      <c r="U136" s="47"/>
      <c r="V136" s="47"/>
      <c r="W136" s="47"/>
      <c r="X136" s="47"/>
      <c r="Y136" s="47"/>
      <c r="Z136" s="96"/>
      <c r="AA136" s="47">
        <v>0</v>
      </c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"/>
      <c r="AN136" s="47"/>
      <c r="AO136" s="47"/>
      <c r="AP136" s="397"/>
      <c r="AQ136" s="96"/>
    </row>
    <row r="137" spans="1:43" ht="17.25" customHeight="1">
      <c r="A137" s="877"/>
      <c r="B137" s="42" t="s">
        <v>213</v>
      </c>
      <c r="C137" s="313"/>
      <c r="D137" s="313"/>
      <c r="E137" s="313"/>
      <c r="F137" s="313"/>
      <c r="G137" s="313"/>
      <c r="H137" s="925"/>
      <c r="I137" s="891"/>
      <c r="J137" s="911"/>
      <c r="K137" s="47"/>
      <c r="L137" s="47"/>
      <c r="M137" s="47"/>
      <c r="N137" s="47"/>
      <c r="O137" s="47"/>
      <c r="P137" s="47">
        <v>2934.47</v>
      </c>
      <c r="Q137" s="47">
        <v>0</v>
      </c>
      <c r="R137" s="47"/>
      <c r="S137" s="47"/>
      <c r="T137" s="47"/>
      <c r="U137" s="47"/>
      <c r="V137" s="47"/>
      <c r="W137" s="47"/>
      <c r="X137" s="47"/>
      <c r="Y137" s="47"/>
      <c r="Z137" s="96"/>
      <c r="AA137" s="47">
        <v>0</v>
      </c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397"/>
      <c r="AQ137" s="96"/>
    </row>
    <row r="138" spans="1:43" s="327" customFormat="1" ht="30" customHeight="1">
      <c r="A138" s="1036" t="s">
        <v>61</v>
      </c>
      <c r="B138" s="611" t="s">
        <v>88</v>
      </c>
      <c r="C138" s="807"/>
      <c r="D138" s="807"/>
      <c r="E138" s="807"/>
      <c r="F138" s="807"/>
      <c r="G138" s="807"/>
      <c r="H138" s="807"/>
      <c r="I138" s="1127" t="s">
        <v>20</v>
      </c>
      <c r="J138" s="1291">
        <v>4106.3500000000004</v>
      </c>
      <c r="K138" s="3">
        <v>0</v>
      </c>
      <c r="L138" s="3">
        <f>L139+L142</f>
        <v>6022.96</v>
      </c>
      <c r="M138" s="3">
        <f>M139+M142</f>
        <v>0</v>
      </c>
      <c r="N138" s="3">
        <f>N139+N142</f>
        <v>980</v>
      </c>
      <c r="O138" s="3">
        <f>O139+O142</f>
        <v>0</v>
      </c>
      <c r="P138" s="3">
        <f>P139+P142</f>
        <v>420.48</v>
      </c>
      <c r="Q138" s="3">
        <f t="shared" ref="Q138:AO138" si="91">Q139+Q142</f>
        <v>0</v>
      </c>
      <c r="R138" s="3">
        <f t="shared" si="91"/>
        <v>0</v>
      </c>
      <c r="S138" s="3">
        <f t="shared" si="91"/>
        <v>0</v>
      </c>
      <c r="T138" s="3">
        <f t="shared" si="91"/>
        <v>980</v>
      </c>
      <c r="U138" s="3">
        <f t="shared" si="91"/>
        <v>980</v>
      </c>
      <c r="V138" s="3">
        <f t="shared" si="91"/>
        <v>0</v>
      </c>
      <c r="W138" s="3">
        <f t="shared" si="91"/>
        <v>0</v>
      </c>
      <c r="X138" s="3">
        <f t="shared" si="91"/>
        <v>0</v>
      </c>
      <c r="Y138" s="3">
        <f t="shared" si="91"/>
        <v>0</v>
      </c>
      <c r="Z138" s="95">
        <v>0</v>
      </c>
      <c r="AA138" s="3">
        <f t="shared" si="91"/>
        <v>0</v>
      </c>
      <c r="AB138" s="3">
        <f>AB139+AB142</f>
        <v>0</v>
      </c>
      <c r="AC138" s="3">
        <f>AC139+AC142</f>
        <v>0</v>
      </c>
      <c r="AD138" s="3">
        <f>AD139+AD142</f>
        <v>0</v>
      </c>
      <c r="AE138" s="3">
        <f>AE139+AE142</f>
        <v>0</v>
      </c>
      <c r="AF138" s="3">
        <f t="shared" si="91"/>
        <v>0</v>
      </c>
      <c r="AG138" s="3">
        <f t="shared" si="91"/>
        <v>0</v>
      </c>
      <c r="AH138" s="3">
        <f t="shared" si="91"/>
        <v>0</v>
      </c>
      <c r="AI138" s="3">
        <f t="shared" si="91"/>
        <v>0</v>
      </c>
      <c r="AJ138" s="3">
        <f t="shared" si="91"/>
        <v>0</v>
      </c>
      <c r="AK138" s="3">
        <f>P138-Q138</f>
        <v>420.48</v>
      </c>
      <c r="AL138" s="3">
        <f>AK138</f>
        <v>420.48</v>
      </c>
      <c r="AM138" s="318">
        <f>ROUND((Q138*100%/P138*100),2)</f>
        <v>0</v>
      </c>
      <c r="AN138" s="3">
        <f t="shared" si="91"/>
        <v>0</v>
      </c>
      <c r="AO138" s="3">
        <f t="shared" si="91"/>
        <v>0</v>
      </c>
      <c r="AP138" s="640" t="s">
        <v>256</v>
      </c>
      <c r="AQ138" s="95">
        <v>0</v>
      </c>
    </row>
    <row r="139" spans="1:43">
      <c r="A139" s="1046"/>
      <c r="B139" s="23" t="s">
        <v>15</v>
      </c>
      <c r="C139" s="46"/>
      <c r="D139" s="46"/>
      <c r="E139" s="46"/>
      <c r="F139" s="46"/>
      <c r="G139" s="874">
        <v>2019</v>
      </c>
      <c r="H139" s="874">
        <v>2019</v>
      </c>
      <c r="I139" s="1128"/>
      <c r="J139" s="1292"/>
      <c r="K139" s="47"/>
      <c r="L139" s="47">
        <v>1000</v>
      </c>
      <c r="M139" s="47">
        <v>0</v>
      </c>
      <c r="N139" s="47">
        <v>980</v>
      </c>
      <c r="O139" s="47">
        <v>0</v>
      </c>
      <c r="P139" s="47">
        <v>0</v>
      </c>
      <c r="Q139" s="47">
        <v>0</v>
      </c>
      <c r="R139" s="47">
        <f t="shared" ref="R139:AA139" si="92">R140+R141</f>
        <v>0</v>
      </c>
      <c r="S139" s="47">
        <f t="shared" si="92"/>
        <v>0</v>
      </c>
      <c r="T139" s="47">
        <f t="shared" si="92"/>
        <v>980</v>
      </c>
      <c r="U139" s="47">
        <f t="shared" si="92"/>
        <v>980</v>
      </c>
      <c r="V139" s="47">
        <f t="shared" si="92"/>
        <v>0</v>
      </c>
      <c r="W139" s="47">
        <f t="shared" si="92"/>
        <v>0</v>
      </c>
      <c r="X139" s="47">
        <f t="shared" si="92"/>
        <v>0</v>
      </c>
      <c r="Y139" s="47">
        <f t="shared" si="92"/>
        <v>0</v>
      </c>
      <c r="Z139" s="96"/>
      <c r="AA139" s="47">
        <f t="shared" si="92"/>
        <v>0</v>
      </c>
      <c r="AB139" s="47">
        <f>AB140+AB141</f>
        <v>0</v>
      </c>
      <c r="AC139" s="47">
        <f>AC140+AC141</f>
        <v>0</v>
      </c>
      <c r="AD139" s="47">
        <f>AD140+AD141</f>
        <v>0</v>
      </c>
      <c r="AE139" s="47">
        <f>AE140+AE141</f>
        <v>0</v>
      </c>
      <c r="AF139" s="47">
        <v>0</v>
      </c>
      <c r="AG139" s="47">
        <v>0</v>
      </c>
      <c r="AH139" s="47">
        <v>0</v>
      </c>
      <c r="AI139" s="47">
        <v>0</v>
      </c>
      <c r="AJ139" s="47">
        <v>0</v>
      </c>
      <c r="AK139" s="47">
        <v>0</v>
      </c>
      <c r="AL139" s="47">
        <v>0</v>
      </c>
      <c r="AM139" s="47">
        <v>0</v>
      </c>
      <c r="AN139" s="47">
        <v>0</v>
      </c>
      <c r="AO139" s="47">
        <v>0</v>
      </c>
      <c r="AP139" s="397"/>
      <c r="AQ139" s="96"/>
    </row>
    <row r="140" spans="1:43" s="266" customFormat="1" hidden="1">
      <c r="A140" s="1046"/>
      <c r="B140" s="444" t="s">
        <v>251</v>
      </c>
      <c r="C140" s="445"/>
      <c r="D140" s="445"/>
      <c r="E140" s="445"/>
      <c r="F140" s="445"/>
      <c r="G140" s="262"/>
      <c r="H140" s="262"/>
      <c r="I140" s="1128"/>
      <c r="J140" s="1292"/>
      <c r="K140" s="96"/>
      <c r="L140" s="96"/>
      <c r="M140" s="96"/>
      <c r="N140" s="96"/>
      <c r="O140" s="96"/>
      <c r="P140" s="96">
        <v>0</v>
      </c>
      <c r="Q140" s="96">
        <f>S140+U140</f>
        <v>980</v>
      </c>
      <c r="R140" s="96">
        <v>0</v>
      </c>
      <c r="S140" s="96">
        <v>0</v>
      </c>
      <c r="T140" s="96">
        <f>U140</f>
        <v>980</v>
      </c>
      <c r="U140" s="96">
        <v>980</v>
      </c>
      <c r="V140" s="96"/>
      <c r="W140" s="96"/>
      <c r="X140" s="96"/>
      <c r="Y140" s="96"/>
      <c r="Z140" s="96"/>
      <c r="AA140" s="96">
        <f>AB140</f>
        <v>0</v>
      </c>
      <c r="AB140" s="96">
        <v>0</v>
      </c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405"/>
      <c r="AQ140" s="96"/>
    </row>
    <row r="141" spans="1:43" s="266" customFormat="1" hidden="1">
      <c r="A141" s="1046"/>
      <c r="B141" s="444" t="s">
        <v>252</v>
      </c>
      <c r="C141" s="445"/>
      <c r="D141" s="445"/>
      <c r="E141" s="445"/>
      <c r="F141" s="445"/>
      <c r="G141" s="262"/>
      <c r="H141" s="262"/>
      <c r="I141" s="1128"/>
      <c r="J141" s="1292"/>
      <c r="K141" s="96"/>
      <c r="L141" s="96"/>
      <c r="M141" s="96"/>
      <c r="N141" s="96"/>
      <c r="O141" s="96"/>
      <c r="P141" s="96"/>
      <c r="Q141" s="96">
        <f>S141</f>
        <v>0</v>
      </c>
      <c r="R141" s="96">
        <f>S141</f>
        <v>0</v>
      </c>
      <c r="S141" s="96">
        <v>0</v>
      </c>
      <c r="T141" s="96"/>
      <c r="U141" s="96"/>
      <c r="V141" s="96"/>
      <c r="W141" s="96"/>
      <c r="X141" s="96"/>
      <c r="Y141" s="96"/>
      <c r="Z141" s="96"/>
      <c r="AA141" s="96">
        <f>AB141</f>
        <v>0</v>
      </c>
      <c r="AB141" s="96">
        <v>0</v>
      </c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405"/>
      <c r="AQ141" s="96"/>
    </row>
    <row r="142" spans="1:43">
      <c r="A142" s="1047"/>
      <c r="B142" s="23" t="s">
        <v>16</v>
      </c>
      <c r="C142" s="46"/>
      <c r="D142" s="46"/>
      <c r="E142" s="46"/>
      <c r="F142" s="46"/>
      <c r="G142" s="874">
        <v>2020</v>
      </c>
      <c r="H142" s="874">
        <v>2021</v>
      </c>
      <c r="I142" s="1129"/>
      <c r="J142" s="1293"/>
      <c r="K142" s="47"/>
      <c r="L142" s="47">
        <v>5022.96</v>
      </c>
      <c r="M142" s="47">
        <v>0</v>
      </c>
      <c r="N142" s="47">
        <v>0</v>
      </c>
      <c r="O142" s="47">
        <v>0</v>
      </c>
      <c r="P142" s="47">
        <v>420.48</v>
      </c>
      <c r="Q142" s="47">
        <v>0</v>
      </c>
      <c r="R142" s="47">
        <v>0</v>
      </c>
      <c r="S142" s="47">
        <v>0</v>
      </c>
      <c r="T142" s="47">
        <v>0</v>
      </c>
      <c r="U142" s="47">
        <v>0</v>
      </c>
      <c r="V142" s="47">
        <v>0</v>
      </c>
      <c r="W142" s="47">
        <v>0</v>
      </c>
      <c r="X142" s="96">
        <v>0</v>
      </c>
      <c r="Y142" s="96">
        <v>0</v>
      </c>
      <c r="Z142" s="96"/>
      <c r="AA142" s="47">
        <v>0</v>
      </c>
      <c r="AB142" s="47">
        <v>0</v>
      </c>
      <c r="AC142" s="47">
        <v>0</v>
      </c>
      <c r="AD142" s="47">
        <v>0</v>
      </c>
      <c r="AE142" s="47">
        <v>0</v>
      </c>
      <c r="AF142" s="47">
        <v>0</v>
      </c>
      <c r="AG142" s="47">
        <v>0</v>
      </c>
      <c r="AH142" s="47">
        <v>0</v>
      </c>
      <c r="AI142" s="47">
        <v>0</v>
      </c>
      <c r="AJ142" s="47">
        <v>0</v>
      </c>
      <c r="AK142" s="47">
        <v>0</v>
      </c>
      <c r="AL142" s="47">
        <v>0</v>
      </c>
      <c r="AM142" s="47">
        <v>0</v>
      </c>
      <c r="AN142" s="47">
        <v>0</v>
      </c>
      <c r="AO142" s="47">
        <v>0</v>
      </c>
      <c r="AP142" s="397"/>
      <c r="AQ142" s="96"/>
    </row>
    <row r="143" spans="1:43" s="327" customFormat="1" ht="30" customHeight="1">
      <c r="A143" s="1036" t="s">
        <v>61</v>
      </c>
      <c r="B143" s="611" t="s">
        <v>411</v>
      </c>
      <c r="C143" s="807"/>
      <c r="D143" s="807"/>
      <c r="E143" s="807"/>
      <c r="F143" s="807"/>
      <c r="G143" s="807"/>
      <c r="H143" s="807"/>
      <c r="I143" s="1127" t="s">
        <v>20</v>
      </c>
      <c r="J143" s="1291">
        <v>4106.3500000000004</v>
      </c>
      <c r="K143" s="3">
        <v>0</v>
      </c>
      <c r="L143" s="3">
        <f>L144+L147</f>
        <v>6022.96</v>
      </c>
      <c r="M143" s="3">
        <f>M144+M147</f>
        <v>0</v>
      </c>
      <c r="N143" s="3">
        <f>N144+N147</f>
        <v>980</v>
      </c>
      <c r="O143" s="3">
        <f>O144+O147</f>
        <v>0</v>
      </c>
      <c r="P143" s="3">
        <f>P144+P147</f>
        <v>1281.26</v>
      </c>
      <c r="Q143" s="3">
        <f t="shared" ref="Q143:Y143" si="93">Q144+Q147</f>
        <v>0</v>
      </c>
      <c r="R143" s="3">
        <f t="shared" si="93"/>
        <v>0</v>
      </c>
      <c r="S143" s="3">
        <f t="shared" si="93"/>
        <v>0</v>
      </c>
      <c r="T143" s="3">
        <f t="shared" si="93"/>
        <v>980</v>
      </c>
      <c r="U143" s="3">
        <f t="shared" si="93"/>
        <v>980</v>
      </c>
      <c r="V143" s="3">
        <f t="shared" si="93"/>
        <v>0</v>
      </c>
      <c r="W143" s="3">
        <f t="shared" si="93"/>
        <v>0</v>
      </c>
      <c r="X143" s="3">
        <f t="shared" si="93"/>
        <v>0</v>
      </c>
      <c r="Y143" s="3">
        <f t="shared" si="93"/>
        <v>0</v>
      </c>
      <c r="Z143" s="95">
        <v>0</v>
      </c>
      <c r="AA143" s="3">
        <f t="shared" ref="AA143" si="94">AA144+AA147</f>
        <v>0</v>
      </c>
      <c r="AB143" s="3">
        <f>AB144+AB147</f>
        <v>0</v>
      </c>
      <c r="AC143" s="3">
        <f>AC144+AC147</f>
        <v>0</v>
      </c>
      <c r="AD143" s="3">
        <f>AD144+AD147</f>
        <v>0</v>
      </c>
      <c r="AE143" s="3">
        <f>AE144+AE147</f>
        <v>0</v>
      </c>
      <c r="AF143" s="3">
        <f t="shared" ref="AF143:AJ143" si="95">AF144+AF147</f>
        <v>0</v>
      </c>
      <c r="AG143" s="3">
        <f t="shared" si="95"/>
        <v>0</v>
      </c>
      <c r="AH143" s="3">
        <f t="shared" si="95"/>
        <v>0</v>
      </c>
      <c r="AI143" s="3">
        <f t="shared" si="95"/>
        <v>0</v>
      </c>
      <c r="AJ143" s="3">
        <f t="shared" si="95"/>
        <v>0</v>
      </c>
      <c r="AK143" s="3">
        <f>P143-Q143</f>
        <v>1281.26</v>
      </c>
      <c r="AL143" s="3">
        <f>AK143</f>
        <v>1281.26</v>
      </c>
      <c r="AM143" s="318">
        <f>ROUND((Q143*100%/P143*100),2)</f>
        <v>0</v>
      </c>
      <c r="AN143" s="3">
        <f t="shared" ref="AN143:AO143" si="96">AN144+AN147</f>
        <v>0</v>
      </c>
      <c r="AO143" s="3">
        <f t="shared" si="96"/>
        <v>0</v>
      </c>
      <c r="AP143" s="640" t="s">
        <v>256</v>
      </c>
      <c r="AQ143" s="95">
        <v>0</v>
      </c>
    </row>
    <row r="144" spans="1:43">
      <c r="A144" s="1046"/>
      <c r="B144" s="23" t="s">
        <v>15</v>
      </c>
      <c r="C144" s="46"/>
      <c r="D144" s="46"/>
      <c r="E144" s="46"/>
      <c r="F144" s="46"/>
      <c r="G144" s="874">
        <v>2019</v>
      </c>
      <c r="H144" s="874">
        <v>2019</v>
      </c>
      <c r="I144" s="1128"/>
      <c r="J144" s="1292"/>
      <c r="K144" s="47"/>
      <c r="L144" s="47">
        <v>1000</v>
      </c>
      <c r="M144" s="47">
        <v>0</v>
      </c>
      <c r="N144" s="47">
        <v>980</v>
      </c>
      <c r="O144" s="47">
        <v>0</v>
      </c>
      <c r="P144" s="47">
        <v>377.92</v>
      </c>
      <c r="Q144" s="47">
        <v>0</v>
      </c>
      <c r="R144" s="47">
        <f t="shared" ref="R144:Y144" si="97">R145+R146</f>
        <v>0</v>
      </c>
      <c r="S144" s="47">
        <f t="shared" si="97"/>
        <v>0</v>
      </c>
      <c r="T144" s="47">
        <f t="shared" si="97"/>
        <v>980</v>
      </c>
      <c r="U144" s="47">
        <f t="shared" si="97"/>
        <v>980</v>
      </c>
      <c r="V144" s="47">
        <f t="shared" si="97"/>
        <v>0</v>
      </c>
      <c r="W144" s="47">
        <f t="shared" si="97"/>
        <v>0</v>
      </c>
      <c r="X144" s="47">
        <f t="shared" si="97"/>
        <v>0</v>
      </c>
      <c r="Y144" s="47">
        <f t="shared" si="97"/>
        <v>0</v>
      </c>
      <c r="Z144" s="96"/>
      <c r="AA144" s="47">
        <f t="shared" ref="AA144" si="98">AA145+AA146</f>
        <v>0</v>
      </c>
      <c r="AB144" s="47">
        <f>AB145+AB146</f>
        <v>0</v>
      </c>
      <c r="AC144" s="47">
        <f>AC145+AC146</f>
        <v>0</v>
      </c>
      <c r="AD144" s="47">
        <f>AD145+AD146</f>
        <v>0</v>
      </c>
      <c r="AE144" s="47">
        <f>AE145+AE146</f>
        <v>0</v>
      </c>
      <c r="AF144" s="47">
        <v>0</v>
      </c>
      <c r="AG144" s="47">
        <v>0</v>
      </c>
      <c r="AH144" s="47">
        <v>0</v>
      </c>
      <c r="AI144" s="47">
        <v>0</v>
      </c>
      <c r="AJ144" s="47">
        <v>0</v>
      </c>
      <c r="AK144" s="47">
        <v>0</v>
      </c>
      <c r="AL144" s="47">
        <v>0</v>
      </c>
      <c r="AM144" s="47">
        <v>0</v>
      </c>
      <c r="AN144" s="47">
        <v>0</v>
      </c>
      <c r="AO144" s="47">
        <v>0</v>
      </c>
      <c r="AP144" s="397"/>
      <c r="AQ144" s="96"/>
    </row>
    <row r="145" spans="1:43" s="266" customFormat="1" hidden="1">
      <c r="A145" s="1046"/>
      <c r="B145" s="444" t="s">
        <v>251</v>
      </c>
      <c r="C145" s="445"/>
      <c r="D145" s="445"/>
      <c r="E145" s="445"/>
      <c r="F145" s="445"/>
      <c r="G145" s="262"/>
      <c r="H145" s="262"/>
      <c r="I145" s="1128"/>
      <c r="J145" s="1292"/>
      <c r="K145" s="96"/>
      <c r="L145" s="96"/>
      <c r="M145" s="96"/>
      <c r="N145" s="96"/>
      <c r="O145" s="96"/>
      <c r="P145" s="96">
        <v>0</v>
      </c>
      <c r="Q145" s="96">
        <f>S145+U145</f>
        <v>980</v>
      </c>
      <c r="R145" s="96">
        <v>0</v>
      </c>
      <c r="S145" s="96">
        <v>0</v>
      </c>
      <c r="T145" s="96">
        <f>U145</f>
        <v>980</v>
      </c>
      <c r="U145" s="96">
        <v>980</v>
      </c>
      <c r="V145" s="96"/>
      <c r="W145" s="96"/>
      <c r="X145" s="96"/>
      <c r="Y145" s="96"/>
      <c r="Z145" s="96"/>
      <c r="AA145" s="96">
        <f>AB145</f>
        <v>0</v>
      </c>
      <c r="AB145" s="96">
        <v>0</v>
      </c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405"/>
      <c r="AQ145" s="96"/>
    </row>
    <row r="146" spans="1:43" s="266" customFormat="1" hidden="1">
      <c r="A146" s="1046"/>
      <c r="B146" s="444" t="s">
        <v>252</v>
      </c>
      <c r="C146" s="445"/>
      <c r="D146" s="445"/>
      <c r="E146" s="445"/>
      <c r="F146" s="445"/>
      <c r="G146" s="262"/>
      <c r="H146" s="262"/>
      <c r="I146" s="1128"/>
      <c r="J146" s="1292"/>
      <c r="K146" s="96"/>
      <c r="L146" s="96"/>
      <c r="M146" s="96"/>
      <c r="N146" s="96"/>
      <c r="O146" s="96"/>
      <c r="P146" s="96"/>
      <c r="Q146" s="96">
        <f>S146</f>
        <v>0</v>
      </c>
      <c r="R146" s="96">
        <f>S146</f>
        <v>0</v>
      </c>
      <c r="S146" s="96">
        <v>0</v>
      </c>
      <c r="T146" s="96"/>
      <c r="U146" s="96"/>
      <c r="V146" s="96"/>
      <c r="W146" s="96"/>
      <c r="X146" s="96"/>
      <c r="Y146" s="96"/>
      <c r="Z146" s="96"/>
      <c r="AA146" s="96">
        <f>AB146</f>
        <v>0</v>
      </c>
      <c r="AB146" s="96">
        <v>0</v>
      </c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405"/>
      <c r="AQ146" s="96"/>
    </row>
    <row r="147" spans="1:43">
      <c r="A147" s="1047"/>
      <c r="B147" s="23" t="s">
        <v>16</v>
      </c>
      <c r="C147" s="46"/>
      <c r="D147" s="46"/>
      <c r="E147" s="46"/>
      <c r="F147" s="46"/>
      <c r="G147" s="874">
        <v>2020</v>
      </c>
      <c r="H147" s="874">
        <v>2021</v>
      </c>
      <c r="I147" s="1129"/>
      <c r="J147" s="1293"/>
      <c r="K147" s="47"/>
      <c r="L147" s="47">
        <v>5022.96</v>
      </c>
      <c r="M147" s="47">
        <v>0</v>
      </c>
      <c r="N147" s="47">
        <v>0</v>
      </c>
      <c r="O147" s="47">
        <v>0</v>
      </c>
      <c r="P147" s="47">
        <v>903.34</v>
      </c>
      <c r="Q147" s="47">
        <v>0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7">
        <v>0</v>
      </c>
      <c r="X147" s="96">
        <v>0</v>
      </c>
      <c r="Y147" s="96">
        <v>0</v>
      </c>
      <c r="Z147" s="96"/>
      <c r="AA147" s="47">
        <v>0</v>
      </c>
      <c r="AB147" s="47">
        <v>0</v>
      </c>
      <c r="AC147" s="47">
        <v>0</v>
      </c>
      <c r="AD147" s="47">
        <v>0</v>
      </c>
      <c r="AE147" s="47">
        <v>0</v>
      </c>
      <c r="AF147" s="47">
        <v>0</v>
      </c>
      <c r="AG147" s="47">
        <v>0</v>
      </c>
      <c r="AH147" s="47">
        <v>0</v>
      </c>
      <c r="AI147" s="47">
        <v>0</v>
      </c>
      <c r="AJ147" s="47">
        <v>0</v>
      </c>
      <c r="AK147" s="47">
        <v>0</v>
      </c>
      <c r="AL147" s="47">
        <v>0</v>
      </c>
      <c r="AM147" s="47">
        <v>0</v>
      </c>
      <c r="AN147" s="47">
        <v>0</v>
      </c>
      <c r="AO147" s="47">
        <v>0</v>
      </c>
      <c r="AP147" s="397"/>
      <c r="AQ147" s="96"/>
    </row>
    <row r="148" spans="1:43" s="327" customFormat="1" ht="30" customHeight="1">
      <c r="A148" s="1036" t="s">
        <v>61</v>
      </c>
      <c r="B148" s="611" t="s">
        <v>412</v>
      </c>
      <c r="C148" s="807"/>
      <c r="D148" s="807"/>
      <c r="E148" s="807"/>
      <c r="F148" s="807"/>
      <c r="G148" s="807"/>
      <c r="H148" s="807"/>
      <c r="I148" s="1127" t="s">
        <v>20</v>
      </c>
      <c r="J148" s="1291">
        <v>4106.3500000000004</v>
      </c>
      <c r="K148" s="3">
        <v>0</v>
      </c>
      <c r="L148" s="3">
        <f>L149+L152</f>
        <v>6022.96</v>
      </c>
      <c r="M148" s="3">
        <f>M149+M152</f>
        <v>0</v>
      </c>
      <c r="N148" s="3">
        <f>N149+N152</f>
        <v>980</v>
      </c>
      <c r="O148" s="3">
        <f>O149+O152</f>
        <v>0</v>
      </c>
      <c r="P148" s="3">
        <f>P149+P152</f>
        <v>1281.26</v>
      </c>
      <c r="Q148" s="3">
        <f t="shared" ref="Q148:Y148" si="99">Q149+Q152</f>
        <v>0</v>
      </c>
      <c r="R148" s="3">
        <f t="shared" si="99"/>
        <v>0</v>
      </c>
      <c r="S148" s="3">
        <f t="shared" si="99"/>
        <v>0</v>
      </c>
      <c r="T148" s="3">
        <f t="shared" si="99"/>
        <v>980</v>
      </c>
      <c r="U148" s="3">
        <f t="shared" si="99"/>
        <v>980</v>
      </c>
      <c r="V148" s="3">
        <f t="shared" si="99"/>
        <v>0</v>
      </c>
      <c r="W148" s="3">
        <f t="shared" si="99"/>
        <v>0</v>
      </c>
      <c r="X148" s="3">
        <f t="shared" si="99"/>
        <v>0</v>
      </c>
      <c r="Y148" s="3">
        <f t="shared" si="99"/>
        <v>0</v>
      </c>
      <c r="Z148" s="95">
        <v>0</v>
      </c>
      <c r="AA148" s="3">
        <f t="shared" ref="AA148" si="100">AA149+AA152</f>
        <v>0</v>
      </c>
      <c r="AB148" s="3">
        <f>AB149+AB152</f>
        <v>0</v>
      </c>
      <c r="AC148" s="3">
        <f>AC149+AC152</f>
        <v>0</v>
      </c>
      <c r="AD148" s="3">
        <f>AD149+AD152</f>
        <v>0</v>
      </c>
      <c r="AE148" s="3">
        <f>AE149+AE152</f>
        <v>0</v>
      </c>
      <c r="AF148" s="3">
        <f t="shared" ref="AF148:AJ148" si="101">AF149+AF152</f>
        <v>0</v>
      </c>
      <c r="AG148" s="3">
        <f t="shared" si="101"/>
        <v>0</v>
      </c>
      <c r="AH148" s="3">
        <f t="shared" si="101"/>
        <v>0</v>
      </c>
      <c r="AI148" s="3">
        <f t="shared" si="101"/>
        <v>0</v>
      </c>
      <c r="AJ148" s="3">
        <f t="shared" si="101"/>
        <v>0</v>
      </c>
      <c r="AK148" s="3">
        <f>P148-Q148</f>
        <v>1281.26</v>
      </c>
      <c r="AL148" s="3">
        <f>AK148</f>
        <v>1281.26</v>
      </c>
      <c r="AM148" s="318">
        <f>ROUND((Q148*100%/P148*100),2)</f>
        <v>0</v>
      </c>
      <c r="AN148" s="3">
        <f t="shared" ref="AN148:AO148" si="102">AN149+AN152</f>
        <v>0</v>
      </c>
      <c r="AO148" s="3">
        <f t="shared" si="102"/>
        <v>0</v>
      </c>
      <c r="AP148" s="640" t="s">
        <v>256</v>
      </c>
      <c r="AQ148" s="95">
        <v>0</v>
      </c>
    </row>
    <row r="149" spans="1:43">
      <c r="A149" s="1046"/>
      <c r="B149" s="23" t="s">
        <v>15</v>
      </c>
      <c r="C149" s="46"/>
      <c r="D149" s="46"/>
      <c r="E149" s="46"/>
      <c r="F149" s="46"/>
      <c r="G149" s="874">
        <v>2019</v>
      </c>
      <c r="H149" s="874">
        <v>2019</v>
      </c>
      <c r="I149" s="1128"/>
      <c r="J149" s="1292"/>
      <c r="K149" s="47"/>
      <c r="L149" s="47">
        <v>1000</v>
      </c>
      <c r="M149" s="47">
        <v>0</v>
      </c>
      <c r="N149" s="47">
        <v>980</v>
      </c>
      <c r="O149" s="47">
        <v>0</v>
      </c>
      <c r="P149" s="47">
        <v>377.92</v>
      </c>
      <c r="Q149" s="47">
        <v>0</v>
      </c>
      <c r="R149" s="47">
        <f t="shared" ref="R149:Y149" si="103">R150+R151</f>
        <v>0</v>
      </c>
      <c r="S149" s="47">
        <f t="shared" si="103"/>
        <v>0</v>
      </c>
      <c r="T149" s="47">
        <f t="shared" si="103"/>
        <v>980</v>
      </c>
      <c r="U149" s="47">
        <f t="shared" si="103"/>
        <v>980</v>
      </c>
      <c r="V149" s="47">
        <f t="shared" si="103"/>
        <v>0</v>
      </c>
      <c r="W149" s="47">
        <f t="shared" si="103"/>
        <v>0</v>
      </c>
      <c r="X149" s="47">
        <f t="shared" si="103"/>
        <v>0</v>
      </c>
      <c r="Y149" s="47">
        <f t="shared" si="103"/>
        <v>0</v>
      </c>
      <c r="Z149" s="96"/>
      <c r="AA149" s="47">
        <f t="shared" ref="AA149" si="104">AA150+AA151</f>
        <v>0</v>
      </c>
      <c r="AB149" s="47">
        <f>AB150+AB151</f>
        <v>0</v>
      </c>
      <c r="AC149" s="47">
        <f>AC150+AC151</f>
        <v>0</v>
      </c>
      <c r="AD149" s="47">
        <f>AD150+AD151</f>
        <v>0</v>
      </c>
      <c r="AE149" s="47">
        <f>AE150+AE151</f>
        <v>0</v>
      </c>
      <c r="AF149" s="47">
        <v>0</v>
      </c>
      <c r="AG149" s="47">
        <v>0</v>
      </c>
      <c r="AH149" s="47">
        <v>0</v>
      </c>
      <c r="AI149" s="47">
        <v>0</v>
      </c>
      <c r="AJ149" s="47">
        <v>0</v>
      </c>
      <c r="AK149" s="47">
        <v>0</v>
      </c>
      <c r="AL149" s="47">
        <v>0</v>
      </c>
      <c r="AM149" s="47">
        <v>0</v>
      </c>
      <c r="AN149" s="47">
        <v>0</v>
      </c>
      <c r="AO149" s="47">
        <v>0</v>
      </c>
      <c r="AP149" s="397"/>
      <c r="AQ149" s="96"/>
    </row>
    <row r="150" spans="1:43" s="266" customFormat="1" hidden="1">
      <c r="A150" s="1046"/>
      <c r="B150" s="444" t="s">
        <v>251</v>
      </c>
      <c r="C150" s="445"/>
      <c r="D150" s="445"/>
      <c r="E150" s="445"/>
      <c r="F150" s="445"/>
      <c r="G150" s="262"/>
      <c r="H150" s="262"/>
      <c r="I150" s="1128"/>
      <c r="J150" s="1292"/>
      <c r="K150" s="96"/>
      <c r="L150" s="96"/>
      <c r="M150" s="96"/>
      <c r="N150" s="96"/>
      <c r="O150" s="96"/>
      <c r="P150" s="96">
        <v>0</v>
      </c>
      <c r="Q150" s="96">
        <f>S150+U150</f>
        <v>980</v>
      </c>
      <c r="R150" s="96">
        <v>0</v>
      </c>
      <c r="S150" s="96">
        <v>0</v>
      </c>
      <c r="T150" s="96">
        <f>U150</f>
        <v>980</v>
      </c>
      <c r="U150" s="96">
        <v>980</v>
      </c>
      <c r="V150" s="96"/>
      <c r="W150" s="96"/>
      <c r="X150" s="96"/>
      <c r="Y150" s="96"/>
      <c r="Z150" s="96"/>
      <c r="AA150" s="96">
        <f>AB150</f>
        <v>0</v>
      </c>
      <c r="AB150" s="96">
        <v>0</v>
      </c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405"/>
      <c r="AQ150" s="96"/>
    </row>
    <row r="151" spans="1:43" s="266" customFormat="1" hidden="1">
      <c r="A151" s="1046"/>
      <c r="B151" s="444" t="s">
        <v>252</v>
      </c>
      <c r="C151" s="445"/>
      <c r="D151" s="445"/>
      <c r="E151" s="445"/>
      <c r="F151" s="445"/>
      <c r="G151" s="262"/>
      <c r="H151" s="262"/>
      <c r="I151" s="1128"/>
      <c r="J151" s="1292"/>
      <c r="K151" s="96"/>
      <c r="L151" s="96"/>
      <c r="M151" s="96"/>
      <c r="N151" s="96"/>
      <c r="O151" s="96"/>
      <c r="P151" s="96"/>
      <c r="Q151" s="96">
        <f>S151</f>
        <v>0</v>
      </c>
      <c r="R151" s="96">
        <f>S151</f>
        <v>0</v>
      </c>
      <c r="S151" s="96">
        <v>0</v>
      </c>
      <c r="T151" s="96"/>
      <c r="U151" s="96"/>
      <c r="V151" s="96"/>
      <c r="W151" s="96"/>
      <c r="X151" s="96"/>
      <c r="Y151" s="96"/>
      <c r="Z151" s="96"/>
      <c r="AA151" s="96">
        <f>AB151</f>
        <v>0</v>
      </c>
      <c r="AB151" s="96">
        <v>0</v>
      </c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405"/>
      <c r="AQ151" s="96"/>
    </row>
    <row r="152" spans="1:43">
      <c r="A152" s="1047"/>
      <c r="B152" s="23" t="s">
        <v>16</v>
      </c>
      <c r="C152" s="46"/>
      <c r="D152" s="46"/>
      <c r="E152" s="46"/>
      <c r="F152" s="46"/>
      <c r="G152" s="874">
        <v>2020</v>
      </c>
      <c r="H152" s="874">
        <v>2021</v>
      </c>
      <c r="I152" s="1129"/>
      <c r="J152" s="1293"/>
      <c r="K152" s="47"/>
      <c r="L152" s="47">
        <v>5022.96</v>
      </c>
      <c r="M152" s="47">
        <v>0</v>
      </c>
      <c r="N152" s="47">
        <v>0</v>
      </c>
      <c r="O152" s="47">
        <v>0</v>
      </c>
      <c r="P152" s="47">
        <v>903.34</v>
      </c>
      <c r="Q152" s="47">
        <v>0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96">
        <v>0</v>
      </c>
      <c r="Y152" s="96">
        <v>0</v>
      </c>
      <c r="Z152" s="96"/>
      <c r="AA152" s="47">
        <v>0</v>
      </c>
      <c r="AB152" s="47">
        <v>0</v>
      </c>
      <c r="AC152" s="47">
        <v>0</v>
      </c>
      <c r="AD152" s="47">
        <v>0</v>
      </c>
      <c r="AE152" s="47">
        <v>0</v>
      </c>
      <c r="AF152" s="47">
        <v>0</v>
      </c>
      <c r="AG152" s="47">
        <v>0</v>
      </c>
      <c r="AH152" s="47">
        <v>0</v>
      </c>
      <c r="AI152" s="47">
        <v>0</v>
      </c>
      <c r="AJ152" s="47">
        <v>0</v>
      </c>
      <c r="AK152" s="47">
        <v>0</v>
      </c>
      <c r="AL152" s="47">
        <v>0</v>
      </c>
      <c r="AM152" s="47">
        <v>0</v>
      </c>
      <c r="AN152" s="47">
        <v>0</v>
      </c>
      <c r="AO152" s="47">
        <v>0</v>
      </c>
      <c r="AP152" s="397"/>
      <c r="AQ152" s="96"/>
    </row>
    <row r="153" spans="1:43" ht="15.75">
      <c r="A153" s="887"/>
      <c r="B153" s="808"/>
      <c r="C153" s="809"/>
      <c r="D153" s="809"/>
      <c r="E153" s="809"/>
      <c r="F153" s="809"/>
      <c r="G153" s="313"/>
      <c r="H153" s="313"/>
      <c r="I153" s="810"/>
      <c r="J153" s="811"/>
      <c r="K153" s="812"/>
      <c r="L153" s="813"/>
      <c r="M153" s="813"/>
      <c r="N153" s="813"/>
      <c r="O153" s="813"/>
      <c r="P153" s="813"/>
      <c r="Q153" s="813"/>
      <c r="R153" s="813"/>
      <c r="S153" s="813"/>
      <c r="T153" s="813"/>
      <c r="U153" s="813"/>
      <c r="V153" s="813"/>
      <c r="W153" s="813"/>
      <c r="X153" s="814"/>
      <c r="Y153" s="814"/>
      <c r="Z153" s="814"/>
      <c r="AA153" s="813"/>
      <c r="AB153" s="813"/>
      <c r="AC153" s="813"/>
      <c r="AD153" s="813"/>
      <c r="AE153" s="813"/>
      <c r="AF153" s="813"/>
      <c r="AG153" s="813"/>
      <c r="AH153" s="813"/>
      <c r="AI153" s="813"/>
      <c r="AJ153" s="813"/>
      <c r="AK153" s="813"/>
      <c r="AL153" s="813"/>
      <c r="AM153" s="813"/>
      <c r="AN153" s="813"/>
      <c r="AO153" s="813"/>
      <c r="AP153" s="815"/>
      <c r="AQ153" s="814"/>
    </row>
    <row r="154" spans="1:43" s="327" customFormat="1" ht="15.75">
      <c r="A154" s="641" t="s">
        <v>13</v>
      </c>
      <c r="B154" s="930" t="s">
        <v>7</v>
      </c>
      <c r="C154" s="930"/>
      <c r="D154" s="930"/>
      <c r="E154" s="930"/>
      <c r="F154" s="930"/>
      <c r="G154" s="930"/>
      <c r="H154" s="930"/>
      <c r="I154" s="930"/>
      <c r="J154" s="618"/>
      <c r="K154" s="618"/>
      <c r="L154" s="685"/>
      <c r="M154" s="685"/>
      <c r="N154" s="685"/>
      <c r="O154" s="685"/>
      <c r="P154" s="685"/>
      <c r="Q154" s="685"/>
      <c r="R154" s="685"/>
      <c r="S154" s="685"/>
      <c r="T154" s="685"/>
      <c r="U154" s="685"/>
      <c r="V154" s="685"/>
      <c r="W154" s="685"/>
      <c r="X154" s="904"/>
      <c r="Y154" s="904"/>
      <c r="Z154" s="904"/>
      <c r="AA154" s="685"/>
      <c r="AB154" s="685"/>
      <c r="AC154" s="685"/>
      <c r="AD154" s="685"/>
      <c r="AE154" s="685"/>
      <c r="AF154" s="685"/>
      <c r="AG154" s="685"/>
      <c r="AH154" s="685"/>
      <c r="AI154" s="685"/>
      <c r="AJ154" s="685"/>
      <c r="AK154" s="685"/>
      <c r="AL154" s="685"/>
      <c r="AM154" s="685"/>
      <c r="AN154" s="685"/>
      <c r="AO154" s="685"/>
      <c r="AP154" s="642"/>
      <c r="AQ154" s="904"/>
    </row>
    <row r="155" spans="1:43" s="643" customFormat="1" ht="12.75">
      <c r="A155" s="1312" t="s">
        <v>328</v>
      </c>
      <c r="B155" s="1313"/>
      <c r="C155" s="1313"/>
      <c r="D155" s="1313"/>
      <c r="E155" s="1313"/>
      <c r="F155" s="1313"/>
      <c r="G155" s="1313"/>
      <c r="H155" s="1314"/>
      <c r="I155" s="695" t="s">
        <v>21</v>
      </c>
      <c r="J155" s="70">
        <f t="shared" ref="J155:AO155" si="105">J156+J157+J158+J159</f>
        <v>165965.11999999997</v>
      </c>
      <c r="K155" s="70">
        <f t="shared" si="105"/>
        <v>25354.1</v>
      </c>
      <c r="L155" s="70">
        <f t="shared" si="105"/>
        <v>1042119.19</v>
      </c>
      <c r="M155" s="70">
        <f t="shared" si="105"/>
        <v>571026.48</v>
      </c>
      <c r="N155" s="70">
        <f t="shared" si="105"/>
        <v>616839.18000000005</v>
      </c>
      <c r="O155" s="70">
        <f t="shared" si="105"/>
        <v>381271.67000000004</v>
      </c>
      <c r="P155" s="79">
        <f>P164+P167+P171+P180+P184+P187+P208+P213+P219+P225+P228+P239+P250+P253+P258+P261+P268+P270+P274+P279+P286+P290+P195+P198+P201+P230+P236+P243+P300+P310+P313</f>
        <v>292742.20000000007</v>
      </c>
      <c r="Q155" s="79">
        <f t="shared" ref="Q155:AA155" si="106">Q164+Q167+Q171+Q180+Q184+Q187+Q208+Q213+Q219+Q225+Q228+Q239+Q250+Q253+Q258+Q261+Q268+Q270+Q274+Q279+Q286+Q290+Q195+Q198+Q201+Q230+Q236+Q243</f>
        <v>23098.219000000001</v>
      </c>
      <c r="R155" s="79">
        <f t="shared" si="106"/>
        <v>23235.574000000004</v>
      </c>
      <c r="S155" s="79">
        <f t="shared" si="106"/>
        <v>26235.574000000001</v>
      </c>
      <c r="T155" s="79">
        <f t="shared" si="106"/>
        <v>25742.520000000004</v>
      </c>
      <c r="U155" s="79">
        <f t="shared" si="106"/>
        <v>37803.113000000005</v>
      </c>
      <c r="V155" s="79">
        <f t="shared" si="106"/>
        <v>54716.638999999996</v>
      </c>
      <c r="W155" s="79">
        <f t="shared" si="106"/>
        <v>55655.553</v>
      </c>
      <c r="X155" s="79">
        <f t="shared" si="106"/>
        <v>21707.924000000003</v>
      </c>
      <c r="Y155" s="79">
        <f t="shared" si="106"/>
        <v>21707.924000000003</v>
      </c>
      <c r="Z155" s="79">
        <f t="shared" si="106"/>
        <v>21707.924000000003</v>
      </c>
      <c r="AA155" s="79">
        <f t="shared" si="106"/>
        <v>23752.824000000004</v>
      </c>
      <c r="AB155" s="70">
        <f t="shared" si="105"/>
        <v>20471.075000000001</v>
      </c>
      <c r="AC155" s="70">
        <f t="shared" si="105"/>
        <v>35341.406000000003</v>
      </c>
      <c r="AD155" s="70">
        <f t="shared" si="105"/>
        <v>69790.480890000006</v>
      </c>
      <c r="AE155" s="70">
        <f t="shared" si="105"/>
        <v>0</v>
      </c>
      <c r="AF155" s="70">
        <f t="shared" si="105"/>
        <v>0</v>
      </c>
      <c r="AG155" s="70">
        <f t="shared" si="105"/>
        <v>0</v>
      </c>
      <c r="AH155" s="70">
        <f t="shared" si="105"/>
        <v>0</v>
      </c>
      <c r="AI155" s="70">
        <f t="shared" si="105"/>
        <v>0</v>
      </c>
      <c r="AJ155" s="70">
        <f t="shared" si="105"/>
        <v>0</v>
      </c>
      <c r="AK155" s="70">
        <f t="shared" si="105"/>
        <v>147648.24</v>
      </c>
      <c r="AL155" s="70">
        <f t="shared" si="105"/>
        <v>147648.24</v>
      </c>
      <c r="AM155" s="70" t="e">
        <f t="shared" si="105"/>
        <v>#DIV/0!</v>
      </c>
      <c r="AN155" s="70">
        <f t="shared" si="105"/>
        <v>0</v>
      </c>
      <c r="AO155" s="70">
        <f t="shared" si="105"/>
        <v>0</v>
      </c>
      <c r="AP155" s="696"/>
      <c r="AQ155" s="694">
        <f>AQ164+AQ167+AQ171+AQ180+AQ184+AQ187+AQ208+AQ213+AQ219+AQ225+AQ228+AQ239+AQ250+AQ253+AQ258+AQ261+AQ268+AQ270+AQ274+AQ279+AQ286+AQ290</f>
        <v>4894.7240000000002</v>
      </c>
    </row>
    <row r="156" spans="1:43" s="621" customFormat="1" ht="58.5" hidden="1" customHeight="1">
      <c r="A156" s="1315"/>
      <c r="B156" s="1316"/>
      <c r="C156" s="1316"/>
      <c r="D156" s="1316"/>
      <c r="E156" s="1316"/>
      <c r="F156" s="1316"/>
      <c r="G156" s="1316"/>
      <c r="H156" s="1317"/>
      <c r="I156" s="23" t="s">
        <v>19</v>
      </c>
      <c r="J156" s="71">
        <f t="shared" ref="J156:Y156" si="107">J160+J204+J232</f>
        <v>152888.53999999998</v>
      </c>
      <c r="K156" s="71">
        <f t="shared" si="107"/>
        <v>25354.1</v>
      </c>
      <c r="L156" s="47">
        <f t="shared" si="107"/>
        <v>193023.18</v>
      </c>
      <c r="M156" s="47">
        <f t="shared" si="107"/>
        <v>42443.12</v>
      </c>
      <c r="N156" s="47">
        <f t="shared" si="107"/>
        <v>35331.160000000003</v>
      </c>
      <c r="O156" s="47">
        <f t="shared" si="107"/>
        <v>29531.94</v>
      </c>
      <c r="P156" s="47">
        <f t="shared" si="107"/>
        <v>100162.01</v>
      </c>
      <c r="Q156" s="47">
        <f t="shared" si="107"/>
        <v>0</v>
      </c>
      <c r="R156" s="47">
        <f t="shared" si="107"/>
        <v>743.47199999999998</v>
      </c>
      <c r="S156" s="47">
        <f t="shared" si="107"/>
        <v>3743.4719999999998</v>
      </c>
      <c r="T156" s="47">
        <f t="shared" si="107"/>
        <v>31.5</v>
      </c>
      <c r="U156" s="47">
        <f t="shared" si="107"/>
        <v>2236.8380000000002</v>
      </c>
      <c r="V156" s="47">
        <f t="shared" si="107"/>
        <v>0</v>
      </c>
      <c r="W156" s="47">
        <f t="shared" si="107"/>
        <v>0</v>
      </c>
      <c r="X156" s="47">
        <f t="shared" si="107"/>
        <v>0</v>
      </c>
      <c r="Y156" s="47">
        <f t="shared" si="107"/>
        <v>0</v>
      </c>
      <c r="Z156" s="96"/>
      <c r="AA156" s="47">
        <f t="shared" ref="AA156:AO156" si="108">AA160+AA204+AA232</f>
        <v>0</v>
      </c>
      <c r="AB156" s="47">
        <f t="shared" si="108"/>
        <v>2948.8069999999998</v>
      </c>
      <c r="AC156" s="47">
        <f t="shared" si="108"/>
        <v>0</v>
      </c>
      <c r="AD156" s="47">
        <f t="shared" si="108"/>
        <v>31.5</v>
      </c>
      <c r="AE156" s="47">
        <f t="shared" si="108"/>
        <v>0</v>
      </c>
      <c r="AF156" s="47">
        <f t="shared" si="108"/>
        <v>0</v>
      </c>
      <c r="AG156" s="47">
        <f t="shared" si="108"/>
        <v>0</v>
      </c>
      <c r="AH156" s="47">
        <f t="shared" si="108"/>
        <v>0</v>
      </c>
      <c r="AI156" s="47">
        <f t="shared" si="108"/>
        <v>0</v>
      </c>
      <c r="AJ156" s="47">
        <f t="shared" si="108"/>
        <v>0</v>
      </c>
      <c r="AK156" s="47">
        <f t="shared" si="108"/>
        <v>28946.75</v>
      </c>
      <c r="AL156" s="47">
        <f t="shared" si="108"/>
        <v>28946.75</v>
      </c>
      <c r="AM156" s="47" t="e">
        <f t="shared" si="108"/>
        <v>#DIV/0!</v>
      </c>
      <c r="AN156" s="47">
        <f t="shared" si="108"/>
        <v>0</v>
      </c>
      <c r="AO156" s="47">
        <f t="shared" si="108"/>
        <v>0</v>
      </c>
      <c r="AP156" s="397"/>
      <c r="AQ156" s="96"/>
    </row>
    <row r="157" spans="1:43" s="621" customFormat="1" ht="45.75" hidden="1" customHeight="1">
      <c r="A157" s="1315"/>
      <c r="B157" s="1316"/>
      <c r="C157" s="1316"/>
      <c r="D157" s="1316"/>
      <c r="E157" s="1316"/>
      <c r="F157" s="1316"/>
      <c r="G157" s="1316"/>
      <c r="H157" s="1317"/>
      <c r="I157" s="23" t="s">
        <v>20</v>
      </c>
      <c r="J157" s="71">
        <f t="shared" ref="J157:K159" si="109">J161+J205+J233</f>
        <v>13076.579999999998</v>
      </c>
      <c r="K157" s="71">
        <f t="shared" si="109"/>
        <v>0</v>
      </c>
      <c r="L157" s="47">
        <f t="shared" ref="L157:Y157" si="110">L161+L205+L233+L247</f>
        <v>353562.91999999993</v>
      </c>
      <c r="M157" s="47">
        <f t="shared" si="110"/>
        <v>36205.620000000003</v>
      </c>
      <c r="N157" s="47">
        <f t="shared" si="110"/>
        <v>88280.380000000019</v>
      </c>
      <c r="O157" s="47">
        <f t="shared" si="110"/>
        <v>53996.09</v>
      </c>
      <c r="P157" s="47">
        <f t="shared" si="110"/>
        <v>132010.46000000002</v>
      </c>
      <c r="Q157" s="47">
        <f t="shared" si="110"/>
        <v>1290.3950000000002</v>
      </c>
      <c r="R157" s="47">
        <f t="shared" si="110"/>
        <v>784.17799999999988</v>
      </c>
      <c r="S157" s="47">
        <f t="shared" si="110"/>
        <v>784.17799999999988</v>
      </c>
      <c r="T157" s="47">
        <f t="shared" si="110"/>
        <v>4003.096</v>
      </c>
      <c r="U157" s="47">
        <f t="shared" si="110"/>
        <v>4006.4960000000001</v>
      </c>
      <c r="V157" s="47">
        <f t="shared" si="110"/>
        <v>4331.41</v>
      </c>
      <c r="W157" s="47">
        <f t="shared" si="110"/>
        <v>5270.3239999999996</v>
      </c>
      <c r="X157" s="47">
        <f t="shared" si="110"/>
        <v>0</v>
      </c>
      <c r="Y157" s="47">
        <f t="shared" si="110"/>
        <v>0</v>
      </c>
      <c r="Z157" s="96"/>
      <c r="AA157" s="47">
        <f>AA161+AA205+AA233+AA247</f>
        <v>1945</v>
      </c>
      <c r="AB157" s="47">
        <f>AB161+AB205+AB233+AB247</f>
        <v>0</v>
      </c>
      <c r="AC157" s="47">
        <f>AC161+AC205+AC233+AC247</f>
        <v>3241.61</v>
      </c>
      <c r="AD157" s="47">
        <f>AD161+AD205+AD233+AD247</f>
        <v>69758.980890000006</v>
      </c>
      <c r="AE157" s="47">
        <f>AE161+AE205+AE233+AE247</f>
        <v>0</v>
      </c>
      <c r="AF157" s="47">
        <f t="shared" ref="AF157:AO157" si="111">AF161+AF205+AF233</f>
        <v>0</v>
      </c>
      <c r="AG157" s="47">
        <f t="shared" si="111"/>
        <v>0</v>
      </c>
      <c r="AH157" s="47">
        <f t="shared" si="111"/>
        <v>0</v>
      </c>
      <c r="AI157" s="47">
        <f t="shared" si="111"/>
        <v>0</v>
      </c>
      <c r="AJ157" s="47">
        <f t="shared" si="111"/>
        <v>0</v>
      </c>
      <c r="AK157" s="47">
        <f t="shared" si="111"/>
        <v>118701.49</v>
      </c>
      <c r="AL157" s="47">
        <f t="shared" si="111"/>
        <v>118701.49</v>
      </c>
      <c r="AM157" s="47" t="e">
        <f t="shared" si="111"/>
        <v>#DIV/0!</v>
      </c>
      <c r="AN157" s="47">
        <f t="shared" si="111"/>
        <v>0</v>
      </c>
      <c r="AO157" s="47">
        <f t="shared" si="111"/>
        <v>0</v>
      </c>
      <c r="AP157" s="397"/>
      <c r="AQ157" s="96"/>
    </row>
    <row r="158" spans="1:43" s="621" customFormat="1" ht="28.5" hidden="1" customHeight="1">
      <c r="A158" s="1315"/>
      <c r="B158" s="1316"/>
      <c r="C158" s="1316"/>
      <c r="D158" s="1316"/>
      <c r="E158" s="1316"/>
      <c r="F158" s="1316"/>
      <c r="G158" s="1316"/>
      <c r="H158" s="1317"/>
      <c r="I158" s="23" t="s">
        <v>10</v>
      </c>
      <c r="J158" s="71">
        <f t="shared" si="109"/>
        <v>0</v>
      </c>
      <c r="K158" s="71">
        <f t="shared" si="109"/>
        <v>0</v>
      </c>
      <c r="L158" s="47">
        <f t="shared" ref="L158:Y158" si="112">L162+L206+L234+L248</f>
        <v>495533.09</v>
      </c>
      <c r="M158" s="47">
        <f t="shared" si="112"/>
        <v>492377.74</v>
      </c>
      <c r="N158" s="47">
        <f t="shared" si="112"/>
        <v>493227.64</v>
      </c>
      <c r="O158" s="47">
        <f t="shared" si="112"/>
        <v>297742.64</v>
      </c>
      <c r="P158" s="47">
        <f t="shared" si="112"/>
        <v>0</v>
      </c>
      <c r="Q158" s="47">
        <f t="shared" si="112"/>
        <v>21807.824000000004</v>
      </c>
      <c r="R158" s="47">
        <f t="shared" si="112"/>
        <v>21707.924000000003</v>
      </c>
      <c r="S158" s="47">
        <f t="shared" si="112"/>
        <v>21707.924000000003</v>
      </c>
      <c r="T158" s="47">
        <f t="shared" si="112"/>
        <v>21707.924000000003</v>
      </c>
      <c r="U158" s="47">
        <f t="shared" si="112"/>
        <v>31559.779000000002</v>
      </c>
      <c r="V158" s="47">
        <f t="shared" si="112"/>
        <v>50385.229000000007</v>
      </c>
      <c r="W158" s="47">
        <f t="shared" si="112"/>
        <v>50385.229000000007</v>
      </c>
      <c r="X158" s="47">
        <f t="shared" si="112"/>
        <v>21707.924000000003</v>
      </c>
      <c r="Y158" s="47">
        <f t="shared" si="112"/>
        <v>21707.924000000003</v>
      </c>
      <c r="Z158" s="96"/>
      <c r="AA158" s="47">
        <f>AA162+AA206+AA234+AA248</f>
        <v>21807.824000000004</v>
      </c>
      <c r="AB158" s="47">
        <f>AB162+AB206+AB234+AB248</f>
        <v>17522.268</v>
      </c>
      <c r="AC158" s="47">
        <f>AC162+AC206+AC234+AC248</f>
        <v>32099.796000000002</v>
      </c>
      <c r="AD158" s="47">
        <f>AD162+AD206+AD234</f>
        <v>0</v>
      </c>
      <c r="AE158" s="47">
        <f>AE162+AE206+AE234</f>
        <v>0</v>
      </c>
      <c r="AF158" s="47">
        <f t="shared" ref="AF158:AO158" si="113">AF162+AF206+AF234</f>
        <v>0</v>
      </c>
      <c r="AG158" s="47">
        <f t="shared" si="113"/>
        <v>0</v>
      </c>
      <c r="AH158" s="47">
        <f t="shared" si="113"/>
        <v>0</v>
      </c>
      <c r="AI158" s="47">
        <f t="shared" si="113"/>
        <v>0</v>
      </c>
      <c r="AJ158" s="47">
        <f t="shared" si="113"/>
        <v>0</v>
      </c>
      <c r="AK158" s="47">
        <f t="shared" si="113"/>
        <v>0</v>
      </c>
      <c r="AL158" s="47">
        <f t="shared" si="113"/>
        <v>0</v>
      </c>
      <c r="AM158" s="47">
        <f t="shared" si="113"/>
        <v>0</v>
      </c>
      <c r="AN158" s="47">
        <f t="shared" si="113"/>
        <v>0</v>
      </c>
      <c r="AO158" s="47">
        <f t="shared" si="113"/>
        <v>0</v>
      </c>
      <c r="AP158" s="397"/>
      <c r="AQ158" s="96"/>
    </row>
    <row r="159" spans="1:43" s="621" customFormat="1" ht="25.5" hidden="1" customHeight="1">
      <c r="A159" s="1318"/>
      <c r="B159" s="1319"/>
      <c r="C159" s="1319"/>
      <c r="D159" s="1319"/>
      <c r="E159" s="1319"/>
      <c r="F159" s="1319"/>
      <c r="G159" s="1319"/>
      <c r="H159" s="1320"/>
      <c r="I159" s="23" t="s">
        <v>9</v>
      </c>
      <c r="J159" s="71">
        <f t="shared" si="109"/>
        <v>0</v>
      </c>
      <c r="K159" s="71">
        <f t="shared" si="109"/>
        <v>0</v>
      </c>
      <c r="L159" s="47">
        <v>0</v>
      </c>
      <c r="M159" s="47">
        <f t="shared" ref="M159:Y159" si="114">M163+M207+M235</f>
        <v>0</v>
      </c>
      <c r="N159" s="47">
        <f t="shared" si="114"/>
        <v>0</v>
      </c>
      <c r="O159" s="47">
        <f t="shared" si="114"/>
        <v>1</v>
      </c>
      <c r="P159" s="47">
        <f t="shared" si="114"/>
        <v>0</v>
      </c>
      <c r="Q159" s="47">
        <f t="shared" si="114"/>
        <v>0</v>
      </c>
      <c r="R159" s="47">
        <f t="shared" si="114"/>
        <v>0</v>
      </c>
      <c r="S159" s="47">
        <f t="shared" si="114"/>
        <v>0</v>
      </c>
      <c r="T159" s="47">
        <f t="shared" si="114"/>
        <v>0</v>
      </c>
      <c r="U159" s="47">
        <f t="shared" si="114"/>
        <v>0</v>
      </c>
      <c r="V159" s="47">
        <f t="shared" si="114"/>
        <v>0</v>
      </c>
      <c r="W159" s="47">
        <f t="shared" si="114"/>
        <v>0</v>
      </c>
      <c r="X159" s="47">
        <f t="shared" si="114"/>
        <v>0</v>
      </c>
      <c r="Y159" s="47">
        <f t="shared" si="114"/>
        <v>0</v>
      </c>
      <c r="Z159" s="96"/>
      <c r="AA159" s="47">
        <f>AA163+AA207+AA235</f>
        <v>0</v>
      </c>
      <c r="AB159" s="47">
        <f>AB163+AB207+AB235</f>
        <v>0</v>
      </c>
      <c r="AC159" s="47">
        <f>AC163+AC207+AC235</f>
        <v>0</v>
      </c>
      <c r="AD159" s="47">
        <f>AD163+AD207+AD235</f>
        <v>0</v>
      </c>
      <c r="AE159" s="47">
        <f>AE163+AE207+AE235</f>
        <v>0</v>
      </c>
      <c r="AF159" s="47">
        <f t="shared" ref="AF159:AO159" si="115">AF163+AF207+AF235</f>
        <v>0</v>
      </c>
      <c r="AG159" s="47">
        <f t="shared" si="115"/>
        <v>0</v>
      </c>
      <c r="AH159" s="47">
        <f t="shared" si="115"/>
        <v>0</v>
      </c>
      <c r="AI159" s="47">
        <f t="shared" si="115"/>
        <v>0</v>
      </c>
      <c r="AJ159" s="47">
        <f t="shared" si="115"/>
        <v>0</v>
      </c>
      <c r="AK159" s="47">
        <f t="shared" si="115"/>
        <v>0</v>
      </c>
      <c r="AL159" s="47">
        <f t="shared" si="115"/>
        <v>0</v>
      </c>
      <c r="AM159" s="47">
        <f t="shared" si="115"/>
        <v>0</v>
      </c>
      <c r="AN159" s="47">
        <f t="shared" si="115"/>
        <v>0</v>
      </c>
      <c r="AO159" s="47">
        <f t="shared" si="115"/>
        <v>0</v>
      </c>
      <c r="AP159" s="397"/>
      <c r="AQ159" s="96"/>
    </row>
    <row r="160" spans="1:43" ht="51.75" hidden="1" customHeight="1">
      <c r="A160" s="996" t="s">
        <v>27</v>
      </c>
      <c r="B160" s="1281" t="s">
        <v>214</v>
      </c>
      <c r="C160" s="1282"/>
      <c r="D160" s="1282"/>
      <c r="E160" s="1282"/>
      <c r="F160" s="1282"/>
      <c r="G160" s="1282"/>
      <c r="H160" s="1283"/>
      <c r="I160" s="23" t="s">
        <v>19</v>
      </c>
      <c r="J160" s="47">
        <f>J164+J167+J171</f>
        <v>152888.53999999998</v>
      </c>
      <c r="K160" s="47">
        <f>K164+K167+K171</f>
        <v>25354.1</v>
      </c>
      <c r="L160" s="47">
        <f>L164+L167+L171+L180+L184+L188</f>
        <v>193023.18</v>
      </c>
      <c r="M160" s="47">
        <f>M164+M167+M171+M180+M184+M188</f>
        <v>42443.12</v>
      </c>
      <c r="N160" s="47">
        <f>N164+N167+N171+N180+N184+N188</f>
        <v>35331.160000000003</v>
      </c>
      <c r="O160" s="47">
        <f>O164+O167+O171+O180+O184+O187</f>
        <v>29530.94</v>
      </c>
      <c r="P160" s="47">
        <f>P164+P167+P171+P180+P184+P188</f>
        <v>100162.01</v>
      </c>
      <c r="Q160" s="47">
        <f>Q164+Q167+Q171+Q180+Q184+Q187</f>
        <v>0</v>
      </c>
      <c r="R160" s="47">
        <f t="shared" ref="R160:AA160" si="116">R164+R167+R171+R180+R184+R187</f>
        <v>743.47199999999998</v>
      </c>
      <c r="S160" s="47">
        <f t="shared" si="116"/>
        <v>3743.4719999999998</v>
      </c>
      <c r="T160" s="47">
        <f t="shared" si="116"/>
        <v>31.5</v>
      </c>
      <c r="U160" s="47">
        <f t="shared" si="116"/>
        <v>2236.8380000000002</v>
      </c>
      <c r="V160" s="47">
        <f t="shared" si="116"/>
        <v>0</v>
      </c>
      <c r="W160" s="47">
        <f t="shared" si="116"/>
        <v>0</v>
      </c>
      <c r="X160" s="47">
        <f t="shared" si="116"/>
        <v>0</v>
      </c>
      <c r="Y160" s="47">
        <f t="shared" si="116"/>
        <v>0</v>
      </c>
      <c r="Z160" s="96"/>
      <c r="AA160" s="47">
        <f t="shared" si="116"/>
        <v>0</v>
      </c>
      <c r="AB160" s="47">
        <f>AB164+AB167+AB171+AB180+AB184+AB187</f>
        <v>2948.8069999999998</v>
      </c>
      <c r="AC160" s="47">
        <f>AC164+AC167+AC171+AC180+AC184+AC187</f>
        <v>0</v>
      </c>
      <c r="AD160" s="47">
        <f>AD164+AD167+AD171+AD180+AD184+AD187</f>
        <v>31.5</v>
      </c>
      <c r="AE160" s="47">
        <f>AE164+AE167+AE171+AE180+AE184+AE187</f>
        <v>0</v>
      </c>
      <c r="AF160" s="47">
        <f t="shared" ref="AF160:AO160" si="117">AF164+AF167+AF171</f>
        <v>0</v>
      </c>
      <c r="AG160" s="47">
        <f t="shared" si="117"/>
        <v>0</v>
      </c>
      <c r="AH160" s="47">
        <f t="shared" si="117"/>
        <v>0</v>
      </c>
      <c r="AI160" s="47">
        <f t="shared" si="117"/>
        <v>0</v>
      </c>
      <c r="AJ160" s="47">
        <f t="shared" si="117"/>
        <v>0</v>
      </c>
      <c r="AK160" s="47">
        <f t="shared" si="117"/>
        <v>28946.75</v>
      </c>
      <c r="AL160" s="47">
        <f t="shared" si="117"/>
        <v>28946.75</v>
      </c>
      <c r="AM160" s="47" t="e">
        <f t="shared" si="117"/>
        <v>#DIV/0!</v>
      </c>
      <c r="AN160" s="47">
        <f t="shared" si="117"/>
        <v>0</v>
      </c>
      <c r="AO160" s="47">
        <f t="shared" si="117"/>
        <v>0</v>
      </c>
      <c r="AP160" s="397"/>
      <c r="AQ160" s="96"/>
    </row>
    <row r="161" spans="1:43" ht="47.25" hidden="1" customHeight="1">
      <c r="A161" s="997"/>
      <c r="B161" s="1284"/>
      <c r="C161" s="1285"/>
      <c r="D161" s="1285"/>
      <c r="E161" s="1285"/>
      <c r="F161" s="1285"/>
      <c r="G161" s="1285"/>
      <c r="H161" s="1286"/>
      <c r="I161" s="23" t="s">
        <v>20</v>
      </c>
      <c r="J161" s="47">
        <v>0</v>
      </c>
      <c r="K161" s="47">
        <v>0</v>
      </c>
      <c r="L161" s="47">
        <f>M161+N161+O161</f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7">
        <v>0</v>
      </c>
      <c r="Z161" s="96"/>
      <c r="AA161" s="47">
        <v>0</v>
      </c>
      <c r="AB161" s="47">
        <v>0</v>
      </c>
      <c r="AC161" s="47">
        <v>0</v>
      </c>
      <c r="AD161" s="47">
        <v>0</v>
      </c>
      <c r="AE161" s="47">
        <v>0</v>
      </c>
      <c r="AF161" s="47">
        <v>0</v>
      </c>
      <c r="AG161" s="47">
        <v>0</v>
      </c>
      <c r="AH161" s="47">
        <v>0</v>
      </c>
      <c r="AI161" s="47">
        <v>0</v>
      </c>
      <c r="AJ161" s="47">
        <v>0</v>
      </c>
      <c r="AK161" s="47">
        <v>0</v>
      </c>
      <c r="AL161" s="47">
        <v>0</v>
      </c>
      <c r="AM161" s="47">
        <v>0</v>
      </c>
      <c r="AN161" s="47">
        <v>0</v>
      </c>
      <c r="AO161" s="47">
        <v>0</v>
      </c>
      <c r="AP161" s="397"/>
      <c r="AQ161" s="96"/>
    </row>
    <row r="162" spans="1:43" ht="28.5" hidden="1" customHeight="1">
      <c r="A162" s="997"/>
      <c r="B162" s="1284"/>
      <c r="C162" s="1285"/>
      <c r="D162" s="1285"/>
      <c r="E162" s="1285"/>
      <c r="F162" s="1285"/>
      <c r="G162" s="1285"/>
      <c r="H162" s="1286"/>
      <c r="I162" s="23" t="s">
        <v>10</v>
      </c>
      <c r="J162" s="47">
        <v>0</v>
      </c>
      <c r="K162" s="47">
        <v>0</v>
      </c>
      <c r="L162" s="47">
        <f>L194</f>
        <v>195485</v>
      </c>
      <c r="M162" s="47">
        <f>M194</f>
        <v>195485</v>
      </c>
      <c r="N162" s="47">
        <f>N194</f>
        <v>195485</v>
      </c>
      <c r="O162" s="47">
        <v>0</v>
      </c>
      <c r="P162" s="47">
        <f>P194</f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96"/>
      <c r="AA162" s="47">
        <v>0</v>
      </c>
      <c r="AB162" s="47">
        <v>0</v>
      </c>
      <c r="AC162" s="47">
        <v>0</v>
      </c>
      <c r="AD162" s="47">
        <v>0</v>
      </c>
      <c r="AE162" s="47">
        <v>0</v>
      </c>
      <c r="AF162" s="47">
        <v>0</v>
      </c>
      <c r="AG162" s="47">
        <v>0</v>
      </c>
      <c r="AH162" s="47">
        <v>0</v>
      </c>
      <c r="AI162" s="47">
        <v>0</v>
      </c>
      <c r="AJ162" s="47">
        <v>0</v>
      </c>
      <c r="AK162" s="47">
        <v>0</v>
      </c>
      <c r="AL162" s="47">
        <v>0</v>
      </c>
      <c r="AM162" s="47">
        <v>0</v>
      </c>
      <c r="AN162" s="47">
        <v>0</v>
      </c>
      <c r="AO162" s="47">
        <v>0</v>
      </c>
      <c r="AP162" s="397"/>
      <c r="AQ162" s="96"/>
    </row>
    <row r="163" spans="1:43" ht="25.5" hidden="1" customHeight="1">
      <c r="A163" s="998"/>
      <c r="B163" s="1287"/>
      <c r="C163" s="1288"/>
      <c r="D163" s="1288"/>
      <c r="E163" s="1288"/>
      <c r="F163" s="1288"/>
      <c r="G163" s="1288"/>
      <c r="H163" s="1289"/>
      <c r="I163" s="23" t="s">
        <v>9</v>
      </c>
      <c r="J163" s="47">
        <v>0</v>
      </c>
      <c r="K163" s="47">
        <v>0</v>
      </c>
      <c r="L163" s="47">
        <f>M163+N163+O163</f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47">
        <v>0</v>
      </c>
      <c r="Y163" s="47">
        <v>0</v>
      </c>
      <c r="Z163" s="96"/>
      <c r="AA163" s="47">
        <v>0</v>
      </c>
      <c r="AB163" s="47">
        <v>0</v>
      </c>
      <c r="AC163" s="47">
        <v>0</v>
      </c>
      <c r="AD163" s="47">
        <v>0</v>
      </c>
      <c r="AE163" s="47">
        <v>0</v>
      </c>
      <c r="AF163" s="47">
        <v>0</v>
      </c>
      <c r="AG163" s="47">
        <v>0</v>
      </c>
      <c r="AH163" s="47">
        <v>0</v>
      </c>
      <c r="AI163" s="47">
        <v>0</v>
      </c>
      <c r="AJ163" s="47">
        <v>0</v>
      </c>
      <c r="AK163" s="47">
        <v>0</v>
      </c>
      <c r="AL163" s="47">
        <v>0</v>
      </c>
      <c r="AM163" s="47">
        <v>0</v>
      </c>
      <c r="AN163" s="47">
        <v>0</v>
      </c>
      <c r="AO163" s="47">
        <v>0</v>
      </c>
      <c r="AP163" s="397"/>
      <c r="AQ163" s="96"/>
    </row>
    <row r="164" spans="1:43" s="327" customFormat="1" ht="39.75" customHeight="1">
      <c r="A164" s="1137" t="s">
        <v>34</v>
      </c>
      <c r="B164" s="797" t="s">
        <v>447</v>
      </c>
      <c r="C164" s="996"/>
      <c r="D164" s="996"/>
      <c r="E164" s="996"/>
      <c r="F164" s="1322">
        <v>220000</v>
      </c>
      <c r="G164" s="1137">
        <v>2018</v>
      </c>
      <c r="H164" s="1137">
        <v>2021</v>
      </c>
      <c r="I164" s="1127" t="s">
        <v>19</v>
      </c>
      <c r="J164" s="1296">
        <v>66036</v>
      </c>
      <c r="K164" s="1296">
        <v>16509</v>
      </c>
      <c r="L164" s="821">
        <f t="shared" ref="L164:O164" si="118">L165</f>
        <v>67541.3</v>
      </c>
      <c r="M164" s="821">
        <f t="shared" si="118"/>
        <v>16509</v>
      </c>
      <c r="N164" s="821">
        <f t="shared" si="118"/>
        <v>800</v>
      </c>
      <c r="O164" s="821">
        <f t="shared" si="118"/>
        <v>6409</v>
      </c>
      <c r="P164" s="821">
        <v>27314.3</v>
      </c>
      <c r="Q164" s="821">
        <v>0</v>
      </c>
      <c r="R164" s="821">
        <f t="shared" ref="R164:AO165" si="119">R165</f>
        <v>36</v>
      </c>
      <c r="S164" s="821">
        <f t="shared" si="119"/>
        <v>36</v>
      </c>
      <c r="T164" s="821">
        <f t="shared" si="119"/>
        <v>31.5</v>
      </c>
      <c r="U164" s="821">
        <f t="shared" si="119"/>
        <v>31.5</v>
      </c>
      <c r="V164" s="821">
        <f t="shared" si="119"/>
        <v>0</v>
      </c>
      <c r="W164" s="821">
        <f t="shared" si="119"/>
        <v>0</v>
      </c>
      <c r="X164" s="821">
        <f t="shared" si="119"/>
        <v>0</v>
      </c>
      <c r="Y164" s="821">
        <f t="shared" si="119"/>
        <v>0</v>
      </c>
      <c r="Z164" s="822">
        <v>0</v>
      </c>
      <c r="AA164" s="821">
        <v>0</v>
      </c>
      <c r="AB164" s="821">
        <f t="shared" si="119"/>
        <v>36</v>
      </c>
      <c r="AC164" s="821">
        <f t="shared" si="119"/>
        <v>0</v>
      </c>
      <c r="AD164" s="821">
        <f t="shared" si="119"/>
        <v>31.5</v>
      </c>
      <c r="AE164" s="821">
        <f t="shared" si="119"/>
        <v>0</v>
      </c>
      <c r="AF164" s="821">
        <f t="shared" si="119"/>
        <v>0</v>
      </c>
      <c r="AG164" s="821">
        <f t="shared" si="119"/>
        <v>0</v>
      </c>
      <c r="AH164" s="821">
        <f t="shared" si="119"/>
        <v>0</v>
      </c>
      <c r="AI164" s="821">
        <f t="shared" si="119"/>
        <v>0</v>
      </c>
      <c r="AJ164" s="821">
        <f t="shared" si="119"/>
        <v>0</v>
      </c>
      <c r="AK164" s="3">
        <f>P164-Q164</f>
        <v>27314.3</v>
      </c>
      <c r="AL164" s="3">
        <f>AK164</f>
        <v>27314.3</v>
      </c>
      <c r="AM164" s="318">
        <f>ROUND((Q164*100%/P164*100),2)</f>
        <v>0</v>
      </c>
      <c r="AN164" s="821">
        <f t="shared" si="119"/>
        <v>0</v>
      </c>
      <c r="AO164" s="821">
        <f t="shared" si="119"/>
        <v>0</v>
      </c>
      <c r="AP164" s="823"/>
      <c r="AQ164" s="822">
        <v>0</v>
      </c>
    </row>
    <row r="165" spans="1:43" ht="18" hidden="1" customHeight="1">
      <c r="A165" s="1138"/>
      <c r="B165" s="900" t="s">
        <v>39</v>
      </c>
      <c r="C165" s="998"/>
      <c r="D165" s="998"/>
      <c r="E165" s="998"/>
      <c r="F165" s="1136"/>
      <c r="G165" s="1138"/>
      <c r="H165" s="1138"/>
      <c r="I165" s="1129"/>
      <c r="J165" s="1298"/>
      <c r="K165" s="1298"/>
      <c r="L165" s="911">
        <v>67541.3</v>
      </c>
      <c r="M165" s="83">
        <v>16509</v>
      </c>
      <c r="N165" s="83">
        <v>800</v>
      </c>
      <c r="O165" s="83">
        <v>6409</v>
      </c>
      <c r="P165" s="83">
        <v>6409</v>
      </c>
      <c r="Q165" s="83">
        <f>Q166</f>
        <v>67.5</v>
      </c>
      <c r="R165" s="83">
        <f t="shared" si="119"/>
        <v>36</v>
      </c>
      <c r="S165" s="83">
        <f t="shared" si="119"/>
        <v>36</v>
      </c>
      <c r="T165" s="83">
        <f t="shared" si="119"/>
        <v>31.5</v>
      </c>
      <c r="U165" s="83">
        <f t="shared" si="119"/>
        <v>31.5</v>
      </c>
      <c r="V165" s="83">
        <f t="shared" si="119"/>
        <v>0</v>
      </c>
      <c r="W165" s="83">
        <f t="shared" si="119"/>
        <v>0</v>
      </c>
      <c r="X165" s="83">
        <f t="shared" si="119"/>
        <v>0</v>
      </c>
      <c r="Y165" s="83">
        <f t="shared" si="119"/>
        <v>0</v>
      </c>
      <c r="Z165" s="259"/>
      <c r="AA165" s="83">
        <f t="shared" si="119"/>
        <v>67.5</v>
      </c>
      <c r="AB165" s="83">
        <f t="shared" si="119"/>
        <v>36</v>
      </c>
      <c r="AC165" s="83">
        <f t="shared" si="119"/>
        <v>0</v>
      </c>
      <c r="AD165" s="83">
        <f t="shared" si="119"/>
        <v>31.5</v>
      </c>
      <c r="AE165" s="83">
        <f t="shared" si="119"/>
        <v>0</v>
      </c>
      <c r="AF165" s="83">
        <f t="shared" si="119"/>
        <v>0</v>
      </c>
      <c r="AG165" s="83">
        <f t="shared" si="119"/>
        <v>0</v>
      </c>
      <c r="AH165" s="83">
        <f t="shared" si="119"/>
        <v>0</v>
      </c>
      <c r="AI165" s="83">
        <f t="shared" si="119"/>
        <v>0</v>
      </c>
      <c r="AJ165" s="83">
        <f t="shared" si="119"/>
        <v>0</v>
      </c>
      <c r="AK165" s="83">
        <f t="shared" si="119"/>
        <v>0</v>
      </c>
      <c r="AL165" s="83">
        <v>0</v>
      </c>
      <c r="AM165" s="83">
        <v>0</v>
      </c>
      <c r="AN165" s="83">
        <v>0</v>
      </c>
      <c r="AO165" s="83">
        <v>0</v>
      </c>
      <c r="AP165" s="409"/>
      <c r="AQ165" s="259"/>
    </row>
    <row r="166" spans="1:43" s="266" customFormat="1" ht="1.5" hidden="1" customHeight="1">
      <c r="A166" s="622"/>
      <c r="B166" s="539" t="s">
        <v>301</v>
      </c>
      <c r="C166" s="657"/>
      <c r="D166" s="657"/>
      <c r="E166" s="657"/>
      <c r="F166" s="541"/>
      <c r="G166" s="542"/>
      <c r="H166" s="542"/>
      <c r="I166" s="370"/>
      <c r="J166" s="658"/>
      <c r="K166" s="658"/>
      <c r="L166" s="258"/>
      <c r="M166" s="259"/>
      <c r="N166" s="259"/>
      <c r="O166" s="259"/>
      <c r="P166" s="259"/>
      <c r="Q166" s="259">
        <f>S166+U166</f>
        <v>67.5</v>
      </c>
      <c r="R166" s="259">
        <f>S166</f>
        <v>36</v>
      </c>
      <c r="S166" s="259">
        <v>36</v>
      </c>
      <c r="T166" s="259">
        <f>U166</f>
        <v>31.5</v>
      </c>
      <c r="U166" s="259">
        <v>31.5</v>
      </c>
      <c r="V166" s="259"/>
      <c r="W166" s="259"/>
      <c r="X166" s="259"/>
      <c r="Y166" s="259"/>
      <c r="Z166" s="259"/>
      <c r="AA166" s="259">
        <f>AB166+AD166</f>
        <v>67.5</v>
      </c>
      <c r="AB166" s="259">
        <v>36</v>
      </c>
      <c r="AC166" s="259"/>
      <c r="AD166" s="259">
        <v>31.5</v>
      </c>
      <c r="AE166" s="259"/>
      <c r="AF166" s="259"/>
      <c r="AG166" s="259"/>
      <c r="AH166" s="259"/>
      <c r="AI166" s="259"/>
      <c r="AJ166" s="259"/>
      <c r="AK166" s="259"/>
      <c r="AL166" s="259"/>
      <c r="AM166" s="545"/>
      <c r="AN166" s="259"/>
      <c r="AO166" s="259"/>
      <c r="AP166" s="411"/>
      <c r="AQ166" s="259"/>
    </row>
    <row r="167" spans="1:43" s="327" customFormat="1" ht="24" customHeight="1">
      <c r="A167" s="1137" t="s">
        <v>42</v>
      </c>
      <c r="B167" s="797" t="s">
        <v>205</v>
      </c>
      <c r="C167" s="824"/>
      <c r="D167" s="824"/>
      <c r="E167" s="824"/>
      <c r="F167" s="1322">
        <v>2400</v>
      </c>
      <c r="G167" s="824"/>
      <c r="H167" s="824"/>
      <c r="I167" s="1127" t="s">
        <v>19</v>
      </c>
      <c r="J167" s="25">
        <v>12351.86</v>
      </c>
      <c r="K167" s="25">
        <f t="shared" ref="K167:P167" si="120">K168+K170</f>
        <v>8845.1</v>
      </c>
      <c r="L167" s="3">
        <f t="shared" si="120"/>
        <v>25182.28</v>
      </c>
      <c r="M167" s="3">
        <f t="shared" si="120"/>
        <v>1753.38</v>
      </c>
      <c r="N167" s="3">
        <f t="shared" si="120"/>
        <v>1168.92</v>
      </c>
      <c r="O167" s="3">
        <f t="shared" si="120"/>
        <v>997.45</v>
      </c>
      <c r="P167" s="3">
        <f t="shared" si="120"/>
        <v>1632.45</v>
      </c>
      <c r="Q167" s="3">
        <f t="shared" ref="Q167:AO167" si="121">Q170+Q168</f>
        <v>0</v>
      </c>
      <c r="R167" s="3">
        <f t="shared" si="121"/>
        <v>707.47199999999998</v>
      </c>
      <c r="S167" s="3">
        <f t="shared" si="121"/>
        <v>707.47199999999998</v>
      </c>
      <c r="T167" s="3">
        <f t="shared" si="121"/>
        <v>0</v>
      </c>
      <c r="U167" s="3">
        <f t="shared" si="121"/>
        <v>0</v>
      </c>
      <c r="V167" s="3">
        <f t="shared" si="121"/>
        <v>0</v>
      </c>
      <c r="W167" s="3">
        <f t="shared" si="121"/>
        <v>0</v>
      </c>
      <c r="X167" s="3">
        <f t="shared" si="121"/>
        <v>0</v>
      </c>
      <c r="Y167" s="3">
        <f t="shared" si="121"/>
        <v>0</v>
      </c>
      <c r="Z167" s="95">
        <v>0</v>
      </c>
      <c r="AA167" s="3">
        <f t="shared" si="121"/>
        <v>0</v>
      </c>
      <c r="AB167" s="3">
        <f t="shared" si="121"/>
        <v>707.47</v>
      </c>
      <c r="AC167" s="3">
        <f t="shared" si="121"/>
        <v>0</v>
      </c>
      <c r="AD167" s="3">
        <f t="shared" si="121"/>
        <v>0</v>
      </c>
      <c r="AE167" s="3">
        <f t="shared" si="121"/>
        <v>0</v>
      </c>
      <c r="AF167" s="3">
        <f t="shared" si="121"/>
        <v>0</v>
      </c>
      <c r="AG167" s="3">
        <f t="shared" si="121"/>
        <v>0</v>
      </c>
      <c r="AH167" s="3">
        <f t="shared" si="121"/>
        <v>0</v>
      </c>
      <c r="AI167" s="3">
        <f t="shared" si="121"/>
        <v>0</v>
      </c>
      <c r="AJ167" s="3">
        <f t="shared" si="121"/>
        <v>0</v>
      </c>
      <c r="AK167" s="3">
        <f>P167-Q167</f>
        <v>1632.45</v>
      </c>
      <c r="AL167" s="3">
        <f>AK167</f>
        <v>1632.45</v>
      </c>
      <c r="AM167" s="318">
        <f>ROUND((Q167*100%/P167*100),2)</f>
        <v>0</v>
      </c>
      <c r="AN167" s="3">
        <f t="shared" si="121"/>
        <v>0</v>
      </c>
      <c r="AO167" s="3">
        <f t="shared" si="121"/>
        <v>0</v>
      </c>
      <c r="AP167" s="825"/>
      <c r="AQ167" s="95">
        <v>0</v>
      </c>
    </row>
    <row r="168" spans="1:43" ht="16.5" customHeight="1">
      <c r="A168" s="1321"/>
      <c r="B168" s="1" t="s">
        <v>15</v>
      </c>
      <c r="C168" s="48"/>
      <c r="D168" s="48"/>
      <c r="E168" s="48"/>
      <c r="F168" s="1323"/>
      <c r="G168" s="893">
        <v>2018</v>
      </c>
      <c r="H168" s="893">
        <v>2018</v>
      </c>
      <c r="I168" s="1128"/>
      <c r="J168" s="644">
        <v>1815.76</v>
      </c>
      <c r="K168" s="644">
        <v>1815.76</v>
      </c>
      <c r="L168" s="47">
        <v>2458.14</v>
      </c>
      <c r="M168" s="47">
        <v>0</v>
      </c>
      <c r="N168" s="47">
        <v>412.99</v>
      </c>
      <c r="O168" s="47">
        <v>0</v>
      </c>
      <c r="P168" s="47">
        <v>246.67</v>
      </c>
      <c r="Q168" s="83">
        <v>0</v>
      </c>
      <c r="R168" s="83">
        <f t="shared" ref="R168:AG168" si="122">R169</f>
        <v>707.47199999999998</v>
      </c>
      <c r="S168" s="83">
        <f t="shared" si="122"/>
        <v>707.47199999999998</v>
      </c>
      <c r="T168" s="83">
        <f t="shared" si="122"/>
        <v>0</v>
      </c>
      <c r="U168" s="83">
        <f t="shared" si="122"/>
        <v>0</v>
      </c>
      <c r="V168" s="83">
        <f t="shared" si="122"/>
        <v>0</v>
      </c>
      <c r="W168" s="83">
        <f t="shared" si="122"/>
        <v>0</v>
      </c>
      <c r="X168" s="83">
        <f t="shared" si="122"/>
        <v>0</v>
      </c>
      <c r="Y168" s="83">
        <f t="shared" si="122"/>
        <v>0</v>
      </c>
      <c r="Z168" s="259"/>
      <c r="AA168" s="83">
        <v>0</v>
      </c>
      <c r="AB168" s="83">
        <f t="shared" si="122"/>
        <v>707.47</v>
      </c>
      <c r="AC168" s="83">
        <f t="shared" si="122"/>
        <v>0</v>
      </c>
      <c r="AD168" s="83">
        <f t="shared" si="122"/>
        <v>0</v>
      </c>
      <c r="AE168" s="83">
        <f t="shared" si="122"/>
        <v>0</v>
      </c>
      <c r="AF168" s="83">
        <f t="shared" si="122"/>
        <v>0</v>
      </c>
      <c r="AG168" s="83">
        <f t="shared" si="122"/>
        <v>0</v>
      </c>
      <c r="AH168" s="47">
        <v>0</v>
      </c>
      <c r="AI168" s="47">
        <v>0</v>
      </c>
      <c r="AJ168" s="47">
        <v>0</v>
      </c>
      <c r="AK168" s="47">
        <v>0</v>
      </c>
      <c r="AL168" s="47">
        <v>0</v>
      </c>
      <c r="AM168" s="47">
        <v>0</v>
      </c>
      <c r="AN168" s="47">
        <v>0</v>
      </c>
      <c r="AO168" s="47">
        <v>0</v>
      </c>
      <c r="AP168" s="623"/>
      <c r="AQ168" s="259"/>
    </row>
    <row r="169" spans="1:43" s="266" customFormat="1" ht="27" hidden="1" customHeight="1">
      <c r="A169" s="1321"/>
      <c r="B169" s="539" t="s">
        <v>302</v>
      </c>
      <c r="C169" s="546"/>
      <c r="D169" s="546"/>
      <c r="E169" s="546"/>
      <c r="F169" s="1323"/>
      <c r="G169" s="104"/>
      <c r="H169" s="104"/>
      <c r="I169" s="1128"/>
      <c r="J169" s="646"/>
      <c r="K169" s="646"/>
      <c r="L169" s="96"/>
      <c r="M169" s="96"/>
      <c r="N169" s="96"/>
      <c r="O169" s="96"/>
      <c r="P169" s="96"/>
      <c r="Q169" s="259">
        <f>S169</f>
        <v>707.47199999999998</v>
      </c>
      <c r="R169" s="259">
        <f>S169</f>
        <v>707.47199999999998</v>
      </c>
      <c r="S169" s="259">
        <v>707.47199999999998</v>
      </c>
      <c r="T169" s="259"/>
      <c r="U169" s="259"/>
      <c r="V169" s="259"/>
      <c r="W169" s="259"/>
      <c r="X169" s="259"/>
      <c r="Y169" s="259"/>
      <c r="Z169" s="259"/>
      <c r="AA169" s="259">
        <f>AB169</f>
        <v>707.47</v>
      </c>
      <c r="AB169" s="259">
        <v>707.47</v>
      </c>
      <c r="AC169" s="259"/>
      <c r="AD169" s="259"/>
      <c r="AE169" s="259"/>
      <c r="AF169" s="259"/>
      <c r="AG169" s="259"/>
      <c r="AH169" s="96"/>
      <c r="AI169" s="96"/>
      <c r="AJ169" s="96"/>
      <c r="AK169" s="96"/>
      <c r="AL169" s="96"/>
      <c r="AM169" s="96"/>
      <c r="AN169" s="96"/>
      <c r="AO169" s="96"/>
      <c r="AP169" s="624"/>
      <c r="AQ169" s="259"/>
    </row>
    <row r="170" spans="1:43" ht="14.25" customHeight="1">
      <c r="A170" s="1138"/>
      <c r="B170" s="1" t="s">
        <v>32</v>
      </c>
      <c r="C170" s="48"/>
      <c r="D170" s="48"/>
      <c r="E170" s="48"/>
      <c r="F170" s="992"/>
      <c r="G170" s="893">
        <v>2018</v>
      </c>
      <c r="H170" s="893">
        <v>2021</v>
      </c>
      <c r="I170" s="1129"/>
      <c r="J170" s="644">
        <v>10536.1</v>
      </c>
      <c r="K170" s="644">
        <v>7029.34</v>
      </c>
      <c r="L170" s="47">
        <v>22724.14</v>
      </c>
      <c r="M170" s="47">
        <v>1753.38</v>
      </c>
      <c r="N170" s="47">
        <v>755.93</v>
      </c>
      <c r="O170" s="47">
        <v>997.45</v>
      </c>
      <c r="P170" s="47">
        <v>1385.78</v>
      </c>
      <c r="Q170" s="47">
        <v>0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7">
        <v>0</v>
      </c>
      <c r="Z170" s="96"/>
      <c r="AA170" s="47">
        <v>0</v>
      </c>
      <c r="AB170" s="47">
        <v>0</v>
      </c>
      <c r="AC170" s="47">
        <v>0</v>
      </c>
      <c r="AD170" s="47">
        <v>0</v>
      </c>
      <c r="AE170" s="47">
        <v>0</v>
      </c>
      <c r="AF170" s="47">
        <v>0</v>
      </c>
      <c r="AG170" s="47">
        <v>0</v>
      </c>
      <c r="AH170" s="47">
        <v>0</v>
      </c>
      <c r="AI170" s="47">
        <v>0</v>
      </c>
      <c r="AJ170" s="47">
        <v>0</v>
      </c>
      <c r="AK170" s="47">
        <v>0</v>
      </c>
      <c r="AL170" s="47">
        <v>0</v>
      </c>
      <c r="AM170" s="47">
        <v>0</v>
      </c>
      <c r="AN170" s="47">
        <v>0</v>
      </c>
      <c r="AO170" s="47">
        <v>0</v>
      </c>
      <c r="AP170" s="397"/>
      <c r="AQ170" s="96"/>
    </row>
    <row r="171" spans="1:43" s="327" customFormat="1" ht="30.75" customHeight="1">
      <c r="A171" s="1062" t="s">
        <v>63</v>
      </c>
      <c r="B171" s="797" t="s">
        <v>66</v>
      </c>
      <c r="C171" s="1135"/>
      <c r="D171" s="1135"/>
      <c r="E171" s="1135"/>
      <c r="F171" s="1130"/>
      <c r="G171" s="1153">
        <v>2019</v>
      </c>
      <c r="H171" s="1133">
        <v>2021</v>
      </c>
      <c r="I171" s="1130" t="s">
        <v>19</v>
      </c>
      <c r="J171" s="1326">
        <f>K171+L171</f>
        <v>74500.679999999993</v>
      </c>
      <c r="K171" s="1324">
        <v>0</v>
      </c>
      <c r="L171" s="70">
        <f t="shared" ref="L171:W171" si="123">L172</f>
        <v>74500.679999999993</v>
      </c>
      <c r="M171" s="70">
        <f t="shared" si="123"/>
        <v>24180.74</v>
      </c>
      <c r="N171" s="70">
        <f t="shared" si="123"/>
        <v>24180.74</v>
      </c>
      <c r="O171" s="70">
        <f t="shared" si="123"/>
        <v>13819.52</v>
      </c>
      <c r="P171" s="70">
        <v>0</v>
      </c>
      <c r="Q171" s="821">
        <f t="shared" si="123"/>
        <v>0</v>
      </c>
      <c r="R171" s="821">
        <f t="shared" si="123"/>
        <v>0</v>
      </c>
      <c r="S171" s="821">
        <f t="shared" si="123"/>
        <v>0</v>
      </c>
      <c r="T171" s="821">
        <f t="shared" si="123"/>
        <v>0</v>
      </c>
      <c r="U171" s="821">
        <f t="shared" si="123"/>
        <v>0</v>
      </c>
      <c r="V171" s="821">
        <f t="shared" si="123"/>
        <v>0</v>
      </c>
      <c r="W171" s="821">
        <f t="shared" si="123"/>
        <v>0</v>
      </c>
      <c r="X171" s="821">
        <f>X172</f>
        <v>0</v>
      </c>
      <c r="Y171" s="821">
        <f>Y172</f>
        <v>0</v>
      </c>
      <c r="Z171" s="822">
        <v>0</v>
      </c>
      <c r="AA171" s="821">
        <f>AA172</f>
        <v>0</v>
      </c>
      <c r="AB171" s="821">
        <f>AB172</f>
        <v>0</v>
      </c>
      <c r="AC171" s="821">
        <f>AC172</f>
        <v>0</v>
      </c>
      <c r="AD171" s="821">
        <f t="shared" ref="AD171:AO171" si="124">AD172</f>
        <v>0</v>
      </c>
      <c r="AE171" s="821">
        <f t="shared" si="124"/>
        <v>0</v>
      </c>
      <c r="AF171" s="821">
        <f t="shared" si="124"/>
        <v>0</v>
      </c>
      <c r="AG171" s="821">
        <f t="shared" si="124"/>
        <v>0</v>
      </c>
      <c r="AH171" s="821">
        <f t="shared" si="124"/>
        <v>0</v>
      </c>
      <c r="AI171" s="821">
        <f t="shared" si="124"/>
        <v>0</v>
      </c>
      <c r="AJ171" s="821">
        <f t="shared" si="124"/>
        <v>0</v>
      </c>
      <c r="AK171" s="3">
        <v>0</v>
      </c>
      <c r="AL171" s="3">
        <f>AK171</f>
        <v>0</v>
      </c>
      <c r="AM171" s="318" t="e">
        <f>ROUND((Q171*100%/P171*100),2)</f>
        <v>#DIV/0!</v>
      </c>
      <c r="AN171" s="821">
        <f t="shared" si="124"/>
        <v>0</v>
      </c>
      <c r="AO171" s="821">
        <f t="shared" si="124"/>
        <v>0</v>
      </c>
      <c r="AP171" s="823" t="s">
        <v>295</v>
      </c>
      <c r="AQ171" s="822">
        <v>0</v>
      </c>
    </row>
    <row r="172" spans="1:43" ht="18" hidden="1" customHeight="1">
      <c r="A172" s="1152"/>
      <c r="B172" s="1" t="s">
        <v>16</v>
      </c>
      <c r="C172" s="1135"/>
      <c r="D172" s="1135"/>
      <c r="E172" s="1135"/>
      <c r="F172" s="1130"/>
      <c r="G172" s="1153"/>
      <c r="H172" s="1134"/>
      <c r="I172" s="1130"/>
      <c r="J172" s="1326"/>
      <c r="K172" s="1325"/>
      <c r="L172" s="911">
        <v>74500.679999999993</v>
      </c>
      <c r="M172" s="83">
        <v>24180.74</v>
      </c>
      <c r="N172" s="83">
        <v>24180.74</v>
      </c>
      <c r="O172" s="83">
        <v>13819.52</v>
      </c>
      <c r="P172" s="83">
        <v>26139.200000000001</v>
      </c>
      <c r="Q172" s="83">
        <v>0</v>
      </c>
      <c r="R172" s="83">
        <f t="shared" ref="R172:W172" si="125">SUM(R173:R179)</f>
        <v>0</v>
      </c>
      <c r="S172" s="83">
        <f t="shared" si="125"/>
        <v>0</v>
      </c>
      <c r="T172" s="83">
        <f t="shared" si="125"/>
        <v>0</v>
      </c>
      <c r="U172" s="83">
        <f t="shared" si="125"/>
        <v>0</v>
      </c>
      <c r="V172" s="83">
        <f t="shared" si="125"/>
        <v>0</v>
      </c>
      <c r="W172" s="83">
        <f t="shared" si="125"/>
        <v>0</v>
      </c>
      <c r="X172" s="83">
        <v>0</v>
      </c>
      <c r="Y172" s="83">
        <f t="shared" ref="Y172:AE172" si="126">SUM(Y173:Y179)</f>
        <v>0</v>
      </c>
      <c r="Z172" s="259"/>
      <c r="AA172" s="83">
        <f t="shared" si="126"/>
        <v>0</v>
      </c>
      <c r="AB172" s="83">
        <f t="shared" si="126"/>
        <v>0</v>
      </c>
      <c r="AC172" s="83">
        <f t="shared" si="126"/>
        <v>0</v>
      </c>
      <c r="AD172" s="83">
        <f t="shared" si="126"/>
        <v>0</v>
      </c>
      <c r="AE172" s="83">
        <f t="shared" si="126"/>
        <v>0</v>
      </c>
      <c r="AF172" s="83">
        <f>SUM(AG172:AI172)</f>
        <v>0</v>
      </c>
      <c r="AG172" s="83">
        <f>SUM(AG173:AG179)</f>
        <v>0</v>
      </c>
      <c r="AH172" s="83">
        <f>SUM(AH173:AH179)</f>
        <v>0</v>
      </c>
      <c r="AI172" s="83">
        <v>0</v>
      </c>
      <c r="AJ172" s="83">
        <v>0</v>
      </c>
      <c r="AK172" s="83">
        <f>SUM(AK173:AK179)</f>
        <v>0</v>
      </c>
      <c r="AL172" s="83">
        <f>SUM(AL173:AL179)</f>
        <v>0</v>
      </c>
      <c r="AM172" s="83">
        <f>SUM(AM173:AM179)</f>
        <v>0</v>
      </c>
      <c r="AN172" s="83">
        <f>SUM(AN173:AN179)</f>
        <v>0</v>
      </c>
      <c r="AO172" s="83">
        <f>SUM(AO173:AO179)</f>
        <v>0</v>
      </c>
      <c r="AP172" s="409"/>
      <c r="AQ172" s="259"/>
    </row>
    <row r="173" spans="1:43" s="266" customFormat="1" ht="18" hidden="1" customHeight="1">
      <c r="A173" s="324"/>
      <c r="B173" s="252" t="s">
        <v>152</v>
      </c>
      <c r="C173" s="253"/>
      <c r="D173" s="253"/>
      <c r="E173" s="253"/>
      <c r="F173" s="363"/>
      <c r="G173" s="255"/>
      <c r="H173" s="256"/>
      <c r="I173" s="104"/>
      <c r="J173" s="535"/>
      <c r="K173" s="536"/>
      <c r="L173" s="258"/>
      <c r="M173" s="259"/>
      <c r="N173" s="259"/>
      <c r="O173" s="259"/>
      <c r="P173" s="83"/>
      <c r="Q173" s="259">
        <f>S173+U173</f>
        <v>0</v>
      </c>
      <c r="R173" s="259">
        <f>S173</f>
        <v>0</v>
      </c>
      <c r="S173" s="259">
        <v>0</v>
      </c>
      <c r="T173" s="259">
        <v>0</v>
      </c>
      <c r="U173" s="259">
        <v>0</v>
      </c>
      <c r="V173" s="259"/>
      <c r="W173" s="259"/>
      <c r="X173" s="259"/>
      <c r="Y173" s="259"/>
      <c r="Z173" s="259"/>
      <c r="AA173" s="259">
        <v>0</v>
      </c>
      <c r="AB173" s="259"/>
      <c r="AC173" s="259"/>
      <c r="AD173" s="259"/>
      <c r="AE173" s="259"/>
      <c r="AF173" s="259">
        <f>SUM(AG173:AG173)</f>
        <v>0</v>
      </c>
      <c r="AG173" s="259"/>
      <c r="AH173" s="259"/>
      <c r="AI173" s="259"/>
      <c r="AJ173" s="259"/>
      <c r="AK173" s="259"/>
      <c r="AL173" s="259"/>
      <c r="AM173" s="259"/>
      <c r="AN173" s="259"/>
      <c r="AO173" s="259"/>
      <c r="AP173" s="411"/>
      <c r="AQ173" s="259"/>
    </row>
    <row r="174" spans="1:43" s="266" customFormat="1" ht="18" hidden="1" customHeight="1">
      <c r="A174" s="324"/>
      <c r="B174" s="252" t="s">
        <v>156</v>
      </c>
      <c r="C174" s="253"/>
      <c r="D174" s="253"/>
      <c r="E174" s="253"/>
      <c r="F174" s="363"/>
      <c r="G174" s="255"/>
      <c r="H174" s="256"/>
      <c r="I174" s="104"/>
      <c r="J174" s="535"/>
      <c r="K174" s="536"/>
      <c r="L174" s="258"/>
      <c r="M174" s="259"/>
      <c r="N174" s="259"/>
      <c r="O174" s="259"/>
      <c r="P174" s="83"/>
      <c r="Q174" s="259">
        <f>S174+U174+W174</f>
        <v>0</v>
      </c>
      <c r="R174" s="259"/>
      <c r="S174" s="259"/>
      <c r="T174" s="259"/>
      <c r="U174" s="259"/>
      <c r="V174" s="259">
        <v>0</v>
      </c>
      <c r="W174" s="259">
        <v>0</v>
      </c>
      <c r="X174" s="259"/>
      <c r="Y174" s="259"/>
      <c r="Z174" s="259"/>
      <c r="AA174" s="259">
        <v>0</v>
      </c>
      <c r="AB174" s="259">
        <v>0</v>
      </c>
      <c r="AC174" s="259"/>
      <c r="AD174" s="259"/>
      <c r="AE174" s="259"/>
      <c r="AF174" s="259">
        <f>SUM(AG174:AG174)</f>
        <v>0</v>
      </c>
      <c r="AG174" s="259"/>
      <c r="AH174" s="259"/>
      <c r="AI174" s="259"/>
      <c r="AJ174" s="259"/>
      <c r="AK174" s="259"/>
      <c r="AL174" s="259"/>
      <c r="AM174" s="259"/>
      <c r="AN174" s="259"/>
      <c r="AO174" s="259"/>
      <c r="AP174" s="411"/>
      <c r="AQ174" s="259"/>
    </row>
    <row r="175" spans="1:43" s="266" customFormat="1" ht="26.25" hidden="1" customHeight="1">
      <c r="A175" s="324"/>
      <c r="B175" s="252" t="s">
        <v>229</v>
      </c>
      <c r="C175" s="253"/>
      <c r="D175" s="253"/>
      <c r="E175" s="253"/>
      <c r="F175" s="363"/>
      <c r="G175" s="255"/>
      <c r="H175" s="256"/>
      <c r="I175" s="104"/>
      <c r="J175" s="535"/>
      <c r="K175" s="536"/>
      <c r="L175" s="258"/>
      <c r="M175" s="259"/>
      <c r="N175" s="259"/>
      <c r="O175" s="259"/>
      <c r="P175" s="83"/>
      <c r="Q175" s="259">
        <f>S175+U175+W175+Y175</f>
        <v>0</v>
      </c>
      <c r="R175" s="259"/>
      <c r="S175" s="259"/>
      <c r="T175" s="259"/>
      <c r="U175" s="259"/>
      <c r="V175" s="259"/>
      <c r="W175" s="259"/>
      <c r="X175" s="259">
        <v>0</v>
      </c>
      <c r="Y175" s="259">
        <v>0</v>
      </c>
      <c r="Z175" s="259"/>
      <c r="AA175" s="259">
        <v>0</v>
      </c>
      <c r="AB175" s="259">
        <v>0</v>
      </c>
      <c r="AC175" s="259"/>
      <c r="AD175" s="259"/>
      <c r="AE175" s="259"/>
      <c r="AF175" s="259">
        <f>SUM(AG175:AG175)</f>
        <v>0</v>
      </c>
      <c r="AG175" s="259"/>
      <c r="AH175" s="259"/>
      <c r="AI175" s="259"/>
      <c r="AJ175" s="259"/>
      <c r="AK175" s="259"/>
      <c r="AL175" s="259"/>
      <c r="AM175" s="259"/>
      <c r="AN175" s="259"/>
      <c r="AO175" s="259"/>
      <c r="AP175" s="411"/>
      <c r="AQ175" s="259"/>
    </row>
    <row r="176" spans="1:43" s="266" customFormat="1" ht="18" hidden="1" customHeight="1">
      <c r="A176" s="324"/>
      <c r="B176" s="252" t="s">
        <v>230</v>
      </c>
      <c r="C176" s="253"/>
      <c r="D176" s="253"/>
      <c r="E176" s="253"/>
      <c r="F176" s="363"/>
      <c r="G176" s="255"/>
      <c r="H176" s="256"/>
      <c r="I176" s="104"/>
      <c r="J176" s="535"/>
      <c r="K176" s="536"/>
      <c r="L176" s="258"/>
      <c r="M176" s="259"/>
      <c r="N176" s="259"/>
      <c r="O176" s="259"/>
      <c r="P176" s="83"/>
      <c r="Q176" s="259">
        <f>S176+U176+W176+Y176</f>
        <v>0</v>
      </c>
      <c r="R176" s="259">
        <f>S176</f>
        <v>0</v>
      </c>
      <c r="S176" s="259">
        <v>0</v>
      </c>
      <c r="T176" s="259">
        <v>0</v>
      </c>
      <c r="U176" s="259">
        <v>0</v>
      </c>
      <c r="V176" s="259"/>
      <c r="W176" s="259">
        <v>0</v>
      </c>
      <c r="X176" s="259">
        <v>0</v>
      </c>
      <c r="Y176" s="259">
        <v>0</v>
      </c>
      <c r="Z176" s="259"/>
      <c r="AA176" s="259">
        <f>AB176+AC176</f>
        <v>0</v>
      </c>
      <c r="AB176" s="259">
        <v>0</v>
      </c>
      <c r="AC176" s="259">
        <v>0</v>
      </c>
      <c r="AD176" s="259">
        <v>0</v>
      </c>
      <c r="AE176" s="259"/>
      <c r="AF176" s="259">
        <f>SUM(AG176:AG176)</f>
        <v>0</v>
      </c>
      <c r="AG176" s="259"/>
      <c r="AH176" s="259"/>
      <c r="AI176" s="259"/>
      <c r="AJ176" s="259"/>
      <c r="AK176" s="259"/>
      <c r="AL176" s="259"/>
      <c r="AM176" s="259"/>
      <c r="AN176" s="259"/>
      <c r="AO176" s="259"/>
      <c r="AP176" s="411"/>
      <c r="AQ176" s="259"/>
    </row>
    <row r="177" spans="1:43" s="266" customFormat="1" ht="18" hidden="1" customHeight="1">
      <c r="A177" s="324"/>
      <c r="B177" s="252" t="s">
        <v>231</v>
      </c>
      <c r="C177" s="253"/>
      <c r="D177" s="253"/>
      <c r="E177" s="253"/>
      <c r="F177" s="363"/>
      <c r="G177" s="255"/>
      <c r="H177" s="256"/>
      <c r="I177" s="104"/>
      <c r="J177" s="535"/>
      <c r="K177" s="536"/>
      <c r="L177" s="258"/>
      <c r="M177" s="259"/>
      <c r="N177" s="259"/>
      <c r="O177" s="259"/>
      <c r="P177" s="83"/>
      <c r="Q177" s="259">
        <f>S177+U177+W177+Y177</f>
        <v>0</v>
      </c>
      <c r="R177" s="259"/>
      <c r="S177" s="259"/>
      <c r="T177" s="259">
        <v>0</v>
      </c>
      <c r="U177" s="259">
        <v>0</v>
      </c>
      <c r="V177" s="259"/>
      <c r="W177" s="259"/>
      <c r="X177" s="259">
        <v>0</v>
      </c>
      <c r="Y177" s="259">
        <v>0</v>
      </c>
      <c r="Z177" s="259"/>
      <c r="AA177" s="259">
        <f>AB177+AC177</f>
        <v>0</v>
      </c>
      <c r="AB177" s="259">
        <v>0</v>
      </c>
      <c r="AC177" s="259"/>
      <c r="AD177" s="259"/>
      <c r="AE177" s="259"/>
      <c r="AF177" s="259">
        <f>SUM(AG177:AG177)</f>
        <v>0</v>
      </c>
      <c r="AG177" s="259"/>
      <c r="AH177" s="259"/>
      <c r="AI177" s="259"/>
      <c r="AJ177" s="259"/>
      <c r="AK177" s="259"/>
      <c r="AL177" s="259"/>
      <c r="AM177" s="259"/>
      <c r="AN177" s="259"/>
      <c r="AO177" s="259"/>
      <c r="AP177" s="411"/>
      <c r="AQ177" s="259"/>
    </row>
    <row r="178" spans="1:43" s="266" customFormat="1" ht="18" hidden="1" customHeight="1">
      <c r="A178" s="324"/>
      <c r="B178" s="252" t="s">
        <v>259</v>
      </c>
      <c r="C178" s="253"/>
      <c r="D178" s="253"/>
      <c r="E178" s="253"/>
      <c r="F178" s="363"/>
      <c r="G178" s="255"/>
      <c r="H178" s="256"/>
      <c r="I178" s="104"/>
      <c r="J178" s="535"/>
      <c r="K178" s="536"/>
      <c r="L178" s="258"/>
      <c r="M178" s="259"/>
      <c r="N178" s="259"/>
      <c r="O178" s="259"/>
      <c r="P178" s="83"/>
      <c r="Q178" s="259">
        <v>0</v>
      </c>
      <c r="R178" s="259"/>
      <c r="S178" s="259"/>
      <c r="T178" s="259">
        <v>0</v>
      </c>
      <c r="U178" s="259">
        <v>0</v>
      </c>
      <c r="V178" s="259"/>
      <c r="W178" s="259"/>
      <c r="X178" s="259"/>
      <c r="Y178" s="259"/>
      <c r="Z178" s="259"/>
      <c r="AA178" s="259">
        <f>AB178+AC178</f>
        <v>0</v>
      </c>
      <c r="AB178" s="259"/>
      <c r="AC178" s="259">
        <v>0</v>
      </c>
      <c r="AD178" s="259"/>
      <c r="AE178" s="259"/>
      <c r="AF178" s="259"/>
      <c r="AG178" s="259"/>
      <c r="AH178" s="259"/>
      <c r="AI178" s="259"/>
      <c r="AJ178" s="259"/>
      <c r="AK178" s="259"/>
      <c r="AL178" s="259"/>
      <c r="AM178" s="259"/>
      <c r="AN178" s="259"/>
      <c r="AO178" s="259"/>
      <c r="AP178" s="411"/>
      <c r="AQ178" s="259"/>
    </row>
    <row r="179" spans="1:43" s="266" customFormat="1" ht="18" hidden="1" customHeight="1">
      <c r="A179" s="324"/>
      <c r="B179" s="252" t="s">
        <v>153</v>
      </c>
      <c r="C179" s="253"/>
      <c r="D179" s="253"/>
      <c r="E179" s="253"/>
      <c r="F179" s="363"/>
      <c r="G179" s="255"/>
      <c r="H179" s="256"/>
      <c r="I179" s="104"/>
      <c r="J179" s="535"/>
      <c r="K179" s="536"/>
      <c r="L179" s="258"/>
      <c r="M179" s="259"/>
      <c r="N179" s="259"/>
      <c r="O179" s="259"/>
      <c r="P179" s="83"/>
      <c r="Q179" s="259">
        <f>S179+U179+W179+Y179</f>
        <v>0</v>
      </c>
      <c r="R179" s="259">
        <f>S179</f>
        <v>0</v>
      </c>
      <c r="S179" s="259">
        <v>0</v>
      </c>
      <c r="T179" s="259">
        <v>0</v>
      </c>
      <c r="U179" s="259">
        <v>0</v>
      </c>
      <c r="V179" s="259"/>
      <c r="W179" s="259"/>
      <c r="X179" s="259">
        <v>0</v>
      </c>
      <c r="Y179" s="259">
        <v>0</v>
      </c>
      <c r="Z179" s="259"/>
      <c r="AA179" s="259">
        <v>0</v>
      </c>
      <c r="AB179" s="259">
        <v>0</v>
      </c>
      <c r="AC179" s="259"/>
      <c r="AD179" s="259"/>
      <c r="AE179" s="259"/>
      <c r="AF179" s="259">
        <f>SUM(AG179:AG179)</f>
        <v>0</v>
      </c>
      <c r="AG179" s="259"/>
      <c r="AH179" s="259"/>
      <c r="AI179" s="259"/>
      <c r="AJ179" s="259"/>
      <c r="AK179" s="259"/>
      <c r="AL179" s="259"/>
      <c r="AM179" s="259"/>
      <c r="AN179" s="259"/>
      <c r="AO179" s="259"/>
      <c r="AP179" s="411"/>
      <c r="AQ179" s="259"/>
    </row>
    <row r="180" spans="1:43" s="327" customFormat="1" ht="42" customHeight="1">
      <c r="A180" s="1062" t="s">
        <v>167</v>
      </c>
      <c r="B180" s="789" t="s">
        <v>168</v>
      </c>
      <c r="C180" s="826"/>
      <c r="D180" s="826"/>
      <c r="E180" s="826"/>
      <c r="F180" s="312"/>
      <c r="G180" s="792"/>
      <c r="H180" s="827"/>
      <c r="I180" s="990" t="s">
        <v>19</v>
      </c>
      <c r="J180" s="283"/>
      <c r="K180" s="828"/>
      <c r="L180" s="888">
        <f>L181</f>
        <v>7644.31</v>
      </c>
      <c r="M180" s="888">
        <f>M181</f>
        <v>0</v>
      </c>
      <c r="N180" s="888">
        <f t="shared" ref="N180:AO180" si="127">N181</f>
        <v>377.26</v>
      </c>
      <c r="O180" s="888">
        <f t="shared" si="127"/>
        <v>0</v>
      </c>
      <c r="P180" s="888">
        <f>P181+P183</f>
        <v>70000</v>
      </c>
      <c r="Q180" s="888">
        <f>Q181+Q183</f>
        <v>0</v>
      </c>
      <c r="R180" s="888">
        <f t="shared" ref="R180:AA180" si="128">R181+R183</f>
        <v>0</v>
      </c>
      <c r="S180" s="888">
        <f t="shared" si="128"/>
        <v>0</v>
      </c>
      <c r="T180" s="888">
        <f t="shared" si="128"/>
        <v>0</v>
      </c>
      <c r="U180" s="888">
        <f t="shared" si="128"/>
        <v>0</v>
      </c>
      <c r="V180" s="888">
        <f t="shared" si="128"/>
        <v>0</v>
      </c>
      <c r="W180" s="888">
        <f t="shared" si="128"/>
        <v>0</v>
      </c>
      <c r="X180" s="888">
        <f t="shared" si="128"/>
        <v>0</v>
      </c>
      <c r="Y180" s="888">
        <f t="shared" si="128"/>
        <v>0</v>
      </c>
      <c r="Z180" s="888">
        <f t="shared" si="128"/>
        <v>0</v>
      </c>
      <c r="AA180" s="888">
        <f t="shared" si="128"/>
        <v>0</v>
      </c>
      <c r="AB180" s="888">
        <f t="shared" si="127"/>
        <v>0</v>
      </c>
      <c r="AC180" s="888">
        <f t="shared" si="127"/>
        <v>0</v>
      </c>
      <c r="AD180" s="888">
        <f t="shared" si="127"/>
        <v>0</v>
      </c>
      <c r="AE180" s="888">
        <f t="shared" si="127"/>
        <v>0</v>
      </c>
      <c r="AF180" s="888">
        <f t="shared" si="127"/>
        <v>0</v>
      </c>
      <c r="AG180" s="888">
        <f t="shared" si="127"/>
        <v>0</v>
      </c>
      <c r="AH180" s="888">
        <f t="shared" si="127"/>
        <v>0</v>
      </c>
      <c r="AI180" s="888">
        <f t="shared" si="127"/>
        <v>0</v>
      </c>
      <c r="AJ180" s="888">
        <f t="shared" si="127"/>
        <v>0</v>
      </c>
      <c r="AK180" s="888">
        <f t="shared" si="127"/>
        <v>0</v>
      </c>
      <c r="AL180" s="888">
        <f t="shared" si="127"/>
        <v>0</v>
      </c>
      <c r="AM180" s="888">
        <f t="shared" si="127"/>
        <v>0</v>
      </c>
      <c r="AN180" s="888">
        <f t="shared" si="127"/>
        <v>0</v>
      </c>
      <c r="AO180" s="888">
        <f t="shared" si="127"/>
        <v>0</v>
      </c>
      <c r="AP180" s="823" t="s">
        <v>244</v>
      </c>
      <c r="AQ180" s="829">
        <v>0</v>
      </c>
    </row>
    <row r="181" spans="1:43" ht="18" customHeight="1">
      <c r="A181" s="1152"/>
      <c r="B181" s="42" t="s">
        <v>15</v>
      </c>
      <c r="C181" s="334"/>
      <c r="D181" s="334"/>
      <c r="E181" s="334"/>
      <c r="F181" s="313"/>
      <c r="G181" s="335"/>
      <c r="H181" s="336"/>
      <c r="I181" s="992"/>
      <c r="J181" s="913"/>
      <c r="K181" s="659"/>
      <c r="L181" s="911">
        <v>7644.31</v>
      </c>
      <c r="M181" s="83">
        <v>0</v>
      </c>
      <c r="N181" s="83">
        <v>377.26</v>
      </c>
      <c r="O181" s="83">
        <v>0</v>
      </c>
      <c r="P181" s="83">
        <v>7000</v>
      </c>
      <c r="Q181" s="83">
        <v>0</v>
      </c>
      <c r="R181" s="83">
        <v>0</v>
      </c>
      <c r="S181" s="83">
        <v>0</v>
      </c>
      <c r="T181" s="83">
        <f>SUM(T182:T183)</f>
        <v>0</v>
      </c>
      <c r="U181" s="83">
        <f>SUM(U182:U183)</f>
        <v>0</v>
      </c>
      <c r="V181" s="83">
        <f t="shared" ref="V181:AE181" si="129">SUM(V182:V183)</f>
        <v>0</v>
      </c>
      <c r="W181" s="83">
        <f t="shared" si="129"/>
        <v>0</v>
      </c>
      <c r="X181" s="83">
        <f t="shared" si="129"/>
        <v>0</v>
      </c>
      <c r="Y181" s="83">
        <f t="shared" si="129"/>
        <v>0</v>
      </c>
      <c r="Z181" s="259"/>
      <c r="AA181" s="83">
        <f t="shared" si="129"/>
        <v>0</v>
      </c>
      <c r="AB181" s="83">
        <f t="shared" si="129"/>
        <v>0</v>
      </c>
      <c r="AC181" s="83">
        <f t="shared" si="129"/>
        <v>0</v>
      </c>
      <c r="AD181" s="83">
        <f t="shared" si="129"/>
        <v>0</v>
      </c>
      <c r="AE181" s="83">
        <f t="shared" si="129"/>
        <v>0</v>
      </c>
      <c r="AF181" s="83">
        <v>0</v>
      </c>
      <c r="AG181" s="83">
        <v>0</v>
      </c>
      <c r="AH181" s="83">
        <v>0</v>
      </c>
      <c r="AI181" s="83">
        <v>0</v>
      </c>
      <c r="AJ181" s="83">
        <v>0</v>
      </c>
      <c r="AK181" s="83">
        <v>0</v>
      </c>
      <c r="AL181" s="83">
        <v>0</v>
      </c>
      <c r="AM181" s="83">
        <v>0</v>
      </c>
      <c r="AN181" s="83">
        <v>0</v>
      </c>
      <c r="AO181" s="83">
        <v>0</v>
      </c>
      <c r="AP181" s="409"/>
      <c r="AQ181" s="259"/>
    </row>
    <row r="182" spans="1:43" s="266" customFormat="1" ht="18" hidden="1" customHeight="1">
      <c r="A182" s="366"/>
      <c r="B182" s="252" t="s">
        <v>232</v>
      </c>
      <c r="C182" s="253"/>
      <c r="D182" s="253"/>
      <c r="E182" s="253"/>
      <c r="F182" s="363"/>
      <c r="G182" s="255"/>
      <c r="H182" s="256"/>
      <c r="I182" s="367"/>
      <c r="J182" s="535"/>
      <c r="K182" s="536"/>
      <c r="L182" s="258"/>
      <c r="M182" s="259"/>
      <c r="N182" s="259"/>
      <c r="O182" s="259"/>
      <c r="P182" s="83"/>
      <c r="Q182" s="259"/>
      <c r="R182" s="259"/>
      <c r="S182" s="259"/>
      <c r="T182" s="259"/>
      <c r="U182" s="259"/>
      <c r="V182" s="259"/>
      <c r="W182" s="259"/>
      <c r="X182" s="83"/>
      <c r="Y182" s="83"/>
      <c r="Z182" s="259"/>
      <c r="AA182" s="259"/>
      <c r="AB182" s="259"/>
      <c r="AC182" s="259"/>
      <c r="AD182" s="259"/>
      <c r="AE182" s="259"/>
      <c r="AF182" s="259"/>
      <c r="AG182" s="259"/>
      <c r="AH182" s="259"/>
      <c r="AI182" s="259"/>
      <c r="AJ182" s="259"/>
      <c r="AK182" s="259"/>
      <c r="AL182" s="259"/>
      <c r="AM182" s="259"/>
      <c r="AN182" s="259"/>
      <c r="AO182" s="259"/>
      <c r="AP182" s="411"/>
      <c r="AQ182" s="259"/>
    </row>
    <row r="183" spans="1:43" ht="18" customHeight="1">
      <c r="A183" s="890"/>
      <c r="B183" s="42" t="s">
        <v>32</v>
      </c>
      <c r="C183" s="334"/>
      <c r="D183" s="334"/>
      <c r="E183" s="334"/>
      <c r="F183" s="313"/>
      <c r="G183" s="335"/>
      <c r="H183" s="336"/>
      <c r="I183" s="875"/>
      <c r="J183" s="913"/>
      <c r="K183" s="659"/>
      <c r="L183" s="911"/>
      <c r="M183" s="83"/>
      <c r="N183" s="83"/>
      <c r="O183" s="83"/>
      <c r="P183" s="83">
        <v>63000</v>
      </c>
      <c r="Q183" s="83">
        <f>S183+U183</f>
        <v>0</v>
      </c>
      <c r="R183" s="83"/>
      <c r="S183" s="83"/>
      <c r="T183" s="83">
        <v>0</v>
      </c>
      <c r="U183" s="83">
        <v>0</v>
      </c>
      <c r="V183" s="83"/>
      <c r="W183" s="83"/>
      <c r="X183" s="83"/>
      <c r="Y183" s="83"/>
      <c r="Z183" s="83"/>
      <c r="AA183" s="83">
        <f>SUM(AB183:AC183)</f>
        <v>0</v>
      </c>
      <c r="AB183" s="83"/>
      <c r="AC183" s="83">
        <v>0</v>
      </c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409"/>
      <c r="AQ183" s="83"/>
    </row>
    <row r="184" spans="1:43" s="327" customFormat="1" ht="26.25" customHeight="1">
      <c r="A184" s="1062" t="s">
        <v>169</v>
      </c>
      <c r="B184" s="789" t="s">
        <v>170</v>
      </c>
      <c r="C184" s="826"/>
      <c r="D184" s="826"/>
      <c r="E184" s="826"/>
      <c r="F184" s="312"/>
      <c r="G184" s="792"/>
      <c r="H184" s="827"/>
      <c r="I184" s="990" t="s">
        <v>19</v>
      </c>
      <c r="J184" s="283"/>
      <c r="K184" s="828"/>
      <c r="L184" s="888">
        <f>L185</f>
        <v>8790.08</v>
      </c>
      <c r="M184" s="888">
        <f>M185</f>
        <v>0</v>
      </c>
      <c r="N184" s="888">
        <f t="shared" ref="N184:AO185" si="130">N185</f>
        <v>612.4</v>
      </c>
      <c r="O184" s="888">
        <f t="shared" si="130"/>
        <v>7188.28</v>
      </c>
      <c r="P184" s="888">
        <v>1215.26</v>
      </c>
      <c r="Q184" s="888">
        <v>0</v>
      </c>
      <c r="R184" s="888">
        <f t="shared" si="130"/>
        <v>0</v>
      </c>
      <c r="S184" s="888">
        <f t="shared" si="130"/>
        <v>0</v>
      </c>
      <c r="T184" s="888">
        <f t="shared" si="130"/>
        <v>0</v>
      </c>
      <c r="U184" s="888">
        <f t="shared" si="130"/>
        <v>2205.3380000000002</v>
      </c>
      <c r="V184" s="888">
        <f t="shared" si="130"/>
        <v>0</v>
      </c>
      <c r="W184" s="888">
        <f t="shared" si="130"/>
        <v>0</v>
      </c>
      <c r="X184" s="888">
        <f t="shared" si="130"/>
        <v>0</v>
      </c>
      <c r="Y184" s="888">
        <f t="shared" si="130"/>
        <v>0</v>
      </c>
      <c r="Z184" s="888">
        <v>0</v>
      </c>
      <c r="AA184" s="888">
        <v>0</v>
      </c>
      <c r="AB184" s="888">
        <f>AB185</f>
        <v>2205.337</v>
      </c>
      <c r="AC184" s="888">
        <f>AC185</f>
        <v>0</v>
      </c>
      <c r="AD184" s="888">
        <f>AD185</f>
        <v>0</v>
      </c>
      <c r="AE184" s="888">
        <f>AE185</f>
        <v>0</v>
      </c>
      <c r="AF184" s="888">
        <f t="shared" si="130"/>
        <v>0</v>
      </c>
      <c r="AG184" s="888">
        <f t="shared" si="130"/>
        <v>0</v>
      </c>
      <c r="AH184" s="888">
        <f t="shared" si="130"/>
        <v>0</v>
      </c>
      <c r="AI184" s="888">
        <f t="shared" si="130"/>
        <v>0</v>
      </c>
      <c r="AJ184" s="888">
        <f t="shared" si="130"/>
        <v>0</v>
      </c>
      <c r="AK184" s="888">
        <f t="shared" si="130"/>
        <v>0</v>
      </c>
      <c r="AL184" s="888">
        <f t="shared" si="130"/>
        <v>0</v>
      </c>
      <c r="AM184" s="888">
        <f t="shared" si="130"/>
        <v>0</v>
      </c>
      <c r="AN184" s="888">
        <f t="shared" si="130"/>
        <v>0</v>
      </c>
      <c r="AO184" s="888">
        <f t="shared" si="130"/>
        <v>0</v>
      </c>
      <c r="AP184" s="823"/>
      <c r="AQ184" s="888">
        <v>0</v>
      </c>
    </row>
    <row r="185" spans="1:43" ht="24" hidden="1" customHeight="1">
      <c r="A185" s="1152"/>
      <c r="B185" s="42" t="s">
        <v>15</v>
      </c>
      <c r="C185" s="334"/>
      <c r="D185" s="334"/>
      <c r="E185" s="334"/>
      <c r="F185" s="313"/>
      <c r="G185" s="335"/>
      <c r="H185" s="336"/>
      <c r="I185" s="992"/>
      <c r="J185" s="913"/>
      <c r="K185" s="659"/>
      <c r="L185" s="911">
        <v>8790.08</v>
      </c>
      <c r="M185" s="83">
        <v>0</v>
      </c>
      <c r="N185" s="83">
        <v>612.4</v>
      </c>
      <c r="O185" s="83">
        <v>7188.28</v>
      </c>
      <c r="P185" s="83">
        <v>8177.68</v>
      </c>
      <c r="Q185" s="83">
        <f>Q186</f>
        <v>2205.3380000000002</v>
      </c>
      <c r="R185" s="83">
        <f t="shared" si="130"/>
        <v>0</v>
      </c>
      <c r="S185" s="83">
        <f t="shared" si="130"/>
        <v>0</v>
      </c>
      <c r="T185" s="83">
        <f t="shared" si="130"/>
        <v>0</v>
      </c>
      <c r="U185" s="83">
        <f t="shared" si="130"/>
        <v>2205.3380000000002</v>
      </c>
      <c r="V185" s="83">
        <f t="shared" si="130"/>
        <v>0</v>
      </c>
      <c r="W185" s="83">
        <f t="shared" si="130"/>
        <v>0</v>
      </c>
      <c r="X185" s="83">
        <f t="shared" si="130"/>
        <v>0</v>
      </c>
      <c r="Y185" s="83">
        <f t="shared" si="130"/>
        <v>0</v>
      </c>
      <c r="Z185" s="259"/>
      <c r="AA185" s="83">
        <f t="shared" si="130"/>
        <v>2205.337</v>
      </c>
      <c r="AB185" s="83">
        <f t="shared" si="130"/>
        <v>2205.337</v>
      </c>
      <c r="AC185" s="83">
        <f t="shared" si="130"/>
        <v>0</v>
      </c>
      <c r="AD185" s="83">
        <f>AD186</f>
        <v>0</v>
      </c>
      <c r="AE185" s="83">
        <f>AE186</f>
        <v>0</v>
      </c>
      <c r="AF185" s="83">
        <f t="shared" si="130"/>
        <v>0</v>
      </c>
      <c r="AG185" s="83">
        <f t="shared" si="130"/>
        <v>0</v>
      </c>
      <c r="AH185" s="83">
        <v>0</v>
      </c>
      <c r="AI185" s="83">
        <v>0</v>
      </c>
      <c r="AJ185" s="83">
        <v>0</v>
      </c>
      <c r="AK185" s="83">
        <v>0</v>
      </c>
      <c r="AL185" s="83">
        <v>0</v>
      </c>
      <c r="AM185" s="83">
        <v>0</v>
      </c>
      <c r="AN185" s="83">
        <v>0</v>
      </c>
      <c r="AO185" s="83">
        <v>0</v>
      </c>
      <c r="AP185" s="409"/>
      <c r="AQ185" s="259"/>
    </row>
    <row r="186" spans="1:43" s="266" customFormat="1" ht="27" hidden="1" customHeight="1">
      <c r="A186" s="366"/>
      <c r="B186" s="252" t="s">
        <v>303</v>
      </c>
      <c r="C186" s="253"/>
      <c r="D186" s="253"/>
      <c r="E186" s="253"/>
      <c r="F186" s="363"/>
      <c r="G186" s="255"/>
      <c r="H186" s="256"/>
      <c r="I186" s="367"/>
      <c r="J186" s="535"/>
      <c r="K186" s="536"/>
      <c r="L186" s="258"/>
      <c r="M186" s="259"/>
      <c r="N186" s="259"/>
      <c r="O186" s="259"/>
      <c r="P186" s="259"/>
      <c r="Q186" s="259">
        <f>S186+U186</f>
        <v>2205.3380000000002</v>
      </c>
      <c r="R186" s="259"/>
      <c r="S186" s="259"/>
      <c r="T186" s="259"/>
      <c r="U186" s="259">
        <v>2205.3380000000002</v>
      </c>
      <c r="V186" s="259"/>
      <c r="W186" s="259"/>
      <c r="X186" s="259"/>
      <c r="Y186" s="259"/>
      <c r="Z186" s="259"/>
      <c r="AA186" s="259">
        <f>AB186</f>
        <v>2205.337</v>
      </c>
      <c r="AB186" s="259">
        <v>2205.337</v>
      </c>
      <c r="AC186" s="259"/>
      <c r="AD186" s="259"/>
      <c r="AE186" s="259"/>
      <c r="AF186" s="259"/>
      <c r="AG186" s="259"/>
      <c r="AH186" s="259"/>
      <c r="AI186" s="259"/>
      <c r="AJ186" s="259"/>
      <c r="AK186" s="259"/>
      <c r="AL186" s="259"/>
      <c r="AM186" s="259"/>
      <c r="AN186" s="259"/>
      <c r="AO186" s="259"/>
      <c r="AP186" s="411"/>
      <c r="AQ186" s="259"/>
    </row>
    <row r="187" spans="1:43" s="327" customFormat="1" ht="43.5" customHeight="1">
      <c r="A187" s="1062" t="s">
        <v>171</v>
      </c>
      <c r="B187" s="789" t="s">
        <v>172</v>
      </c>
      <c r="C187" s="826"/>
      <c r="D187" s="826"/>
      <c r="E187" s="826"/>
      <c r="F187" s="312"/>
      <c r="G187" s="792"/>
      <c r="H187" s="827"/>
      <c r="I187" s="990" t="s">
        <v>19</v>
      </c>
      <c r="J187" s="283"/>
      <c r="K187" s="828"/>
      <c r="L187" s="888">
        <f>L188+L194</f>
        <v>204849.53</v>
      </c>
      <c r="M187" s="888">
        <f>M188+M194</f>
        <v>195485</v>
      </c>
      <c r="N187" s="888">
        <f>N188+N194</f>
        <v>203676.84</v>
      </c>
      <c r="O187" s="888">
        <f t="shared" ref="O187:AO187" si="131">O188</f>
        <v>1116.69</v>
      </c>
      <c r="P187" s="888">
        <v>0</v>
      </c>
      <c r="Q187" s="888">
        <v>0</v>
      </c>
      <c r="R187" s="888">
        <f t="shared" si="131"/>
        <v>0</v>
      </c>
      <c r="S187" s="888">
        <f t="shared" si="131"/>
        <v>3000</v>
      </c>
      <c r="T187" s="888">
        <f t="shared" si="131"/>
        <v>0</v>
      </c>
      <c r="U187" s="888">
        <f t="shared" si="131"/>
        <v>0</v>
      </c>
      <c r="V187" s="888">
        <f t="shared" si="131"/>
        <v>0</v>
      </c>
      <c r="W187" s="888">
        <f t="shared" si="131"/>
        <v>0</v>
      </c>
      <c r="X187" s="888">
        <f t="shared" si="131"/>
        <v>0</v>
      </c>
      <c r="Y187" s="888">
        <f t="shared" si="131"/>
        <v>0</v>
      </c>
      <c r="Z187" s="829">
        <v>0</v>
      </c>
      <c r="AA187" s="888">
        <f t="shared" si="131"/>
        <v>0</v>
      </c>
      <c r="AB187" s="888">
        <f t="shared" si="131"/>
        <v>0</v>
      </c>
      <c r="AC187" s="888">
        <f t="shared" si="131"/>
        <v>0</v>
      </c>
      <c r="AD187" s="888">
        <f t="shared" si="131"/>
        <v>0</v>
      </c>
      <c r="AE187" s="888">
        <f t="shared" si="131"/>
        <v>0</v>
      </c>
      <c r="AF187" s="888">
        <f t="shared" si="131"/>
        <v>0</v>
      </c>
      <c r="AG187" s="888">
        <f t="shared" si="131"/>
        <v>0</v>
      </c>
      <c r="AH187" s="888">
        <f t="shared" si="131"/>
        <v>0</v>
      </c>
      <c r="AI187" s="888">
        <f t="shared" si="131"/>
        <v>0</v>
      </c>
      <c r="AJ187" s="888">
        <f t="shared" si="131"/>
        <v>0</v>
      </c>
      <c r="AK187" s="888">
        <f t="shared" si="131"/>
        <v>0</v>
      </c>
      <c r="AL187" s="888">
        <f t="shared" si="131"/>
        <v>0</v>
      </c>
      <c r="AM187" s="888">
        <f t="shared" si="131"/>
        <v>0</v>
      </c>
      <c r="AN187" s="888">
        <f t="shared" si="131"/>
        <v>0</v>
      </c>
      <c r="AO187" s="888">
        <f t="shared" si="131"/>
        <v>0</v>
      </c>
      <c r="AP187" s="830" t="s">
        <v>295</v>
      </c>
      <c r="AQ187" s="829">
        <v>0</v>
      </c>
    </row>
    <row r="188" spans="1:43">
      <c r="A188" s="1152"/>
      <c r="B188" s="42" t="s">
        <v>15</v>
      </c>
      <c r="C188" s="334"/>
      <c r="D188" s="334"/>
      <c r="E188" s="334"/>
      <c r="F188" s="313"/>
      <c r="G188" s="335"/>
      <c r="H188" s="336"/>
      <c r="I188" s="992"/>
      <c r="J188" s="913"/>
      <c r="K188" s="659"/>
      <c r="L188" s="911">
        <v>9364.5300000000007</v>
      </c>
      <c r="M188" s="83">
        <v>0</v>
      </c>
      <c r="N188" s="83">
        <v>8191.84</v>
      </c>
      <c r="O188" s="83">
        <v>1116.69</v>
      </c>
      <c r="P188" s="83">
        <v>0</v>
      </c>
      <c r="Q188" s="83">
        <v>0</v>
      </c>
      <c r="R188" s="83">
        <f>P188</f>
        <v>0</v>
      </c>
      <c r="S188" s="83">
        <f>SUM(S189:S193)</f>
        <v>3000</v>
      </c>
      <c r="T188" s="83">
        <v>0</v>
      </c>
      <c r="U188" s="83">
        <v>0</v>
      </c>
      <c r="V188" s="83">
        <v>0</v>
      </c>
      <c r="W188" s="83">
        <v>0</v>
      </c>
      <c r="X188" s="83">
        <v>0</v>
      </c>
      <c r="Y188" s="83">
        <v>0</v>
      </c>
      <c r="Z188" s="259"/>
      <c r="AA188" s="83">
        <f>SUM(AA189:AA193)</f>
        <v>0</v>
      </c>
      <c r="AB188" s="83">
        <f t="shared" ref="AB188:AJ188" si="132">SUM(AB189:AB191)</f>
        <v>0</v>
      </c>
      <c r="AC188" s="83">
        <f t="shared" si="132"/>
        <v>0</v>
      </c>
      <c r="AD188" s="83">
        <f t="shared" si="132"/>
        <v>0</v>
      </c>
      <c r="AE188" s="83">
        <f>SUM(AE189:AE193)</f>
        <v>0</v>
      </c>
      <c r="AF188" s="83">
        <f t="shared" si="132"/>
        <v>0</v>
      </c>
      <c r="AG188" s="83">
        <f t="shared" si="132"/>
        <v>0</v>
      </c>
      <c r="AH188" s="83">
        <f t="shared" si="132"/>
        <v>0</v>
      </c>
      <c r="AI188" s="83">
        <f t="shared" si="132"/>
        <v>0</v>
      </c>
      <c r="AJ188" s="83">
        <f t="shared" si="132"/>
        <v>0</v>
      </c>
      <c r="AK188" s="83">
        <v>0</v>
      </c>
      <c r="AL188" s="83">
        <v>0</v>
      </c>
      <c r="AM188" s="83">
        <v>0</v>
      </c>
      <c r="AN188" s="83">
        <v>0</v>
      </c>
      <c r="AO188" s="83">
        <v>0</v>
      </c>
      <c r="AP188" s="409"/>
      <c r="AQ188" s="259"/>
    </row>
    <row r="189" spans="1:43" s="266" customFormat="1" ht="15.75" hidden="1">
      <c r="A189" s="324"/>
      <c r="B189" s="252" t="s">
        <v>233</v>
      </c>
      <c r="C189" s="253"/>
      <c r="D189" s="253"/>
      <c r="E189" s="253"/>
      <c r="F189" s="363"/>
      <c r="G189" s="255"/>
      <c r="H189" s="256"/>
      <c r="I189" s="368"/>
      <c r="J189" s="535"/>
      <c r="K189" s="536"/>
      <c r="L189" s="258"/>
      <c r="M189" s="259"/>
      <c r="N189" s="259"/>
      <c r="O189" s="259"/>
      <c r="P189" s="83"/>
      <c r="Q189" s="259">
        <f>Y189</f>
        <v>0</v>
      </c>
      <c r="R189" s="259"/>
      <c r="S189" s="259"/>
      <c r="T189" s="259"/>
      <c r="U189" s="259"/>
      <c r="V189" s="259"/>
      <c r="W189" s="259"/>
      <c r="X189" s="259">
        <f>Y189</f>
        <v>0</v>
      </c>
      <c r="Y189" s="83"/>
      <c r="Z189" s="259"/>
      <c r="AA189" s="259"/>
      <c r="AB189" s="259"/>
      <c r="AC189" s="259"/>
      <c r="AD189" s="259"/>
      <c r="AE189" s="259"/>
      <c r="AF189" s="259"/>
      <c r="AG189" s="259"/>
      <c r="AH189" s="259"/>
      <c r="AI189" s="259"/>
      <c r="AJ189" s="259"/>
      <c r="AK189" s="259"/>
      <c r="AL189" s="259"/>
      <c r="AM189" s="259"/>
      <c r="AN189" s="259"/>
      <c r="AO189" s="259"/>
      <c r="AP189" s="411"/>
      <c r="AQ189" s="259"/>
    </row>
    <row r="190" spans="1:43" s="266" customFormat="1" ht="15.75" hidden="1">
      <c r="A190" s="324"/>
      <c r="B190" s="252" t="s">
        <v>262</v>
      </c>
      <c r="C190" s="253"/>
      <c r="D190" s="253"/>
      <c r="E190" s="253"/>
      <c r="F190" s="363"/>
      <c r="G190" s="255"/>
      <c r="H190" s="256"/>
      <c r="I190" s="368"/>
      <c r="J190" s="535"/>
      <c r="K190" s="536"/>
      <c r="L190" s="258"/>
      <c r="M190" s="259"/>
      <c r="N190" s="259"/>
      <c r="O190" s="259"/>
      <c r="P190" s="259"/>
      <c r="Q190" s="259">
        <f>S190+U190+W190</f>
        <v>3000</v>
      </c>
      <c r="R190" s="259">
        <f>S190</f>
        <v>3000</v>
      </c>
      <c r="S190" s="259">
        <v>3000</v>
      </c>
      <c r="T190" s="259">
        <f>U190</f>
        <v>0</v>
      </c>
      <c r="U190" s="259">
        <v>0</v>
      </c>
      <c r="V190" s="259"/>
      <c r="W190" s="259">
        <v>0</v>
      </c>
      <c r="X190" s="259"/>
      <c r="Y190" s="259"/>
      <c r="Z190" s="259"/>
      <c r="AA190" s="259">
        <f>SUM(AB190:AC190)</f>
        <v>0</v>
      </c>
      <c r="AB190" s="259"/>
      <c r="AC190" s="259">
        <v>0</v>
      </c>
      <c r="AD190" s="259"/>
      <c r="AE190" s="259"/>
      <c r="AF190" s="259"/>
      <c r="AG190" s="259"/>
      <c r="AH190" s="259"/>
      <c r="AI190" s="259"/>
      <c r="AJ190" s="259"/>
      <c r="AK190" s="259"/>
      <c r="AL190" s="259"/>
      <c r="AM190" s="259"/>
      <c r="AN190" s="259"/>
      <c r="AO190" s="259"/>
      <c r="AP190" s="411"/>
      <c r="AQ190" s="259"/>
    </row>
    <row r="191" spans="1:43" s="266" customFormat="1" ht="15.75" hidden="1">
      <c r="A191" s="324"/>
      <c r="B191" s="252" t="s">
        <v>263</v>
      </c>
      <c r="C191" s="253"/>
      <c r="D191" s="253"/>
      <c r="E191" s="253"/>
      <c r="F191" s="363"/>
      <c r="G191" s="255"/>
      <c r="H191" s="256"/>
      <c r="I191" s="368"/>
      <c r="J191" s="535"/>
      <c r="K191" s="536"/>
      <c r="L191" s="258"/>
      <c r="M191" s="259"/>
      <c r="N191" s="259"/>
      <c r="O191" s="259"/>
      <c r="P191" s="259"/>
      <c r="Q191" s="259">
        <v>0</v>
      </c>
      <c r="R191" s="259">
        <v>0</v>
      </c>
      <c r="S191" s="259">
        <v>0</v>
      </c>
      <c r="T191" s="259">
        <v>0</v>
      </c>
      <c r="U191" s="259">
        <v>0</v>
      </c>
      <c r="V191" s="259"/>
      <c r="W191" s="259"/>
      <c r="X191" s="259"/>
      <c r="Y191" s="259"/>
      <c r="Z191" s="259"/>
      <c r="AA191" s="259">
        <f>SUM(AB191:AC191)</f>
        <v>0</v>
      </c>
      <c r="AB191" s="259"/>
      <c r="AC191" s="259">
        <v>0</v>
      </c>
      <c r="AD191" s="259"/>
      <c r="AE191" s="259"/>
      <c r="AF191" s="259"/>
      <c r="AG191" s="259"/>
      <c r="AH191" s="259"/>
      <c r="AI191" s="259"/>
      <c r="AJ191" s="259"/>
      <c r="AK191" s="259"/>
      <c r="AL191" s="259"/>
      <c r="AM191" s="259"/>
      <c r="AN191" s="259"/>
      <c r="AO191" s="259"/>
      <c r="AP191" s="411"/>
      <c r="AQ191" s="259"/>
    </row>
    <row r="192" spans="1:43" s="266" customFormat="1" ht="15.75" hidden="1">
      <c r="A192" s="324"/>
      <c r="B192" s="252" t="s">
        <v>292</v>
      </c>
      <c r="C192" s="253"/>
      <c r="D192" s="253"/>
      <c r="E192" s="253"/>
      <c r="F192" s="363"/>
      <c r="G192" s="255"/>
      <c r="H192" s="256"/>
      <c r="I192" s="368"/>
      <c r="J192" s="535"/>
      <c r="K192" s="536"/>
      <c r="L192" s="258"/>
      <c r="M192" s="259"/>
      <c r="N192" s="259"/>
      <c r="O192" s="259"/>
      <c r="P192" s="259"/>
      <c r="Q192" s="259">
        <f>Y192</f>
        <v>0</v>
      </c>
      <c r="R192" s="259"/>
      <c r="S192" s="259"/>
      <c r="T192" s="259"/>
      <c r="U192" s="259"/>
      <c r="V192" s="259"/>
      <c r="W192" s="259"/>
      <c r="X192" s="259">
        <f>Y192</f>
        <v>0</v>
      </c>
      <c r="Y192" s="259">
        <v>0</v>
      </c>
      <c r="Z192" s="259"/>
      <c r="AA192" s="259">
        <f>SUM(AB192:AE192)</f>
        <v>0</v>
      </c>
      <c r="AB192" s="259"/>
      <c r="AC192" s="259"/>
      <c r="AD192" s="259"/>
      <c r="AE192" s="259">
        <v>0</v>
      </c>
      <c r="AF192" s="259"/>
      <c r="AG192" s="259"/>
      <c r="AH192" s="259"/>
      <c r="AI192" s="259"/>
      <c r="AJ192" s="259"/>
      <c r="AK192" s="259"/>
      <c r="AL192" s="259"/>
      <c r="AM192" s="259"/>
      <c r="AN192" s="259"/>
      <c r="AO192" s="259"/>
      <c r="AP192" s="411"/>
      <c r="AQ192" s="259"/>
    </row>
    <row r="193" spans="1:43" s="266" customFormat="1" ht="15.75" hidden="1">
      <c r="A193" s="324"/>
      <c r="B193" s="252" t="s">
        <v>293</v>
      </c>
      <c r="C193" s="253"/>
      <c r="D193" s="253"/>
      <c r="E193" s="253"/>
      <c r="F193" s="363"/>
      <c r="G193" s="255"/>
      <c r="H193" s="256"/>
      <c r="I193" s="368"/>
      <c r="J193" s="535"/>
      <c r="K193" s="536"/>
      <c r="L193" s="258"/>
      <c r="M193" s="259"/>
      <c r="N193" s="259"/>
      <c r="O193" s="259"/>
      <c r="P193" s="259"/>
      <c r="Q193" s="259">
        <f>Y193</f>
        <v>0</v>
      </c>
      <c r="R193" s="259"/>
      <c r="S193" s="259"/>
      <c r="T193" s="259"/>
      <c r="U193" s="259"/>
      <c r="V193" s="259"/>
      <c r="W193" s="259"/>
      <c r="X193" s="259">
        <f>Y193</f>
        <v>0</v>
      </c>
      <c r="Y193" s="259">
        <v>0</v>
      </c>
      <c r="Z193" s="259"/>
      <c r="AA193" s="259">
        <f>SUM(AB193:AE193)</f>
        <v>0</v>
      </c>
      <c r="AB193" s="259"/>
      <c r="AC193" s="259"/>
      <c r="AD193" s="259"/>
      <c r="AE193" s="259">
        <v>0</v>
      </c>
      <c r="AF193" s="259"/>
      <c r="AG193" s="259"/>
      <c r="AH193" s="259"/>
      <c r="AI193" s="259"/>
      <c r="AJ193" s="259"/>
      <c r="AK193" s="259"/>
      <c r="AL193" s="259"/>
      <c r="AM193" s="259"/>
      <c r="AN193" s="259"/>
      <c r="AO193" s="259"/>
      <c r="AP193" s="411"/>
      <c r="AQ193" s="259"/>
    </row>
    <row r="194" spans="1:43" ht="17.25" customHeight="1">
      <c r="A194" s="896"/>
      <c r="B194" s="42" t="s">
        <v>32</v>
      </c>
      <c r="C194" s="334"/>
      <c r="D194" s="334"/>
      <c r="E194" s="334"/>
      <c r="F194" s="313"/>
      <c r="G194" s="335"/>
      <c r="H194" s="336"/>
      <c r="I194" s="892" t="s">
        <v>10</v>
      </c>
      <c r="J194" s="913"/>
      <c r="K194" s="659"/>
      <c r="L194" s="911">
        <v>195485</v>
      </c>
      <c r="M194" s="911">
        <v>195485</v>
      </c>
      <c r="N194" s="911">
        <v>195485</v>
      </c>
      <c r="O194" s="911">
        <v>195485</v>
      </c>
      <c r="P194" s="911">
        <v>0</v>
      </c>
      <c r="Q194" s="83"/>
      <c r="R194" s="83"/>
      <c r="S194" s="83"/>
      <c r="T194" s="83"/>
      <c r="U194" s="83"/>
      <c r="V194" s="83"/>
      <c r="W194" s="83"/>
      <c r="X194" s="83"/>
      <c r="Y194" s="83"/>
      <c r="Z194" s="259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409"/>
      <c r="AQ194" s="259"/>
    </row>
    <row r="195" spans="1:43" s="327" customFormat="1" ht="25.5">
      <c r="A195" s="921"/>
      <c r="B195" s="789" t="s">
        <v>413</v>
      </c>
      <c r="C195" s="826"/>
      <c r="D195" s="826"/>
      <c r="E195" s="826"/>
      <c r="F195" s="312"/>
      <c r="G195" s="792"/>
      <c r="H195" s="827"/>
      <c r="I195" s="923"/>
      <c r="J195" s="283"/>
      <c r="K195" s="828"/>
      <c r="L195" s="888"/>
      <c r="M195" s="888"/>
      <c r="N195" s="888"/>
      <c r="O195" s="888"/>
      <c r="P195" s="888">
        <f>SUM(P196:P197)</f>
        <v>12759.949999999999</v>
      </c>
      <c r="Q195" s="888">
        <f t="shared" ref="Q195:AA195" si="133">SUM(Q196:Q197)</f>
        <v>0</v>
      </c>
      <c r="R195" s="888">
        <f t="shared" si="133"/>
        <v>0</v>
      </c>
      <c r="S195" s="888">
        <f t="shared" si="133"/>
        <v>0</v>
      </c>
      <c r="T195" s="888">
        <f t="shared" si="133"/>
        <v>0</v>
      </c>
      <c r="U195" s="888">
        <f t="shared" si="133"/>
        <v>0</v>
      </c>
      <c r="V195" s="888">
        <f t="shared" si="133"/>
        <v>0</v>
      </c>
      <c r="W195" s="888">
        <f t="shared" si="133"/>
        <v>0</v>
      </c>
      <c r="X195" s="888">
        <f t="shared" si="133"/>
        <v>0</v>
      </c>
      <c r="Y195" s="888">
        <f t="shared" si="133"/>
        <v>0</v>
      </c>
      <c r="Z195" s="888">
        <f t="shared" si="133"/>
        <v>0</v>
      </c>
      <c r="AA195" s="888">
        <f t="shared" si="133"/>
        <v>0</v>
      </c>
      <c r="AB195" s="833"/>
      <c r="AC195" s="833"/>
      <c r="AD195" s="833"/>
      <c r="AE195" s="833"/>
      <c r="AF195" s="833"/>
      <c r="AG195" s="833"/>
      <c r="AH195" s="833"/>
      <c r="AI195" s="833"/>
      <c r="AJ195" s="833"/>
      <c r="AK195" s="833"/>
      <c r="AL195" s="833"/>
      <c r="AM195" s="833"/>
      <c r="AN195" s="833"/>
      <c r="AO195" s="833"/>
      <c r="AP195" s="835"/>
      <c r="AQ195" s="834"/>
    </row>
    <row r="196" spans="1:43" ht="15.75">
      <c r="A196" s="896"/>
      <c r="B196" s="42" t="s">
        <v>39</v>
      </c>
      <c r="C196" s="334"/>
      <c r="D196" s="334"/>
      <c r="E196" s="334"/>
      <c r="F196" s="313"/>
      <c r="G196" s="335"/>
      <c r="H196" s="336"/>
      <c r="I196" s="892"/>
      <c r="J196" s="913"/>
      <c r="K196" s="659"/>
      <c r="L196" s="911"/>
      <c r="M196" s="911"/>
      <c r="N196" s="911"/>
      <c r="O196" s="911"/>
      <c r="P196" s="911">
        <v>1652.72</v>
      </c>
      <c r="Q196" s="83">
        <v>0</v>
      </c>
      <c r="R196" s="83"/>
      <c r="S196" s="83"/>
      <c r="T196" s="83"/>
      <c r="U196" s="83"/>
      <c r="V196" s="83"/>
      <c r="W196" s="83"/>
      <c r="X196" s="83"/>
      <c r="Y196" s="83"/>
      <c r="Z196" s="259"/>
      <c r="AA196" s="83">
        <v>0</v>
      </c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409"/>
      <c r="AQ196" s="259"/>
    </row>
    <row r="197" spans="1:43" ht="15.75">
      <c r="A197" s="896"/>
      <c r="B197" s="42" t="s">
        <v>32</v>
      </c>
      <c r="C197" s="334"/>
      <c r="D197" s="334"/>
      <c r="E197" s="334"/>
      <c r="F197" s="313"/>
      <c r="G197" s="335"/>
      <c r="H197" s="336"/>
      <c r="I197" s="876"/>
      <c r="J197" s="913"/>
      <c r="K197" s="659"/>
      <c r="L197" s="911"/>
      <c r="M197" s="83"/>
      <c r="N197" s="83"/>
      <c r="O197" s="83"/>
      <c r="P197" s="83">
        <v>11107.23</v>
      </c>
      <c r="Q197" s="83">
        <v>0</v>
      </c>
      <c r="R197" s="83"/>
      <c r="S197" s="83"/>
      <c r="T197" s="83"/>
      <c r="U197" s="83"/>
      <c r="V197" s="83"/>
      <c r="W197" s="83"/>
      <c r="X197" s="83"/>
      <c r="Y197" s="83"/>
      <c r="Z197" s="83"/>
      <c r="AA197" s="83">
        <v>0</v>
      </c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409"/>
      <c r="AQ197" s="83"/>
    </row>
    <row r="198" spans="1:43" s="327" customFormat="1" ht="15.75">
      <c r="A198" s="921"/>
      <c r="B198" s="789" t="s">
        <v>414</v>
      </c>
      <c r="C198" s="826"/>
      <c r="D198" s="826"/>
      <c r="E198" s="826"/>
      <c r="F198" s="312"/>
      <c r="G198" s="792"/>
      <c r="H198" s="827"/>
      <c r="I198" s="923"/>
      <c r="J198" s="283"/>
      <c r="K198" s="828"/>
      <c r="L198" s="888"/>
      <c r="M198" s="888"/>
      <c r="N198" s="888"/>
      <c r="O198" s="888"/>
      <c r="P198" s="888">
        <f>SUM(P199:P200)</f>
        <v>21627.71</v>
      </c>
      <c r="Q198" s="833">
        <v>0</v>
      </c>
      <c r="R198" s="833"/>
      <c r="S198" s="833"/>
      <c r="T198" s="833"/>
      <c r="U198" s="833"/>
      <c r="V198" s="833"/>
      <c r="W198" s="833"/>
      <c r="X198" s="833"/>
      <c r="Y198" s="833"/>
      <c r="Z198" s="834"/>
      <c r="AA198" s="833">
        <v>0</v>
      </c>
      <c r="AB198" s="833"/>
      <c r="AC198" s="833"/>
      <c r="AD198" s="833"/>
      <c r="AE198" s="833"/>
      <c r="AF198" s="833"/>
      <c r="AG198" s="833"/>
      <c r="AH198" s="833"/>
      <c r="AI198" s="833"/>
      <c r="AJ198" s="833"/>
      <c r="AK198" s="833"/>
      <c r="AL198" s="833"/>
      <c r="AM198" s="833"/>
      <c r="AN198" s="833"/>
      <c r="AO198" s="833"/>
      <c r="AP198" s="835"/>
      <c r="AQ198" s="834"/>
    </row>
    <row r="199" spans="1:43" ht="15.75">
      <c r="A199" s="896"/>
      <c r="B199" s="42" t="s">
        <v>39</v>
      </c>
      <c r="C199" s="334"/>
      <c r="D199" s="334"/>
      <c r="E199" s="334"/>
      <c r="F199" s="313"/>
      <c r="G199" s="335"/>
      <c r="H199" s="336"/>
      <c r="I199" s="892"/>
      <c r="J199" s="913"/>
      <c r="K199" s="659"/>
      <c r="L199" s="911"/>
      <c r="M199" s="911"/>
      <c r="N199" s="911"/>
      <c r="O199" s="911"/>
      <c r="P199" s="911">
        <v>1821.34</v>
      </c>
      <c r="Q199" s="83">
        <v>0</v>
      </c>
      <c r="R199" s="83"/>
      <c r="S199" s="83"/>
      <c r="T199" s="83"/>
      <c r="U199" s="83"/>
      <c r="V199" s="83"/>
      <c r="W199" s="83"/>
      <c r="X199" s="83"/>
      <c r="Y199" s="83"/>
      <c r="Z199" s="259"/>
      <c r="AA199" s="83">
        <v>0</v>
      </c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409"/>
      <c r="AQ199" s="259"/>
    </row>
    <row r="200" spans="1:43" ht="15.75">
      <c r="A200" s="896"/>
      <c r="B200" s="42" t="s">
        <v>16</v>
      </c>
      <c r="C200" s="334"/>
      <c r="D200" s="334"/>
      <c r="E200" s="334"/>
      <c r="F200" s="313"/>
      <c r="G200" s="335"/>
      <c r="H200" s="336"/>
      <c r="I200" s="876"/>
      <c r="J200" s="913"/>
      <c r="K200" s="659"/>
      <c r="L200" s="911"/>
      <c r="M200" s="83"/>
      <c r="N200" s="83"/>
      <c r="O200" s="83"/>
      <c r="P200" s="83">
        <v>19806.37</v>
      </c>
      <c r="Q200" s="83">
        <v>0</v>
      </c>
      <c r="R200" s="83"/>
      <c r="S200" s="83"/>
      <c r="T200" s="83"/>
      <c r="U200" s="83"/>
      <c r="V200" s="83"/>
      <c r="W200" s="83"/>
      <c r="X200" s="83"/>
      <c r="Y200" s="83"/>
      <c r="Z200" s="83"/>
      <c r="AA200" s="83">
        <v>0</v>
      </c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409"/>
      <c r="AQ200" s="83"/>
    </row>
    <row r="201" spans="1:43" s="327" customFormat="1" ht="25.5">
      <c r="A201" s="921"/>
      <c r="B201" s="789" t="s">
        <v>415</v>
      </c>
      <c r="C201" s="826"/>
      <c r="D201" s="826"/>
      <c r="E201" s="826"/>
      <c r="F201" s="312"/>
      <c r="G201" s="792"/>
      <c r="H201" s="827"/>
      <c r="I201" s="923"/>
      <c r="J201" s="283"/>
      <c r="K201" s="828"/>
      <c r="L201" s="888"/>
      <c r="M201" s="888"/>
      <c r="N201" s="888"/>
      <c r="O201" s="888"/>
      <c r="P201" s="888">
        <f>SUM(P202:P203)</f>
        <v>12759.59</v>
      </c>
      <c r="Q201" s="833">
        <v>0</v>
      </c>
      <c r="R201" s="833"/>
      <c r="S201" s="833"/>
      <c r="T201" s="833"/>
      <c r="U201" s="833"/>
      <c r="V201" s="833"/>
      <c r="W201" s="833"/>
      <c r="X201" s="833"/>
      <c r="Y201" s="833"/>
      <c r="Z201" s="834"/>
      <c r="AA201" s="833">
        <v>0</v>
      </c>
      <c r="AB201" s="833"/>
      <c r="AC201" s="833"/>
      <c r="AD201" s="833"/>
      <c r="AE201" s="833"/>
      <c r="AF201" s="833"/>
      <c r="AG201" s="833"/>
      <c r="AH201" s="833"/>
      <c r="AI201" s="833"/>
      <c r="AJ201" s="833"/>
      <c r="AK201" s="833"/>
      <c r="AL201" s="833"/>
      <c r="AM201" s="833"/>
      <c r="AN201" s="833"/>
      <c r="AO201" s="833"/>
      <c r="AP201" s="835"/>
      <c r="AQ201" s="834"/>
    </row>
    <row r="202" spans="1:43" ht="15.75">
      <c r="A202" s="896"/>
      <c r="B202" s="42" t="s">
        <v>39</v>
      </c>
      <c r="C202" s="334"/>
      <c r="D202" s="334"/>
      <c r="E202" s="334"/>
      <c r="F202" s="313"/>
      <c r="G202" s="335"/>
      <c r="H202" s="336"/>
      <c r="I202" s="892"/>
      <c r="J202" s="913"/>
      <c r="K202" s="659"/>
      <c r="L202" s="911"/>
      <c r="M202" s="911"/>
      <c r="N202" s="911"/>
      <c r="O202" s="911"/>
      <c r="P202" s="911">
        <v>1652.36</v>
      </c>
      <c r="Q202" s="83">
        <v>0</v>
      </c>
      <c r="R202" s="83"/>
      <c r="S202" s="83"/>
      <c r="T202" s="83"/>
      <c r="U202" s="83"/>
      <c r="V202" s="83"/>
      <c r="W202" s="83"/>
      <c r="X202" s="83"/>
      <c r="Y202" s="83"/>
      <c r="Z202" s="259"/>
      <c r="AA202" s="83">
        <v>0</v>
      </c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409"/>
      <c r="AQ202" s="259"/>
    </row>
    <row r="203" spans="1:43" ht="15.75">
      <c r="A203" s="896"/>
      <c r="B203" s="42" t="s">
        <v>32</v>
      </c>
      <c r="C203" s="334"/>
      <c r="D203" s="334"/>
      <c r="E203" s="334"/>
      <c r="F203" s="313"/>
      <c r="G203" s="335"/>
      <c r="H203" s="336"/>
      <c r="I203" s="876"/>
      <c r="J203" s="913"/>
      <c r="K203" s="659"/>
      <c r="L203" s="911"/>
      <c r="M203" s="83"/>
      <c r="N203" s="83"/>
      <c r="O203" s="83"/>
      <c r="P203" s="83">
        <v>11107.23</v>
      </c>
      <c r="Q203" s="83">
        <v>0</v>
      </c>
      <c r="R203" s="83"/>
      <c r="S203" s="83"/>
      <c r="T203" s="83"/>
      <c r="U203" s="83"/>
      <c r="V203" s="83"/>
      <c r="W203" s="83"/>
      <c r="X203" s="83"/>
      <c r="Y203" s="83"/>
      <c r="Z203" s="83"/>
      <c r="AA203" s="83">
        <v>0</v>
      </c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409"/>
      <c r="AQ203" s="83"/>
    </row>
    <row r="204" spans="1:43" ht="43.5" hidden="1" customHeight="1">
      <c r="A204" s="1201" t="s">
        <v>24</v>
      </c>
      <c r="B204" s="1281" t="s">
        <v>206</v>
      </c>
      <c r="C204" s="1282"/>
      <c r="D204" s="1282"/>
      <c r="E204" s="1282"/>
      <c r="F204" s="1282"/>
      <c r="G204" s="1282"/>
      <c r="H204" s="1283"/>
      <c r="I204" s="23" t="s">
        <v>19</v>
      </c>
      <c r="J204" s="913">
        <v>0</v>
      </c>
      <c r="K204" s="913">
        <v>0</v>
      </c>
      <c r="L204" s="47">
        <v>0</v>
      </c>
      <c r="M204" s="47">
        <v>0</v>
      </c>
      <c r="N204" s="47">
        <v>0</v>
      </c>
      <c r="O204" s="47">
        <v>1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0</v>
      </c>
      <c r="V204" s="47">
        <v>0</v>
      </c>
      <c r="W204" s="47">
        <v>0</v>
      </c>
      <c r="X204" s="47">
        <v>0</v>
      </c>
      <c r="Y204" s="47">
        <v>0</v>
      </c>
      <c r="Z204" s="96"/>
      <c r="AA204" s="47">
        <v>0</v>
      </c>
      <c r="AB204" s="47">
        <v>0</v>
      </c>
      <c r="AC204" s="47">
        <v>0</v>
      </c>
      <c r="AD204" s="47">
        <v>0</v>
      </c>
      <c r="AE204" s="47">
        <v>0</v>
      </c>
      <c r="AF204" s="47">
        <v>0</v>
      </c>
      <c r="AG204" s="47">
        <v>0</v>
      </c>
      <c r="AH204" s="47">
        <v>0</v>
      </c>
      <c r="AI204" s="47">
        <v>0</v>
      </c>
      <c r="AJ204" s="47">
        <v>0</v>
      </c>
      <c r="AK204" s="47">
        <v>0</v>
      </c>
      <c r="AL204" s="47">
        <v>0</v>
      </c>
      <c r="AM204" s="47">
        <v>0</v>
      </c>
      <c r="AN204" s="47">
        <v>0</v>
      </c>
      <c r="AO204" s="47">
        <v>0</v>
      </c>
      <c r="AP204" s="397"/>
      <c r="AQ204" s="96"/>
    </row>
    <row r="205" spans="1:43" ht="41.25" hidden="1" customHeight="1">
      <c r="A205" s="1201"/>
      <c r="B205" s="1284"/>
      <c r="C205" s="1285"/>
      <c r="D205" s="1285"/>
      <c r="E205" s="1285"/>
      <c r="F205" s="1285"/>
      <c r="G205" s="1285"/>
      <c r="H205" s="1286"/>
      <c r="I205" s="23" t="s">
        <v>20</v>
      </c>
      <c r="J205" s="913">
        <f>J208</f>
        <v>6379.79</v>
      </c>
      <c r="K205" s="913">
        <f>K208</f>
        <v>0</v>
      </c>
      <c r="L205" s="47">
        <f t="shared" ref="L205:AK205" si="134">L208+L213+L219</f>
        <v>13097.62</v>
      </c>
      <c r="M205" s="47">
        <f t="shared" si="134"/>
        <v>4269.0300000000007</v>
      </c>
      <c r="N205" s="47">
        <f t="shared" si="134"/>
        <v>5370.84</v>
      </c>
      <c r="O205" s="47">
        <f t="shared" si="134"/>
        <v>3372.5</v>
      </c>
      <c r="P205" s="47">
        <f t="shared" si="134"/>
        <v>78556.570000000007</v>
      </c>
      <c r="Q205" s="47">
        <f t="shared" si="134"/>
        <v>0</v>
      </c>
      <c r="R205" s="47">
        <f t="shared" si="134"/>
        <v>0</v>
      </c>
      <c r="S205" s="47">
        <f t="shared" si="134"/>
        <v>0</v>
      </c>
      <c r="T205" s="47">
        <f t="shared" si="134"/>
        <v>753.46</v>
      </c>
      <c r="U205" s="47">
        <f t="shared" si="134"/>
        <v>753.46</v>
      </c>
      <c r="V205" s="47">
        <f t="shared" si="134"/>
        <v>4173.82</v>
      </c>
      <c r="W205" s="47">
        <f t="shared" si="134"/>
        <v>4173.82</v>
      </c>
      <c r="X205" s="47">
        <f t="shared" si="134"/>
        <v>0</v>
      </c>
      <c r="Y205" s="47">
        <f t="shared" si="134"/>
        <v>0</v>
      </c>
      <c r="Z205" s="96"/>
      <c r="AA205" s="47">
        <f t="shared" si="134"/>
        <v>0</v>
      </c>
      <c r="AB205" s="47">
        <f t="shared" si="134"/>
        <v>0</v>
      </c>
      <c r="AC205" s="47">
        <f t="shared" si="134"/>
        <v>753.46</v>
      </c>
      <c r="AD205" s="47">
        <f t="shared" si="134"/>
        <v>4900</v>
      </c>
      <c r="AE205" s="47">
        <f t="shared" si="134"/>
        <v>0</v>
      </c>
      <c r="AF205" s="47">
        <f t="shared" si="134"/>
        <v>0</v>
      </c>
      <c r="AG205" s="47">
        <f t="shared" si="134"/>
        <v>0</v>
      </c>
      <c r="AH205" s="47">
        <f t="shared" si="134"/>
        <v>0</v>
      </c>
      <c r="AI205" s="47">
        <f t="shared" si="134"/>
        <v>0</v>
      </c>
      <c r="AJ205" s="47">
        <f t="shared" si="134"/>
        <v>0</v>
      </c>
      <c r="AK205" s="47">
        <f t="shared" si="134"/>
        <v>78556.570000000007</v>
      </c>
      <c r="AL205" s="47">
        <f>AL208</f>
        <v>78556.570000000007</v>
      </c>
      <c r="AM205" s="47">
        <f>AM208</f>
        <v>0</v>
      </c>
      <c r="AN205" s="47">
        <f>AN208</f>
        <v>0</v>
      </c>
      <c r="AO205" s="47">
        <f>AO208</f>
        <v>0</v>
      </c>
      <c r="AP205" s="397"/>
      <c r="AQ205" s="96"/>
    </row>
    <row r="206" spans="1:43" ht="38.25" hidden="1" customHeight="1">
      <c r="A206" s="1201"/>
      <c r="B206" s="1284"/>
      <c r="C206" s="1285"/>
      <c r="D206" s="1285"/>
      <c r="E206" s="1285"/>
      <c r="F206" s="1285"/>
      <c r="G206" s="1285"/>
      <c r="H206" s="1286"/>
      <c r="I206" s="23" t="s">
        <v>10</v>
      </c>
      <c r="J206" s="913">
        <v>0</v>
      </c>
      <c r="K206" s="913">
        <v>0</v>
      </c>
      <c r="L206" s="47">
        <f t="shared" ref="L206:Y206" si="135">L225+L228</f>
        <v>2305.4499999999998</v>
      </c>
      <c r="M206" s="47">
        <f t="shared" si="135"/>
        <v>1650.1</v>
      </c>
      <c r="N206" s="47">
        <f t="shared" si="135"/>
        <v>0</v>
      </c>
      <c r="O206" s="47">
        <f t="shared" si="135"/>
        <v>0</v>
      </c>
      <c r="P206" s="47">
        <f t="shared" si="135"/>
        <v>0</v>
      </c>
      <c r="Q206" s="47">
        <f t="shared" si="135"/>
        <v>99.9</v>
      </c>
      <c r="R206" s="47">
        <f t="shared" si="135"/>
        <v>0</v>
      </c>
      <c r="S206" s="47">
        <f t="shared" si="135"/>
        <v>0</v>
      </c>
      <c r="T206" s="47">
        <f t="shared" si="135"/>
        <v>0</v>
      </c>
      <c r="U206" s="47">
        <f t="shared" si="135"/>
        <v>0</v>
      </c>
      <c r="V206" s="47">
        <f t="shared" si="135"/>
        <v>0</v>
      </c>
      <c r="W206" s="47">
        <f t="shared" si="135"/>
        <v>0</v>
      </c>
      <c r="X206" s="47">
        <f t="shared" si="135"/>
        <v>0</v>
      </c>
      <c r="Y206" s="47">
        <f t="shared" si="135"/>
        <v>0</v>
      </c>
      <c r="Z206" s="96"/>
      <c r="AA206" s="47">
        <f t="shared" ref="AA206:AJ206" si="136">AA225+AA228</f>
        <v>99.9</v>
      </c>
      <c r="AB206" s="47">
        <f t="shared" si="136"/>
        <v>0</v>
      </c>
      <c r="AC206" s="47">
        <f t="shared" si="136"/>
        <v>0</v>
      </c>
      <c r="AD206" s="47">
        <f t="shared" si="136"/>
        <v>0</v>
      </c>
      <c r="AE206" s="47">
        <f t="shared" si="136"/>
        <v>0</v>
      </c>
      <c r="AF206" s="47">
        <f t="shared" si="136"/>
        <v>0</v>
      </c>
      <c r="AG206" s="47">
        <f t="shared" si="136"/>
        <v>0</v>
      </c>
      <c r="AH206" s="47">
        <f t="shared" si="136"/>
        <v>0</v>
      </c>
      <c r="AI206" s="47">
        <f t="shared" si="136"/>
        <v>0</v>
      </c>
      <c r="AJ206" s="47">
        <f t="shared" si="136"/>
        <v>0</v>
      </c>
      <c r="AK206" s="47">
        <v>0</v>
      </c>
      <c r="AL206" s="47">
        <v>0</v>
      </c>
      <c r="AM206" s="47">
        <v>0</v>
      </c>
      <c r="AN206" s="47">
        <v>0</v>
      </c>
      <c r="AO206" s="47">
        <v>0</v>
      </c>
      <c r="AP206" s="397"/>
      <c r="AQ206" s="96"/>
    </row>
    <row r="207" spans="1:43" ht="25.5" hidden="1">
      <c r="A207" s="1201"/>
      <c r="B207" s="1287"/>
      <c r="C207" s="1288"/>
      <c r="D207" s="1288"/>
      <c r="E207" s="1288"/>
      <c r="F207" s="1288"/>
      <c r="G207" s="1288"/>
      <c r="H207" s="1289"/>
      <c r="I207" s="23" t="s">
        <v>9</v>
      </c>
      <c r="J207" s="913">
        <v>0</v>
      </c>
      <c r="K207" s="913">
        <v>0</v>
      </c>
      <c r="L207" s="47">
        <v>0</v>
      </c>
      <c r="M207" s="47">
        <v>0</v>
      </c>
      <c r="N207" s="47">
        <v>0</v>
      </c>
      <c r="O207" s="47">
        <v>1</v>
      </c>
      <c r="P207" s="47"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v>0</v>
      </c>
      <c r="V207" s="47">
        <v>0</v>
      </c>
      <c r="W207" s="47">
        <v>0</v>
      </c>
      <c r="X207" s="47">
        <v>0</v>
      </c>
      <c r="Y207" s="47">
        <v>0</v>
      </c>
      <c r="Z207" s="96"/>
      <c r="AA207" s="47">
        <v>0</v>
      </c>
      <c r="AB207" s="47">
        <v>0</v>
      </c>
      <c r="AC207" s="47">
        <v>0</v>
      </c>
      <c r="AD207" s="47">
        <v>0</v>
      </c>
      <c r="AE207" s="47">
        <v>0</v>
      </c>
      <c r="AF207" s="47">
        <v>0</v>
      </c>
      <c r="AG207" s="47">
        <v>0</v>
      </c>
      <c r="AH207" s="47">
        <v>0</v>
      </c>
      <c r="AI207" s="47">
        <v>0</v>
      </c>
      <c r="AJ207" s="47">
        <v>0</v>
      </c>
      <c r="AK207" s="47">
        <v>0</v>
      </c>
      <c r="AL207" s="47">
        <v>0</v>
      </c>
      <c r="AM207" s="47">
        <v>0</v>
      </c>
      <c r="AN207" s="47">
        <v>0</v>
      </c>
      <c r="AO207" s="47">
        <v>0</v>
      </c>
      <c r="AP207" s="397"/>
      <c r="AQ207" s="96"/>
    </row>
    <row r="208" spans="1:43" s="327" customFormat="1" ht="33" customHeight="1">
      <c r="A208" s="1114" t="s">
        <v>30</v>
      </c>
      <c r="B208" s="797" t="s">
        <v>173</v>
      </c>
      <c r="C208" s="990">
        <v>300</v>
      </c>
      <c r="D208" s="990">
        <v>570</v>
      </c>
      <c r="E208" s="990"/>
      <c r="F208" s="990"/>
      <c r="G208" s="795"/>
      <c r="H208" s="795"/>
      <c r="I208" s="1127" t="s">
        <v>20</v>
      </c>
      <c r="J208" s="1291">
        <v>6379.79</v>
      </c>
      <c r="K208" s="3">
        <v>0</v>
      </c>
      <c r="L208" s="3">
        <f t="shared" ref="L208:AJ208" si="137">L209+L212</f>
        <v>5597.58</v>
      </c>
      <c r="M208" s="3">
        <f t="shared" si="137"/>
        <v>0</v>
      </c>
      <c r="N208" s="3">
        <f t="shared" si="137"/>
        <v>5370.84</v>
      </c>
      <c r="O208" s="3">
        <f t="shared" si="137"/>
        <v>3372.5</v>
      </c>
      <c r="P208" s="3">
        <f t="shared" si="137"/>
        <v>78556.570000000007</v>
      </c>
      <c r="Q208" s="3">
        <f t="shared" si="137"/>
        <v>0</v>
      </c>
      <c r="R208" s="3">
        <f t="shared" si="137"/>
        <v>0</v>
      </c>
      <c r="S208" s="3">
        <f t="shared" si="137"/>
        <v>0</v>
      </c>
      <c r="T208" s="3">
        <f t="shared" si="137"/>
        <v>753.46</v>
      </c>
      <c r="U208" s="3">
        <f t="shared" si="137"/>
        <v>753.46</v>
      </c>
      <c r="V208" s="3">
        <f t="shared" si="137"/>
        <v>4173.82</v>
      </c>
      <c r="W208" s="3">
        <f t="shared" si="137"/>
        <v>4173.82</v>
      </c>
      <c r="X208" s="3">
        <f t="shared" si="137"/>
        <v>0</v>
      </c>
      <c r="Y208" s="3">
        <f t="shared" si="137"/>
        <v>0</v>
      </c>
      <c r="Z208" s="95">
        <v>0</v>
      </c>
      <c r="AA208" s="3">
        <f t="shared" si="137"/>
        <v>0</v>
      </c>
      <c r="AB208" s="3">
        <f t="shared" si="137"/>
        <v>0</v>
      </c>
      <c r="AC208" s="3">
        <f t="shared" si="137"/>
        <v>753.46</v>
      </c>
      <c r="AD208" s="3">
        <f t="shared" si="137"/>
        <v>4900</v>
      </c>
      <c r="AE208" s="3">
        <f t="shared" si="137"/>
        <v>0</v>
      </c>
      <c r="AF208" s="3">
        <f t="shared" si="137"/>
        <v>0</v>
      </c>
      <c r="AG208" s="3">
        <f t="shared" si="137"/>
        <v>0</v>
      </c>
      <c r="AH208" s="3">
        <f t="shared" si="137"/>
        <v>0</v>
      </c>
      <c r="AI208" s="3">
        <f t="shared" si="137"/>
        <v>0</v>
      </c>
      <c r="AJ208" s="3">
        <f t="shared" si="137"/>
        <v>0</v>
      </c>
      <c r="AK208" s="3">
        <f>P208-Q208</f>
        <v>78556.570000000007</v>
      </c>
      <c r="AL208" s="3">
        <f>AK208</f>
        <v>78556.570000000007</v>
      </c>
      <c r="AM208" s="318">
        <f>ROUND((Q208*100%/P208*100),2)</f>
        <v>0</v>
      </c>
      <c r="AN208" s="3">
        <f>AN209+AN212</f>
        <v>0</v>
      </c>
      <c r="AO208" s="3">
        <f>AO209+AO212</f>
        <v>0</v>
      </c>
      <c r="AP208" s="640" t="s">
        <v>245</v>
      </c>
      <c r="AQ208" s="95">
        <v>0</v>
      </c>
    </row>
    <row r="209" spans="1:43">
      <c r="A209" s="1063"/>
      <c r="B209" s="1" t="s">
        <v>15</v>
      </c>
      <c r="C209" s="991"/>
      <c r="D209" s="991"/>
      <c r="E209" s="991"/>
      <c r="F209" s="991"/>
      <c r="G209" s="893">
        <v>2019</v>
      </c>
      <c r="H209" s="893">
        <v>2019</v>
      </c>
      <c r="I209" s="1128"/>
      <c r="J209" s="1292"/>
      <c r="K209" s="47"/>
      <c r="L209" s="47">
        <v>5597.58</v>
      </c>
      <c r="M209" s="50">
        <v>0</v>
      </c>
      <c r="N209" s="50">
        <v>5370.84</v>
      </c>
      <c r="O209" s="50">
        <v>0</v>
      </c>
      <c r="P209" s="448">
        <v>89.08</v>
      </c>
      <c r="Q209" s="448">
        <v>0</v>
      </c>
      <c r="R209" s="448">
        <f t="shared" ref="R209:AD209" si="138">SUM(R210:R211)</f>
        <v>0</v>
      </c>
      <c r="S209" s="448">
        <f t="shared" si="138"/>
        <v>0</v>
      </c>
      <c r="T209" s="448">
        <f t="shared" si="138"/>
        <v>753.46</v>
      </c>
      <c r="U209" s="448">
        <f t="shared" si="138"/>
        <v>753.46</v>
      </c>
      <c r="V209" s="448">
        <f t="shared" si="138"/>
        <v>4173.82</v>
      </c>
      <c r="W209" s="448">
        <f t="shared" si="138"/>
        <v>4173.82</v>
      </c>
      <c r="X209" s="448">
        <f t="shared" si="138"/>
        <v>0</v>
      </c>
      <c r="Y209" s="448">
        <f t="shared" si="138"/>
        <v>0</v>
      </c>
      <c r="Z209" s="586"/>
      <c r="AA209" s="448">
        <v>0</v>
      </c>
      <c r="AB209" s="448">
        <f t="shared" si="138"/>
        <v>0</v>
      </c>
      <c r="AC209" s="448">
        <f t="shared" si="138"/>
        <v>753.46</v>
      </c>
      <c r="AD209" s="448">
        <f t="shared" si="138"/>
        <v>4900</v>
      </c>
      <c r="AE209" s="50">
        <f t="shared" ref="AE209:AO209" si="139">SUM(AE211)</f>
        <v>0</v>
      </c>
      <c r="AF209" s="50">
        <f>SUM(AF211)</f>
        <v>0</v>
      </c>
      <c r="AG209" s="50">
        <f>SUM(AG211)</f>
        <v>0</v>
      </c>
      <c r="AH209" s="50">
        <f>SUM(AH211)</f>
        <v>0</v>
      </c>
      <c r="AI209" s="50">
        <f>SUM(AI211)</f>
        <v>0</v>
      </c>
      <c r="AJ209" s="50">
        <f>SUM(AJ211)</f>
        <v>0</v>
      </c>
      <c r="AK209" s="50">
        <f t="shared" si="139"/>
        <v>0</v>
      </c>
      <c r="AL209" s="50">
        <f t="shared" si="139"/>
        <v>0</v>
      </c>
      <c r="AM209" s="50">
        <f t="shared" si="139"/>
        <v>0</v>
      </c>
      <c r="AN209" s="50">
        <f t="shared" si="139"/>
        <v>0</v>
      </c>
      <c r="AO209" s="50">
        <f t="shared" si="139"/>
        <v>0</v>
      </c>
      <c r="AP209" s="412"/>
      <c r="AQ209" s="586"/>
    </row>
    <row r="210" spans="1:43" s="266" customFormat="1" hidden="1">
      <c r="A210" s="1063"/>
      <c r="B210" s="92" t="s">
        <v>324</v>
      </c>
      <c r="C210" s="991"/>
      <c r="D210" s="991"/>
      <c r="E210" s="991"/>
      <c r="F210" s="991"/>
      <c r="G210" s="104"/>
      <c r="H210" s="104"/>
      <c r="I210" s="1128"/>
      <c r="J210" s="1292"/>
      <c r="K210" s="96"/>
      <c r="L210" s="96"/>
      <c r="M210" s="263"/>
      <c r="N210" s="263"/>
      <c r="O210" s="263"/>
      <c r="P210" s="586"/>
      <c r="Q210" s="586">
        <f>V210</f>
        <v>4173.82</v>
      </c>
      <c r="R210" s="586"/>
      <c r="S210" s="586"/>
      <c r="T210" s="586"/>
      <c r="U210" s="586"/>
      <c r="V210" s="586">
        <f>W210</f>
        <v>4173.82</v>
      </c>
      <c r="W210" s="586">
        <v>4173.82</v>
      </c>
      <c r="X210" s="586"/>
      <c r="Y210" s="586"/>
      <c r="Z210" s="586"/>
      <c r="AA210" s="586">
        <f>AD210</f>
        <v>4900</v>
      </c>
      <c r="AB210" s="586"/>
      <c r="AC210" s="586"/>
      <c r="AD210" s="586">
        <v>4900</v>
      </c>
      <c r="AE210" s="263"/>
      <c r="AF210" s="263"/>
      <c r="AG210" s="263"/>
      <c r="AH210" s="263"/>
      <c r="AI210" s="263"/>
      <c r="AJ210" s="263"/>
      <c r="AK210" s="263"/>
      <c r="AL210" s="263"/>
      <c r="AM210" s="263"/>
      <c r="AN210" s="263"/>
      <c r="AO210" s="263"/>
      <c r="AP210" s="413"/>
      <c r="AQ210" s="586"/>
    </row>
    <row r="211" spans="1:43" s="266" customFormat="1" hidden="1">
      <c r="A211" s="1063"/>
      <c r="B211" s="92" t="s">
        <v>267</v>
      </c>
      <c r="C211" s="991"/>
      <c r="D211" s="991"/>
      <c r="E211" s="991"/>
      <c r="F211" s="991"/>
      <c r="G211" s="104"/>
      <c r="H211" s="104"/>
      <c r="I211" s="1128"/>
      <c r="J211" s="1292"/>
      <c r="K211" s="96"/>
      <c r="L211" s="96"/>
      <c r="M211" s="263"/>
      <c r="N211" s="263"/>
      <c r="O211" s="263"/>
      <c r="P211" s="263"/>
      <c r="Q211" s="263">
        <f>S211+U211</f>
        <v>753.46</v>
      </c>
      <c r="R211" s="263"/>
      <c r="S211" s="263"/>
      <c r="T211" s="263">
        <f>U211</f>
        <v>753.46</v>
      </c>
      <c r="U211" s="263">
        <f>ROUND((904.153/1.2),2)</f>
        <v>753.46</v>
      </c>
      <c r="V211" s="263"/>
      <c r="W211" s="263"/>
      <c r="X211" s="263"/>
      <c r="Y211" s="263"/>
      <c r="Z211" s="263"/>
      <c r="AA211" s="263">
        <f>AC211</f>
        <v>753.46</v>
      </c>
      <c r="AB211" s="263"/>
      <c r="AC211" s="263">
        <v>753.46</v>
      </c>
      <c r="AD211" s="263"/>
      <c r="AE211" s="263"/>
      <c r="AF211" s="263">
        <f>SUM(AG211:AG211)</f>
        <v>0</v>
      </c>
      <c r="AG211" s="263"/>
      <c r="AH211" s="263"/>
      <c r="AI211" s="263"/>
      <c r="AJ211" s="263"/>
      <c r="AK211" s="263"/>
      <c r="AL211" s="263"/>
      <c r="AM211" s="263"/>
      <c r="AN211" s="263"/>
      <c r="AO211" s="263"/>
      <c r="AP211" s="413"/>
      <c r="AQ211" s="263"/>
    </row>
    <row r="212" spans="1:43" ht="15.75" customHeight="1">
      <c r="A212" s="1152"/>
      <c r="B212" s="899" t="s">
        <v>16</v>
      </c>
      <c r="C212" s="992"/>
      <c r="D212" s="992"/>
      <c r="E212" s="992"/>
      <c r="F212" s="992"/>
      <c r="G212" s="893">
        <v>2021</v>
      </c>
      <c r="H212" s="893">
        <v>2021</v>
      </c>
      <c r="I212" s="1129"/>
      <c r="J212" s="1293"/>
      <c r="K212" s="47"/>
      <c r="L212" s="47">
        <v>0</v>
      </c>
      <c r="M212" s="50">
        <v>0</v>
      </c>
      <c r="N212" s="50">
        <v>0</v>
      </c>
      <c r="O212" s="50">
        <v>3372.5</v>
      </c>
      <c r="P212" s="50">
        <v>78467.490000000005</v>
      </c>
      <c r="Q212" s="50">
        <v>0</v>
      </c>
      <c r="R212" s="50">
        <v>0</v>
      </c>
      <c r="S212" s="50">
        <v>0</v>
      </c>
      <c r="T212" s="50">
        <v>0</v>
      </c>
      <c r="U212" s="50">
        <v>0</v>
      </c>
      <c r="V212" s="50">
        <v>0</v>
      </c>
      <c r="W212" s="50">
        <v>0</v>
      </c>
      <c r="X212" s="50">
        <v>0</v>
      </c>
      <c r="Y212" s="50">
        <v>0</v>
      </c>
      <c r="Z212" s="263"/>
      <c r="AA212" s="50">
        <v>0</v>
      </c>
      <c r="AB212" s="50">
        <v>0</v>
      </c>
      <c r="AC212" s="50">
        <v>0</v>
      </c>
      <c r="AD212" s="50">
        <v>0</v>
      </c>
      <c r="AE212" s="50">
        <v>0</v>
      </c>
      <c r="AF212" s="50">
        <v>0</v>
      </c>
      <c r="AG212" s="50">
        <v>0</v>
      </c>
      <c r="AH212" s="50">
        <v>0</v>
      </c>
      <c r="AI212" s="50">
        <v>0</v>
      </c>
      <c r="AJ212" s="50">
        <v>0</v>
      </c>
      <c r="AK212" s="50">
        <v>0</v>
      </c>
      <c r="AL212" s="50">
        <v>0</v>
      </c>
      <c r="AM212" s="50">
        <v>0</v>
      </c>
      <c r="AN212" s="50">
        <v>0</v>
      </c>
      <c r="AO212" s="50">
        <v>0</v>
      </c>
      <c r="AP212" s="412"/>
      <c r="AQ212" s="263"/>
    </row>
    <row r="213" spans="1:43" s="327" customFormat="1" ht="42" customHeight="1">
      <c r="A213" s="1327" t="s">
        <v>174</v>
      </c>
      <c r="B213" s="797" t="s">
        <v>175</v>
      </c>
      <c r="C213" s="133"/>
      <c r="D213" s="133"/>
      <c r="E213" s="133"/>
      <c r="F213" s="133"/>
      <c r="G213" s="795"/>
      <c r="H213" s="795"/>
      <c r="I213" s="1329" t="s">
        <v>20</v>
      </c>
      <c r="J213" s="894"/>
      <c r="K213" s="3"/>
      <c r="L213" s="3">
        <f>L214</f>
        <v>3750.02</v>
      </c>
      <c r="M213" s="3">
        <f>M214</f>
        <v>1639</v>
      </c>
      <c r="N213" s="3">
        <f t="shared" ref="N213:AO213" si="140">N214</f>
        <v>0</v>
      </c>
      <c r="O213" s="3">
        <f t="shared" si="140"/>
        <v>0</v>
      </c>
      <c r="P213" s="3">
        <f t="shared" si="140"/>
        <v>0</v>
      </c>
      <c r="Q213" s="3">
        <f t="shared" si="140"/>
        <v>0</v>
      </c>
      <c r="R213" s="3">
        <f t="shared" si="140"/>
        <v>0</v>
      </c>
      <c r="S213" s="3">
        <f t="shared" si="140"/>
        <v>0</v>
      </c>
      <c r="T213" s="3">
        <f t="shared" si="140"/>
        <v>0</v>
      </c>
      <c r="U213" s="3">
        <f t="shared" si="140"/>
        <v>0</v>
      </c>
      <c r="V213" s="3">
        <f t="shared" si="140"/>
        <v>0</v>
      </c>
      <c r="W213" s="3">
        <f t="shared" si="140"/>
        <v>0</v>
      </c>
      <c r="X213" s="3">
        <f t="shared" si="140"/>
        <v>0</v>
      </c>
      <c r="Y213" s="3">
        <f t="shared" si="140"/>
        <v>0</v>
      </c>
      <c r="Z213" s="95">
        <v>0</v>
      </c>
      <c r="AA213" s="3">
        <f t="shared" si="140"/>
        <v>0</v>
      </c>
      <c r="AB213" s="3">
        <f t="shared" si="140"/>
        <v>0</v>
      </c>
      <c r="AC213" s="3">
        <f t="shared" si="140"/>
        <v>0</v>
      </c>
      <c r="AD213" s="3">
        <f t="shared" si="140"/>
        <v>0</v>
      </c>
      <c r="AE213" s="3">
        <f t="shared" si="140"/>
        <v>0</v>
      </c>
      <c r="AF213" s="3">
        <f t="shared" si="140"/>
        <v>0</v>
      </c>
      <c r="AG213" s="3">
        <f t="shared" si="140"/>
        <v>0</v>
      </c>
      <c r="AH213" s="3">
        <f t="shared" si="140"/>
        <v>0</v>
      </c>
      <c r="AI213" s="3">
        <f t="shared" si="140"/>
        <v>0</v>
      </c>
      <c r="AJ213" s="3">
        <f t="shared" si="140"/>
        <v>0</v>
      </c>
      <c r="AK213" s="3">
        <f t="shared" si="140"/>
        <v>0</v>
      </c>
      <c r="AL213" s="3">
        <f t="shared" si="140"/>
        <v>0</v>
      </c>
      <c r="AM213" s="3">
        <f t="shared" si="140"/>
        <v>0</v>
      </c>
      <c r="AN213" s="3">
        <f t="shared" si="140"/>
        <v>0</v>
      </c>
      <c r="AO213" s="3">
        <f t="shared" si="140"/>
        <v>0</v>
      </c>
      <c r="AP213" s="640" t="s">
        <v>256</v>
      </c>
      <c r="AQ213" s="95">
        <v>0</v>
      </c>
    </row>
    <row r="214" spans="1:43" s="327" customFormat="1" ht="15.75" hidden="1" customHeight="1">
      <c r="A214" s="1328"/>
      <c r="B214" s="789" t="s">
        <v>15</v>
      </c>
      <c r="C214" s="133"/>
      <c r="D214" s="133"/>
      <c r="E214" s="133"/>
      <c r="F214" s="133"/>
      <c r="G214" s="312"/>
      <c r="H214" s="879"/>
      <c r="I214" s="1330"/>
      <c r="J214" s="894"/>
      <c r="K214" s="318"/>
      <c r="L214" s="3">
        <v>3750.02</v>
      </c>
      <c r="M214" s="3">
        <v>1639</v>
      </c>
      <c r="N214" s="3">
        <v>0</v>
      </c>
      <c r="O214" s="3">
        <v>0</v>
      </c>
      <c r="P214" s="3">
        <v>0</v>
      </c>
      <c r="Q214" s="836">
        <f>SUM(Q215:Q218)</f>
        <v>0</v>
      </c>
      <c r="R214" s="836">
        <f t="shared" ref="R214:AJ214" si="141">SUM(R215:R218)</f>
        <v>0</v>
      </c>
      <c r="S214" s="836">
        <f t="shared" si="141"/>
        <v>0</v>
      </c>
      <c r="T214" s="836">
        <f t="shared" si="141"/>
        <v>0</v>
      </c>
      <c r="U214" s="836">
        <f t="shared" si="141"/>
        <v>0</v>
      </c>
      <c r="V214" s="836">
        <f t="shared" si="141"/>
        <v>0</v>
      </c>
      <c r="W214" s="836">
        <f t="shared" si="141"/>
        <v>0</v>
      </c>
      <c r="X214" s="3">
        <v>0</v>
      </c>
      <c r="Y214" s="836">
        <f t="shared" si="141"/>
        <v>0</v>
      </c>
      <c r="Z214" s="837"/>
      <c r="AA214" s="836">
        <f t="shared" si="141"/>
        <v>0</v>
      </c>
      <c r="AB214" s="836">
        <f t="shared" si="141"/>
        <v>0</v>
      </c>
      <c r="AC214" s="836">
        <f t="shared" si="141"/>
        <v>0</v>
      </c>
      <c r="AD214" s="836">
        <f t="shared" si="141"/>
        <v>0</v>
      </c>
      <c r="AE214" s="836">
        <f t="shared" si="141"/>
        <v>0</v>
      </c>
      <c r="AF214" s="836">
        <f t="shared" si="141"/>
        <v>0</v>
      </c>
      <c r="AG214" s="836">
        <f t="shared" si="141"/>
        <v>0</v>
      </c>
      <c r="AH214" s="836">
        <f t="shared" si="141"/>
        <v>0</v>
      </c>
      <c r="AI214" s="836">
        <f t="shared" si="141"/>
        <v>0</v>
      </c>
      <c r="AJ214" s="836">
        <f t="shared" si="141"/>
        <v>0</v>
      </c>
      <c r="AK214" s="836">
        <f>SUM(AK215:AK218)</f>
        <v>0</v>
      </c>
      <c r="AL214" s="836">
        <f>SUM(AL215:AL218)</f>
        <v>0</v>
      </c>
      <c r="AM214" s="836">
        <f>SUM(AM215:AM218)</f>
        <v>0</v>
      </c>
      <c r="AN214" s="836">
        <f>SUM(AN215:AN218)</f>
        <v>0</v>
      </c>
      <c r="AO214" s="836">
        <f>SUM(AO215:AO218)</f>
        <v>0</v>
      </c>
      <c r="AP214" s="838"/>
      <c r="AQ214" s="837"/>
    </row>
    <row r="215" spans="1:43" s="844" customFormat="1" ht="15.75" hidden="1" customHeight="1">
      <c r="A215" s="839"/>
      <c r="B215" s="840" t="s">
        <v>234</v>
      </c>
      <c r="C215" s="369"/>
      <c r="D215" s="369"/>
      <c r="E215" s="369"/>
      <c r="F215" s="369"/>
      <c r="G215" s="254"/>
      <c r="H215" s="841"/>
      <c r="I215" s="842"/>
      <c r="J215" s="371"/>
      <c r="K215" s="372"/>
      <c r="L215" s="95"/>
      <c r="M215" s="95"/>
      <c r="N215" s="95"/>
      <c r="O215" s="95"/>
      <c r="P215" s="3"/>
      <c r="Q215" s="837">
        <f>Y215</f>
        <v>0</v>
      </c>
      <c r="R215" s="837"/>
      <c r="S215" s="837"/>
      <c r="T215" s="837"/>
      <c r="U215" s="837"/>
      <c r="V215" s="837"/>
      <c r="W215" s="837"/>
      <c r="X215" s="837">
        <v>0</v>
      </c>
      <c r="Y215" s="837">
        <v>0</v>
      </c>
      <c r="Z215" s="837"/>
      <c r="AA215" s="837">
        <v>0</v>
      </c>
      <c r="AB215" s="837">
        <v>0</v>
      </c>
      <c r="AC215" s="837"/>
      <c r="AD215" s="837"/>
      <c r="AE215" s="837"/>
      <c r="AF215" s="837"/>
      <c r="AG215" s="837"/>
      <c r="AH215" s="837"/>
      <c r="AI215" s="837"/>
      <c r="AJ215" s="837"/>
      <c r="AK215" s="837"/>
      <c r="AL215" s="837"/>
      <c r="AM215" s="837"/>
      <c r="AN215" s="837"/>
      <c r="AO215" s="837"/>
      <c r="AP215" s="843"/>
      <c r="AQ215" s="837"/>
    </row>
    <row r="216" spans="1:43" s="844" customFormat="1" ht="15.75" hidden="1" customHeight="1">
      <c r="A216" s="839"/>
      <c r="B216" s="840" t="s">
        <v>235</v>
      </c>
      <c r="C216" s="369"/>
      <c r="D216" s="369"/>
      <c r="E216" s="369"/>
      <c r="F216" s="369"/>
      <c r="G216" s="254"/>
      <c r="H216" s="841"/>
      <c r="I216" s="842"/>
      <c r="J216" s="371"/>
      <c r="K216" s="372"/>
      <c r="L216" s="95"/>
      <c r="M216" s="95"/>
      <c r="N216" s="95"/>
      <c r="O216" s="95"/>
      <c r="P216" s="3"/>
      <c r="Q216" s="837">
        <f>Y216</f>
        <v>0</v>
      </c>
      <c r="R216" s="837"/>
      <c r="S216" s="837"/>
      <c r="T216" s="837"/>
      <c r="U216" s="837"/>
      <c r="V216" s="837"/>
      <c r="W216" s="837"/>
      <c r="X216" s="837">
        <v>0</v>
      </c>
      <c r="Y216" s="837">
        <v>0</v>
      </c>
      <c r="Z216" s="837"/>
      <c r="AA216" s="837">
        <v>0</v>
      </c>
      <c r="AB216" s="837">
        <v>0</v>
      </c>
      <c r="AC216" s="837"/>
      <c r="AD216" s="837"/>
      <c r="AE216" s="837"/>
      <c r="AF216" s="837"/>
      <c r="AG216" s="837"/>
      <c r="AH216" s="837"/>
      <c r="AI216" s="837"/>
      <c r="AJ216" s="837"/>
      <c r="AK216" s="837"/>
      <c r="AL216" s="837"/>
      <c r="AM216" s="837"/>
      <c r="AN216" s="837"/>
      <c r="AO216" s="837"/>
      <c r="AP216" s="843"/>
      <c r="AQ216" s="837"/>
    </row>
    <row r="217" spans="1:43" s="844" customFormat="1" ht="15.75" hidden="1" customHeight="1">
      <c r="A217" s="839"/>
      <c r="B217" s="840" t="s">
        <v>236</v>
      </c>
      <c r="C217" s="369"/>
      <c r="D217" s="369"/>
      <c r="E217" s="369"/>
      <c r="F217" s="369"/>
      <c r="G217" s="254"/>
      <c r="H217" s="841"/>
      <c r="I217" s="842"/>
      <c r="J217" s="371"/>
      <c r="K217" s="372"/>
      <c r="L217" s="95"/>
      <c r="M217" s="95"/>
      <c r="N217" s="95"/>
      <c r="O217" s="95"/>
      <c r="P217" s="3"/>
      <c r="Q217" s="837">
        <f>Y217</f>
        <v>0</v>
      </c>
      <c r="R217" s="837"/>
      <c r="S217" s="837"/>
      <c r="T217" s="837"/>
      <c r="U217" s="837"/>
      <c r="V217" s="837"/>
      <c r="W217" s="837"/>
      <c r="X217" s="837">
        <v>0</v>
      </c>
      <c r="Y217" s="837">
        <v>0</v>
      </c>
      <c r="Z217" s="837"/>
      <c r="AA217" s="837">
        <v>0</v>
      </c>
      <c r="AB217" s="837">
        <v>0</v>
      </c>
      <c r="AC217" s="837"/>
      <c r="AD217" s="837"/>
      <c r="AE217" s="837"/>
      <c r="AF217" s="837"/>
      <c r="AG217" s="837"/>
      <c r="AH217" s="837"/>
      <c r="AI217" s="837"/>
      <c r="AJ217" s="837"/>
      <c r="AK217" s="837"/>
      <c r="AL217" s="837"/>
      <c r="AM217" s="837"/>
      <c r="AN217" s="837"/>
      <c r="AO217" s="837"/>
      <c r="AP217" s="843"/>
      <c r="AQ217" s="837"/>
    </row>
    <row r="218" spans="1:43" s="844" customFormat="1" ht="15.75" hidden="1" customHeight="1">
      <c r="A218" s="839"/>
      <c r="B218" s="840" t="s">
        <v>237</v>
      </c>
      <c r="C218" s="369"/>
      <c r="D218" s="369"/>
      <c r="E218" s="369"/>
      <c r="F218" s="369"/>
      <c r="G218" s="254"/>
      <c r="H218" s="841"/>
      <c r="I218" s="842"/>
      <c r="J218" s="371"/>
      <c r="K218" s="372"/>
      <c r="L218" s="95"/>
      <c r="M218" s="95"/>
      <c r="N218" s="95"/>
      <c r="O218" s="95"/>
      <c r="P218" s="3"/>
      <c r="Q218" s="837">
        <f>Y218</f>
        <v>0</v>
      </c>
      <c r="R218" s="837"/>
      <c r="S218" s="837"/>
      <c r="T218" s="837"/>
      <c r="U218" s="837"/>
      <c r="V218" s="837"/>
      <c r="W218" s="837"/>
      <c r="X218" s="837">
        <v>0</v>
      </c>
      <c r="Y218" s="837">
        <v>0</v>
      </c>
      <c r="Z218" s="837"/>
      <c r="AA218" s="837">
        <v>0</v>
      </c>
      <c r="AB218" s="837">
        <v>0</v>
      </c>
      <c r="AC218" s="837"/>
      <c r="AD218" s="837"/>
      <c r="AE218" s="837"/>
      <c r="AF218" s="837"/>
      <c r="AG218" s="837"/>
      <c r="AH218" s="837"/>
      <c r="AI218" s="837"/>
      <c r="AJ218" s="837"/>
      <c r="AK218" s="837"/>
      <c r="AL218" s="837"/>
      <c r="AM218" s="837"/>
      <c r="AN218" s="837"/>
      <c r="AO218" s="837"/>
      <c r="AP218" s="843"/>
      <c r="AQ218" s="837"/>
    </row>
    <row r="219" spans="1:43" s="327" customFormat="1" ht="40.5" customHeight="1">
      <c r="A219" s="920" t="s">
        <v>176</v>
      </c>
      <c r="B219" s="797" t="s">
        <v>177</v>
      </c>
      <c r="C219" s="133"/>
      <c r="D219" s="133"/>
      <c r="E219" s="133"/>
      <c r="F219" s="133"/>
      <c r="G219" s="795"/>
      <c r="H219" s="795"/>
      <c r="I219" s="1127" t="s">
        <v>20</v>
      </c>
      <c r="J219" s="894"/>
      <c r="K219" s="3"/>
      <c r="L219" s="3">
        <f>L220</f>
        <v>3750.02</v>
      </c>
      <c r="M219" s="3">
        <f>M220</f>
        <v>2630.03</v>
      </c>
      <c r="N219" s="3">
        <f t="shared" ref="N219:AO219" si="142">N220</f>
        <v>0</v>
      </c>
      <c r="O219" s="3">
        <f t="shared" si="142"/>
        <v>0</v>
      </c>
      <c r="P219" s="3">
        <f t="shared" si="142"/>
        <v>0</v>
      </c>
      <c r="Q219" s="3">
        <f t="shared" si="142"/>
        <v>0</v>
      </c>
      <c r="R219" s="3">
        <f t="shared" si="142"/>
        <v>0</v>
      </c>
      <c r="S219" s="3">
        <f t="shared" si="142"/>
        <v>0</v>
      </c>
      <c r="T219" s="3">
        <f t="shared" si="142"/>
        <v>0</v>
      </c>
      <c r="U219" s="3">
        <f t="shared" si="142"/>
        <v>0</v>
      </c>
      <c r="V219" s="3">
        <f t="shared" si="142"/>
        <v>0</v>
      </c>
      <c r="W219" s="3">
        <f t="shared" si="142"/>
        <v>0</v>
      </c>
      <c r="X219" s="3">
        <f t="shared" si="142"/>
        <v>0</v>
      </c>
      <c r="Y219" s="3">
        <f t="shared" si="142"/>
        <v>0</v>
      </c>
      <c r="Z219" s="95">
        <v>0</v>
      </c>
      <c r="AA219" s="3">
        <f t="shared" si="142"/>
        <v>0</v>
      </c>
      <c r="AB219" s="3">
        <f t="shared" si="142"/>
        <v>0</v>
      </c>
      <c r="AC219" s="3">
        <f t="shared" si="142"/>
        <v>0</v>
      </c>
      <c r="AD219" s="3">
        <f t="shared" si="142"/>
        <v>0</v>
      </c>
      <c r="AE219" s="3">
        <f t="shared" si="142"/>
        <v>0</v>
      </c>
      <c r="AF219" s="3">
        <f t="shared" si="142"/>
        <v>0</v>
      </c>
      <c r="AG219" s="3">
        <f t="shared" si="142"/>
        <v>0</v>
      </c>
      <c r="AH219" s="3">
        <f t="shared" si="142"/>
        <v>0</v>
      </c>
      <c r="AI219" s="3">
        <f t="shared" si="142"/>
        <v>0</v>
      </c>
      <c r="AJ219" s="3">
        <f t="shared" si="142"/>
        <v>0</v>
      </c>
      <c r="AK219" s="3">
        <f t="shared" si="142"/>
        <v>0</v>
      </c>
      <c r="AL219" s="3">
        <f t="shared" si="142"/>
        <v>0</v>
      </c>
      <c r="AM219" s="3">
        <f t="shared" si="142"/>
        <v>0</v>
      </c>
      <c r="AN219" s="3">
        <f t="shared" si="142"/>
        <v>0</v>
      </c>
      <c r="AO219" s="3">
        <f t="shared" si="142"/>
        <v>0</v>
      </c>
      <c r="AP219" s="640" t="s">
        <v>256</v>
      </c>
      <c r="AQ219" s="95">
        <v>0</v>
      </c>
    </row>
    <row r="220" spans="1:43" ht="15.75" hidden="1" customHeight="1">
      <c r="A220" s="890"/>
      <c r="B220" s="42" t="s">
        <v>15</v>
      </c>
      <c r="C220" s="341"/>
      <c r="D220" s="341"/>
      <c r="E220" s="341"/>
      <c r="F220" s="341"/>
      <c r="G220" s="313"/>
      <c r="H220" s="925"/>
      <c r="I220" s="1129"/>
      <c r="J220" s="910"/>
      <c r="K220" s="4"/>
      <c r="L220" s="47">
        <v>3750.02</v>
      </c>
      <c r="M220" s="47">
        <v>2630.03</v>
      </c>
      <c r="N220" s="47">
        <v>0</v>
      </c>
      <c r="O220" s="47">
        <v>0</v>
      </c>
      <c r="P220" s="47">
        <v>0</v>
      </c>
      <c r="Q220" s="50">
        <f>SUM(Q221:Q224)</f>
        <v>0</v>
      </c>
      <c r="R220" s="50">
        <f t="shared" ref="R220:W220" si="143">SUM(R221:R224)</f>
        <v>0</v>
      </c>
      <c r="S220" s="50">
        <f t="shared" si="143"/>
        <v>0</v>
      </c>
      <c r="T220" s="50">
        <f t="shared" si="143"/>
        <v>0</v>
      </c>
      <c r="U220" s="50">
        <f t="shared" si="143"/>
        <v>0</v>
      </c>
      <c r="V220" s="50">
        <f t="shared" si="143"/>
        <v>0</v>
      </c>
      <c r="W220" s="50">
        <f t="shared" si="143"/>
        <v>0</v>
      </c>
      <c r="X220" s="47">
        <v>0</v>
      </c>
      <c r="Y220" s="50">
        <f t="shared" ref="Y220:AJ220" si="144">SUM(Y221:Y224)</f>
        <v>0</v>
      </c>
      <c r="Z220" s="263"/>
      <c r="AA220" s="50">
        <f t="shared" si="144"/>
        <v>0</v>
      </c>
      <c r="AB220" s="50">
        <f t="shared" si="144"/>
        <v>0</v>
      </c>
      <c r="AC220" s="50">
        <f t="shared" si="144"/>
        <v>0</v>
      </c>
      <c r="AD220" s="50">
        <f t="shared" si="144"/>
        <v>0</v>
      </c>
      <c r="AE220" s="50">
        <f t="shared" si="144"/>
        <v>0</v>
      </c>
      <c r="AF220" s="50">
        <f t="shared" si="144"/>
        <v>0</v>
      </c>
      <c r="AG220" s="50">
        <f t="shared" si="144"/>
        <v>0</v>
      </c>
      <c r="AH220" s="50">
        <f t="shared" si="144"/>
        <v>0</v>
      </c>
      <c r="AI220" s="50">
        <f t="shared" si="144"/>
        <v>0</v>
      </c>
      <c r="AJ220" s="50">
        <f t="shared" si="144"/>
        <v>0</v>
      </c>
      <c r="AK220" s="50">
        <v>0</v>
      </c>
      <c r="AL220" s="50">
        <v>0</v>
      </c>
      <c r="AM220" s="50">
        <v>0</v>
      </c>
      <c r="AN220" s="50">
        <v>0</v>
      </c>
      <c r="AO220" s="50">
        <v>0</v>
      </c>
      <c r="AP220" s="412"/>
      <c r="AQ220" s="263"/>
    </row>
    <row r="221" spans="1:43" s="266" customFormat="1" ht="15.75" hidden="1" customHeight="1">
      <c r="A221" s="366"/>
      <c r="B221" s="252" t="s">
        <v>238</v>
      </c>
      <c r="C221" s="455"/>
      <c r="D221" s="455"/>
      <c r="E221" s="455"/>
      <c r="F221" s="455"/>
      <c r="G221" s="363"/>
      <c r="H221" s="364"/>
      <c r="I221" s="370"/>
      <c r="J221" s="661"/>
      <c r="K221" s="268"/>
      <c r="L221" s="96"/>
      <c r="M221" s="96"/>
      <c r="N221" s="96"/>
      <c r="O221" s="96"/>
      <c r="P221" s="47"/>
      <c r="Q221" s="263">
        <f>Y221</f>
        <v>0</v>
      </c>
      <c r="R221" s="263"/>
      <c r="S221" s="263"/>
      <c r="T221" s="263"/>
      <c r="U221" s="263"/>
      <c r="V221" s="263"/>
      <c r="W221" s="263"/>
      <c r="X221" s="263">
        <v>0</v>
      </c>
      <c r="Y221" s="263">
        <v>0</v>
      </c>
      <c r="Z221" s="263"/>
      <c r="AA221" s="263">
        <v>0</v>
      </c>
      <c r="AB221" s="263">
        <v>0</v>
      </c>
      <c r="AC221" s="263"/>
      <c r="AD221" s="263"/>
      <c r="AE221" s="263"/>
      <c r="AF221" s="263"/>
      <c r="AG221" s="263"/>
      <c r="AH221" s="263"/>
      <c r="AI221" s="263"/>
      <c r="AJ221" s="263"/>
      <c r="AK221" s="263"/>
      <c r="AL221" s="263"/>
      <c r="AM221" s="263"/>
      <c r="AN221" s="263"/>
      <c r="AO221" s="263"/>
      <c r="AP221" s="413"/>
      <c r="AQ221" s="263"/>
    </row>
    <row r="222" spans="1:43" s="266" customFormat="1" ht="15.75" hidden="1" customHeight="1">
      <c r="A222" s="366"/>
      <c r="B222" s="252" t="s">
        <v>239</v>
      </c>
      <c r="C222" s="455"/>
      <c r="D222" s="455"/>
      <c r="E222" s="455"/>
      <c r="F222" s="455"/>
      <c r="G222" s="363"/>
      <c r="H222" s="364"/>
      <c r="I222" s="370"/>
      <c r="J222" s="661"/>
      <c r="K222" s="268"/>
      <c r="L222" s="96"/>
      <c r="M222" s="96"/>
      <c r="N222" s="96"/>
      <c r="O222" s="96"/>
      <c r="P222" s="47"/>
      <c r="Q222" s="263">
        <f>Y222</f>
        <v>0</v>
      </c>
      <c r="R222" s="263"/>
      <c r="S222" s="263"/>
      <c r="T222" s="263"/>
      <c r="U222" s="263"/>
      <c r="V222" s="263"/>
      <c r="W222" s="263"/>
      <c r="X222" s="263">
        <v>0</v>
      </c>
      <c r="Y222" s="263">
        <v>0</v>
      </c>
      <c r="Z222" s="263"/>
      <c r="AA222" s="263">
        <v>0</v>
      </c>
      <c r="AB222" s="263">
        <v>0</v>
      </c>
      <c r="AC222" s="263"/>
      <c r="AD222" s="263"/>
      <c r="AE222" s="263"/>
      <c r="AF222" s="263"/>
      <c r="AG222" s="263"/>
      <c r="AH222" s="263"/>
      <c r="AI222" s="263"/>
      <c r="AJ222" s="263"/>
      <c r="AK222" s="263"/>
      <c r="AL222" s="263"/>
      <c r="AM222" s="263"/>
      <c r="AN222" s="263"/>
      <c r="AO222" s="263"/>
      <c r="AP222" s="413"/>
      <c r="AQ222" s="263"/>
    </row>
    <row r="223" spans="1:43" s="266" customFormat="1" ht="15.75" hidden="1" customHeight="1">
      <c r="A223" s="366"/>
      <c r="B223" s="252" t="s">
        <v>234</v>
      </c>
      <c r="C223" s="455"/>
      <c r="D223" s="455"/>
      <c r="E223" s="455"/>
      <c r="F223" s="455"/>
      <c r="G223" s="363"/>
      <c r="H223" s="364"/>
      <c r="I223" s="370"/>
      <c r="J223" s="661"/>
      <c r="K223" s="268"/>
      <c r="L223" s="96"/>
      <c r="M223" s="96"/>
      <c r="N223" s="96"/>
      <c r="O223" s="96"/>
      <c r="P223" s="47"/>
      <c r="Q223" s="263">
        <f>Y223</f>
        <v>0</v>
      </c>
      <c r="R223" s="263"/>
      <c r="S223" s="263"/>
      <c r="T223" s="263"/>
      <c r="U223" s="263"/>
      <c r="V223" s="263"/>
      <c r="W223" s="263"/>
      <c r="X223" s="263">
        <v>0</v>
      </c>
      <c r="Y223" s="263">
        <v>0</v>
      </c>
      <c r="Z223" s="263"/>
      <c r="AA223" s="263">
        <v>0</v>
      </c>
      <c r="AB223" s="263">
        <v>0</v>
      </c>
      <c r="AC223" s="263"/>
      <c r="AD223" s="263"/>
      <c r="AE223" s="263"/>
      <c r="AF223" s="263"/>
      <c r="AG223" s="263"/>
      <c r="AH223" s="263"/>
      <c r="AI223" s="263"/>
      <c r="AJ223" s="263"/>
      <c r="AK223" s="263"/>
      <c r="AL223" s="263"/>
      <c r="AM223" s="263"/>
      <c r="AN223" s="263"/>
      <c r="AO223" s="263"/>
      <c r="AP223" s="413"/>
      <c r="AQ223" s="263"/>
    </row>
    <row r="224" spans="1:43" s="266" customFormat="1" ht="15.75" hidden="1" customHeight="1">
      <c r="A224" s="366"/>
      <c r="B224" s="252" t="s">
        <v>237</v>
      </c>
      <c r="C224" s="455"/>
      <c r="D224" s="455"/>
      <c r="E224" s="455"/>
      <c r="F224" s="455"/>
      <c r="G224" s="363"/>
      <c r="H224" s="364"/>
      <c r="I224" s="370"/>
      <c r="J224" s="661"/>
      <c r="K224" s="268"/>
      <c r="L224" s="96"/>
      <c r="M224" s="96"/>
      <c r="N224" s="96"/>
      <c r="O224" s="96"/>
      <c r="P224" s="47"/>
      <c r="Q224" s="263">
        <f>Y224</f>
        <v>0</v>
      </c>
      <c r="R224" s="263"/>
      <c r="S224" s="263"/>
      <c r="T224" s="263"/>
      <c r="U224" s="263"/>
      <c r="V224" s="263"/>
      <c r="W224" s="263"/>
      <c r="X224" s="263">
        <v>0</v>
      </c>
      <c r="Y224" s="263">
        <v>0</v>
      </c>
      <c r="Z224" s="263"/>
      <c r="AA224" s="263">
        <v>0</v>
      </c>
      <c r="AB224" s="263">
        <v>0</v>
      </c>
      <c r="AC224" s="263"/>
      <c r="AD224" s="263"/>
      <c r="AE224" s="263"/>
      <c r="AF224" s="263"/>
      <c r="AG224" s="263"/>
      <c r="AH224" s="263"/>
      <c r="AI224" s="263"/>
      <c r="AJ224" s="263"/>
      <c r="AK224" s="263"/>
      <c r="AL224" s="263"/>
      <c r="AM224" s="263"/>
      <c r="AN224" s="263"/>
      <c r="AO224" s="263"/>
      <c r="AP224" s="413"/>
      <c r="AQ224" s="263"/>
    </row>
    <row r="225" spans="1:43" s="327" customFormat="1" ht="59.25" customHeight="1">
      <c r="A225" s="920" t="s">
        <v>178</v>
      </c>
      <c r="B225" s="797" t="s">
        <v>180</v>
      </c>
      <c r="C225" s="133"/>
      <c r="D225" s="133"/>
      <c r="E225" s="133"/>
      <c r="F225" s="133"/>
      <c r="G225" s="795"/>
      <c r="H225" s="795"/>
      <c r="I225" s="1329" t="s">
        <v>181</v>
      </c>
      <c r="J225" s="894"/>
      <c r="K225" s="3"/>
      <c r="L225" s="3">
        <f>L226</f>
        <v>962.68</v>
      </c>
      <c r="M225" s="3">
        <f>M226</f>
        <v>403.33</v>
      </c>
      <c r="N225" s="3">
        <f t="shared" ref="N225:AO226" si="145">N226</f>
        <v>0</v>
      </c>
      <c r="O225" s="3">
        <f t="shared" si="145"/>
        <v>0</v>
      </c>
      <c r="P225" s="3">
        <f t="shared" si="145"/>
        <v>0</v>
      </c>
      <c r="Q225" s="3">
        <f t="shared" si="145"/>
        <v>99.9</v>
      </c>
      <c r="R225" s="3">
        <f t="shared" si="145"/>
        <v>0</v>
      </c>
      <c r="S225" s="3">
        <f t="shared" si="145"/>
        <v>0</v>
      </c>
      <c r="T225" s="3">
        <f t="shared" si="145"/>
        <v>0</v>
      </c>
      <c r="U225" s="3">
        <f t="shared" si="145"/>
        <v>0</v>
      </c>
      <c r="V225" s="3">
        <f t="shared" si="145"/>
        <v>0</v>
      </c>
      <c r="W225" s="3">
        <f t="shared" si="145"/>
        <v>0</v>
      </c>
      <c r="X225" s="3">
        <f t="shared" si="145"/>
        <v>0</v>
      </c>
      <c r="Y225" s="3">
        <f t="shared" si="145"/>
        <v>0</v>
      </c>
      <c r="Z225" s="95">
        <v>0</v>
      </c>
      <c r="AA225" s="3">
        <f t="shared" si="145"/>
        <v>99.9</v>
      </c>
      <c r="AB225" s="3">
        <f t="shared" si="145"/>
        <v>0</v>
      </c>
      <c r="AC225" s="3">
        <f t="shared" si="145"/>
        <v>0</v>
      </c>
      <c r="AD225" s="3">
        <f t="shared" si="145"/>
        <v>0</v>
      </c>
      <c r="AE225" s="3">
        <f t="shared" si="145"/>
        <v>0</v>
      </c>
      <c r="AF225" s="3">
        <f t="shared" si="145"/>
        <v>0</v>
      </c>
      <c r="AG225" s="3">
        <f t="shared" si="145"/>
        <v>0</v>
      </c>
      <c r="AH225" s="3">
        <f t="shared" si="145"/>
        <v>0</v>
      </c>
      <c r="AI225" s="3">
        <f t="shared" si="145"/>
        <v>0</v>
      </c>
      <c r="AJ225" s="3">
        <f t="shared" si="145"/>
        <v>0</v>
      </c>
      <c r="AK225" s="3">
        <f t="shared" si="145"/>
        <v>0</v>
      </c>
      <c r="AL225" s="3">
        <f t="shared" si="145"/>
        <v>0</v>
      </c>
      <c r="AM225" s="3">
        <f t="shared" si="145"/>
        <v>0</v>
      </c>
      <c r="AN225" s="3">
        <f t="shared" si="145"/>
        <v>0</v>
      </c>
      <c r="AO225" s="3">
        <f t="shared" si="145"/>
        <v>0</v>
      </c>
      <c r="AP225" s="846" t="s">
        <v>207</v>
      </c>
      <c r="AQ225" s="95">
        <v>0</v>
      </c>
    </row>
    <row r="226" spans="1:43" ht="15.75" customHeight="1">
      <c r="A226" s="890"/>
      <c r="B226" s="42" t="s">
        <v>16</v>
      </c>
      <c r="C226" s="341"/>
      <c r="D226" s="341"/>
      <c r="E226" s="341"/>
      <c r="F226" s="341"/>
      <c r="G226" s="313"/>
      <c r="H226" s="925"/>
      <c r="I226" s="1330"/>
      <c r="J226" s="910"/>
      <c r="K226" s="4"/>
      <c r="L226" s="47">
        <v>962.68</v>
      </c>
      <c r="M226" s="47">
        <v>403.33</v>
      </c>
      <c r="N226" s="47">
        <v>0</v>
      </c>
      <c r="O226" s="50">
        <v>0</v>
      </c>
      <c r="P226" s="50">
        <v>0</v>
      </c>
      <c r="Q226" s="50">
        <f>Q227</f>
        <v>99.9</v>
      </c>
      <c r="R226" s="50">
        <f t="shared" si="145"/>
        <v>0</v>
      </c>
      <c r="S226" s="50">
        <f t="shared" si="145"/>
        <v>0</v>
      </c>
      <c r="T226" s="50">
        <f t="shared" si="145"/>
        <v>0</v>
      </c>
      <c r="U226" s="50">
        <f t="shared" si="145"/>
        <v>0</v>
      </c>
      <c r="V226" s="50">
        <f t="shared" si="145"/>
        <v>0</v>
      </c>
      <c r="W226" s="50">
        <f t="shared" si="145"/>
        <v>0</v>
      </c>
      <c r="X226" s="50">
        <f t="shared" si="145"/>
        <v>0</v>
      </c>
      <c r="Y226" s="50">
        <f t="shared" si="145"/>
        <v>0</v>
      </c>
      <c r="Z226" s="50">
        <f t="shared" si="145"/>
        <v>0</v>
      </c>
      <c r="AA226" s="50">
        <f t="shared" si="145"/>
        <v>99.9</v>
      </c>
      <c r="AB226" s="50">
        <v>0</v>
      </c>
      <c r="AC226" s="50">
        <v>0</v>
      </c>
      <c r="AD226" s="50">
        <v>0</v>
      </c>
      <c r="AE226" s="50">
        <v>0</v>
      </c>
      <c r="AF226" s="50">
        <v>0</v>
      </c>
      <c r="AG226" s="50">
        <v>0</v>
      </c>
      <c r="AH226" s="50">
        <v>0</v>
      </c>
      <c r="AI226" s="50">
        <v>0</v>
      </c>
      <c r="AJ226" s="50">
        <v>0</v>
      </c>
      <c r="AK226" s="50">
        <v>0</v>
      </c>
      <c r="AL226" s="50">
        <v>0</v>
      </c>
      <c r="AM226" s="50">
        <v>0</v>
      </c>
      <c r="AN226" s="50">
        <v>0</v>
      </c>
      <c r="AO226" s="50">
        <v>0</v>
      </c>
      <c r="AP226" s="859"/>
      <c r="AQ226" s="263"/>
    </row>
    <row r="227" spans="1:43" s="266" customFormat="1" ht="15.75" customHeight="1">
      <c r="A227" s="366"/>
      <c r="B227" s="252" t="s">
        <v>456</v>
      </c>
      <c r="C227" s="455"/>
      <c r="D227" s="455"/>
      <c r="E227" s="455"/>
      <c r="F227" s="455"/>
      <c r="G227" s="363"/>
      <c r="H227" s="364"/>
      <c r="I227" s="842"/>
      <c r="J227" s="661"/>
      <c r="K227" s="268"/>
      <c r="L227" s="96"/>
      <c r="M227" s="96"/>
      <c r="N227" s="96"/>
      <c r="O227" s="263"/>
      <c r="P227" s="263"/>
      <c r="Q227" s="263">
        <v>99.9</v>
      </c>
      <c r="R227" s="263"/>
      <c r="S227" s="263"/>
      <c r="T227" s="263"/>
      <c r="U227" s="263"/>
      <c r="V227" s="263"/>
      <c r="W227" s="263"/>
      <c r="X227" s="263"/>
      <c r="Y227" s="263"/>
      <c r="Z227" s="263"/>
      <c r="AA227" s="263">
        <v>99.9</v>
      </c>
      <c r="AB227" s="263"/>
      <c r="AC227" s="263"/>
      <c r="AD227" s="263"/>
      <c r="AE227" s="263"/>
      <c r="AF227" s="263"/>
      <c r="AG227" s="263"/>
      <c r="AH227" s="263"/>
      <c r="AI227" s="263"/>
      <c r="AJ227" s="263"/>
      <c r="AK227" s="263"/>
      <c r="AL227" s="263"/>
      <c r="AM227" s="263"/>
      <c r="AN227" s="263"/>
      <c r="AO227" s="263"/>
      <c r="AP227" s="873"/>
      <c r="AQ227" s="263"/>
    </row>
    <row r="228" spans="1:43" s="327" customFormat="1" ht="29.25" customHeight="1">
      <c r="A228" s="920" t="s">
        <v>179</v>
      </c>
      <c r="B228" s="797" t="s">
        <v>182</v>
      </c>
      <c r="C228" s="133"/>
      <c r="D228" s="133"/>
      <c r="E228" s="133"/>
      <c r="F228" s="133"/>
      <c r="G228" s="795"/>
      <c r="H228" s="795"/>
      <c r="I228" s="1127" t="s">
        <v>181</v>
      </c>
      <c r="J228" s="894"/>
      <c r="K228" s="3"/>
      <c r="L228" s="3">
        <f>L229</f>
        <v>1342.77</v>
      </c>
      <c r="M228" s="3">
        <f>M229</f>
        <v>1246.77</v>
      </c>
      <c r="N228" s="3">
        <f t="shared" ref="N228:AO230" si="146">N229</f>
        <v>0</v>
      </c>
      <c r="O228" s="3">
        <f t="shared" si="146"/>
        <v>0</v>
      </c>
      <c r="P228" s="3">
        <f t="shared" si="146"/>
        <v>0</v>
      </c>
      <c r="Q228" s="3">
        <f t="shared" si="146"/>
        <v>0</v>
      </c>
      <c r="R228" s="3">
        <f t="shared" si="146"/>
        <v>0</v>
      </c>
      <c r="S228" s="3">
        <f t="shared" si="146"/>
        <v>0</v>
      </c>
      <c r="T228" s="3">
        <f t="shared" si="146"/>
        <v>0</v>
      </c>
      <c r="U228" s="3">
        <f t="shared" si="146"/>
        <v>0</v>
      </c>
      <c r="V228" s="3">
        <f t="shared" si="146"/>
        <v>0</v>
      </c>
      <c r="W228" s="3">
        <f t="shared" si="146"/>
        <v>0</v>
      </c>
      <c r="X228" s="3">
        <f t="shared" si="146"/>
        <v>0</v>
      </c>
      <c r="Y228" s="3">
        <f t="shared" si="146"/>
        <v>0</v>
      </c>
      <c r="Z228" s="95">
        <v>0</v>
      </c>
      <c r="AA228" s="3">
        <f t="shared" si="146"/>
        <v>0</v>
      </c>
      <c r="AB228" s="3">
        <f t="shared" si="146"/>
        <v>0</v>
      </c>
      <c r="AC228" s="3">
        <f t="shared" si="146"/>
        <v>0</v>
      </c>
      <c r="AD228" s="3">
        <f t="shared" si="146"/>
        <v>0</v>
      </c>
      <c r="AE228" s="3">
        <f t="shared" si="146"/>
        <v>0</v>
      </c>
      <c r="AF228" s="3">
        <f t="shared" si="146"/>
        <v>0</v>
      </c>
      <c r="AG228" s="3">
        <f t="shared" si="146"/>
        <v>0</v>
      </c>
      <c r="AH228" s="3">
        <f t="shared" si="146"/>
        <v>0</v>
      </c>
      <c r="AI228" s="3">
        <f t="shared" si="146"/>
        <v>0</v>
      </c>
      <c r="AJ228" s="3">
        <f t="shared" si="146"/>
        <v>0</v>
      </c>
      <c r="AK228" s="3">
        <f t="shared" si="146"/>
        <v>0</v>
      </c>
      <c r="AL228" s="3">
        <f t="shared" si="146"/>
        <v>0</v>
      </c>
      <c r="AM228" s="3">
        <f t="shared" si="146"/>
        <v>0</v>
      </c>
      <c r="AN228" s="3">
        <f t="shared" si="146"/>
        <v>0</v>
      </c>
      <c r="AO228" s="3">
        <f t="shared" si="146"/>
        <v>0</v>
      </c>
      <c r="AP228" s="846" t="s">
        <v>207</v>
      </c>
      <c r="AQ228" s="95">
        <v>0</v>
      </c>
    </row>
    <row r="229" spans="1:43" ht="15.75" customHeight="1">
      <c r="A229" s="890"/>
      <c r="B229" s="42" t="s">
        <v>15</v>
      </c>
      <c r="C229" s="341"/>
      <c r="D229" s="341"/>
      <c r="E229" s="341"/>
      <c r="F229" s="341"/>
      <c r="G229" s="313"/>
      <c r="H229" s="925"/>
      <c r="I229" s="1129"/>
      <c r="J229" s="910"/>
      <c r="K229" s="4"/>
      <c r="L229" s="47">
        <v>1342.77</v>
      </c>
      <c r="M229" s="47">
        <v>1246.77</v>
      </c>
      <c r="N229" s="50">
        <v>0</v>
      </c>
      <c r="O229" s="50">
        <v>0</v>
      </c>
      <c r="P229" s="47">
        <v>0</v>
      </c>
      <c r="Q229" s="50">
        <v>0</v>
      </c>
      <c r="R229" s="50">
        <v>0</v>
      </c>
      <c r="S229" s="50">
        <v>0</v>
      </c>
      <c r="T229" s="50">
        <v>0</v>
      </c>
      <c r="U229" s="50">
        <v>0</v>
      </c>
      <c r="V229" s="50">
        <v>0</v>
      </c>
      <c r="W229" s="50">
        <v>0</v>
      </c>
      <c r="X229" s="47">
        <v>0</v>
      </c>
      <c r="Y229" s="50">
        <v>0</v>
      </c>
      <c r="Z229" s="263"/>
      <c r="AA229" s="50">
        <v>0</v>
      </c>
      <c r="AB229" s="50">
        <v>0</v>
      </c>
      <c r="AC229" s="50">
        <v>0</v>
      </c>
      <c r="AD229" s="50">
        <v>0</v>
      </c>
      <c r="AE229" s="50">
        <v>0</v>
      </c>
      <c r="AF229" s="50">
        <v>0</v>
      </c>
      <c r="AG229" s="50">
        <v>0</v>
      </c>
      <c r="AH229" s="50">
        <v>0</v>
      </c>
      <c r="AI229" s="50">
        <v>0</v>
      </c>
      <c r="AJ229" s="50">
        <v>0</v>
      </c>
      <c r="AK229" s="50">
        <v>0</v>
      </c>
      <c r="AL229" s="50">
        <v>0</v>
      </c>
      <c r="AM229" s="50">
        <v>0</v>
      </c>
      <c r="AN229" s="50">
        <v>0</v>
      </c>
      <c r="AO229" s="50">
        <v>0</v>
      </c>
      <c r="AP229" s="412"/>
      <c r="AQ229" s="263"/>
    </row>
    <row r="230" spans="1:43" s="327" customFormat="1" ht="29.25" customHeight="1">
      <c r="A230" s="920" t="s">
        <v>179</v>
      </c>
      <c r="B230" s="797" t="s">
        <v>416</v>
      </c>
      <c r="C230" s="133"/>
      <c r="D230" s="133"/>
      <c r="E230" s="133"/>
      <c r="F230" s="133"/>
      <c r="G230" s="795"/>
      <c r="H230" s="795"/>
      <c r="I230" s="1127" t="s">
        <v>181</v>
      </c>
      <c r="J230" s="894"/>
      <c r="K230" s="3"/>
      <c r="L230" s="3">
        <f>L231</f>
        <v>1342.77</v>
      </c>
      <c r="M230" s="3">
        <f>M231</f>
        <v>1246.77</v>
      </c>
      <c r="N230" s="3">
        <f t="shared" si="146"/>
        <v>0</v>
      </c>
      <c r="O230" s="3">
        <f t="shared" si="146"/>
        <v>0</v>
      </c>
      <c r="P230" s="3">
        <f t="shared" si="146"/>
        <v>2878.15</v>
      </c>
      <c r="Q230" s="3">
        <f t="shared" si="146"/>
        <v>0</v>
      </c>
      <c r="R230" s="3">
        <f t="shared" si="146"/>
        <v>0</v>
      </c>
      <c r="S230" s="3">
        <f t="shared" si="146"/>
        <v>0</v>
      </c>
      <c r="T230" s="3">
        <f t="shared" si="146"/>
        <v>0</v>
      </c>
      <c r="U230" s="3">
        <f t="shared" si="146"/>
        <v>0</v>
      </c>
      <c r="V230" s="3">
        <f t="shared" si="146"/>
        <v>0</v>
      </c>
      <c r="W230" s="3">
        <f t="shared" si="146"/>
        <v>0</v>
      </c>
      <c r="X230" s="3">
        <f t="shared" si="146"/>
        <v>0</v>
      </c>
      <c r="Y230" s="3">
        <f t="shared" si="146"/>
        <v>0</v>
      </c>
      <c r="Z230" s="95">
        <v>0</v>
      </c>
      <c r="AA230" s="3">
        <f t="shared" si="146"/>
        <v>0</v>
      </c>
      <c r="AB230" s="3">
        <f t="shared" si="146"/>
        <v>0</v>
      </c>
      <c r="AC230" s="3">
        <f t="shared" si="146"/>
        <v>0</v>
      </c>
      <c r="AD230" s="3">
        <f t="shared" si="146"/>
        <v>0</v>
      </c>
      <c r="AE230" s="3">
        <f t="shared" si="146"/>
        <v>0</v>
      </c>
      <c r="AF230" s="3">
        <f t="shared" si="146"/>
        <v>0</v>
      </c>
      <c r="AG230" s="3">
        <f t="shared" si="146"/>
        <v>0</v>
      </c>
      <c r="AH230" s="3">
        <f t="shared" si="146"/>
        <v>0</v>
      </c>
      <c r="AI230" s="3">
        <f t="shared" si="146"/>
        <v>0</v>
      </c>
      <c r="AJ230" s="3">
        <f t="shared" si="146"/>
        <v>0</v>
      </c>
      <c r="AK230" s="3">
        <f t="shared" si="146"/>
        <v>0</v>
      </c>
      <c r="AL230" s="3">
        <f t="shared" si="146"/>
        <v>0</v>
      </c>
      <c r="AM230" s="3">
        <f t="shared" si="146"/>
        <v>0</v>
      </c>
      <c r="AN230" s="3">
        <f t="shared" si="146"/>
        <v>0</v>
      </c>
      <c r="AO230" s="3">
        <f t="shared" si="146"/>
        <v>0</v>
      </c>
      <c r="AP230" s="846" t="s">
        <v>207</v>
      </c>
      <c r="AQ230" s="95">
        <v>0</v>
      </c>
    </row>
    <row r="231" spans="1:43" ht="15.75" customHeight="1">
      <c r="A231" s="890"/>
      <c r="B231" s="42" t="s">
        <v>16</v>
      </c>
      <c r="C231" s="341"/>
      <c r="D231" s="341"/>
      <c r="E231" s="341"/>
      <c r="F231" s="341"/>
      <c r="G231" s="313"/>
      <c r="H231" s="925"/>
      <c r="I231" s="1129"/>
      <c r="J231" s="910"/>
      <c r="K231" s="4"/>
      <c r="L231" s="47">
        <v>1342.77</v>
      </c>
      <c r="M231" s="47">
        <v>1246.77</v>
      </c>
      <c r="N231" s="50">
        <v>0</v>
      </c>
      <c r="O231" s="50">
        <v>0</v>
      </c>
      <c r="P231" s="47">
        <v>2878.15</v>
      </c>
      <c r="Q231" s="50">
        <v>0</v>
      </c>
      <c r="R231" s="50">
        <v>0</v>
      </c>
      <c r="S231" s="50">
        <v>0</v>
      </c>
      <c r="T231" s="50">
        <v>0</v>
      </c>
      <c r="U231" s="50">
        <v>0</v>
      </c>
      <c r="V231" s="50">
        <v>0</v>
      </c>
      <c r="W231" s="50">
        <v>0</v>
      </c>
      <c r="X231" s="47">
        <v>0</v>
      </c>
      <c r="Y231" s="50">
        <v>0</v>
      </c>
      <c r="Z231" s="263"/>
      <c r="AA231" s="50">
        <v>0</v>
      </c>
      <c r="AB231" s="50">
        <v>0</v>
      </c>
      <c r="AC231" s="50">
        <v>0</v>
      </c>
      <c r="AD231" s="50">
        <v>0</v>
      </c>
      <c r="AE231" s="50">
        <v>0</v>
      </c>
      <c r="AF231" s="50">
        <v>0</v>
      </c>
      <c r="AG231" s="50">
        <v>0</v>
      </c>
      <c r="AH231" s="50">
        <v>0</v>
      </c>
      <c r="AI231" s="50">
        <v>0</v>
      </c>
      <c r="AJ231" s="50">
        <v>0</v>
      </c>
      <c r="AK231" s="50">
        <v>0</v>
      </c>
      <c r="AL231" s="50">
        <v>0</v>
      </c>
      <c r="AM231" s="50">
        <v>0</v>
      </c>
      <c r="AN231" s="50">
        <v>0</v>
      </c>
      <c r="AO231" s="50">
        <v>0</v>
      </c>
      <c r="AP231" s="412"/>
      <c r="AQ231" s="263"/>
    </row>
    <row r="232" spans="1:43" ht="54" hidden="1" customHeight="1">
      <c r="A232" s="996" t="s">
        <v>31</v>
      </c>
      <c r="B232" s="1281" t="s">
        <v>208</v>
      </c>
      <c r="C232" s="1282"/>
      <c r="D232" s="1282"/>
      <c r="E232" s="1282"/>
      <c r="F232" s="1282"/>
      <c r="G232" s="1282"/>
      <c r="H232" s="1283"/>
      <c r="I232" s="23" t="s">
        <v>19</v>
      </c>
      <c r="J232" s="909">
        <v>0</v>
      </c>
      <c r="K232" s="909">
        <v>0</v>
      </c>
      <c r="L232" s="47">
        <f>M232+N232+O232</f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7">
        <v>0</v>
      </c>
      <c r="Z232" s="96"/>
      <c r="AA232" s="47">
        <v>0</v>
      </c>
      <c r="AB232" s="47">
        <v>0</v>
      </c>
      <c r="AC232" s="47">
        <v>0</v>
      </c>
      <c r="AD232" s="47">
        <v>0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v>0</v>
      </c>
      <c r="AK232" s="47">
        <v>0</v>
      </c>
      <c r="AL232" s="47">
        <v>0</v>
      </c>
      <c r="AM232" s="47">
        <v>0</v>
      </c>
      <c r="AN232" s="47">
        <v>0</v>
      </c>
      <c r="AO232" s="47">
        <v>0</v>
      </c>
      <c r="AP232" s="397"/>
      <c r="AQ232" s="96"/>
    </row>
    <row r="233" spans="1:43" ht="39.75" hidden="1" customHeight="1">
      <c r="A233" s="997"/>
      <c r="B233" s="1284"/>
      <c r="C233" s="1285"/>
      <c r="D233" s="1285"/>
      <c r="E233" s="1285"/>
      <c r="F233" s="1285"/>
      <c r="G233" s="1285"/>
      <c r="H233" s="1286"/>
      <c r="I233" s="23" t="s">
        <v>20</v>
      </c>
      <c r="J233" s="909">
        <f>K233+L233</f>
        <v>6696.7899999999991</v>
      </c>
      <c r="K233" s="909">
        <f>K239+K258+K261+K268</f>
        <v>0</v>
      </c>
      <c r="L233" s="47">
        <f t="shared" ref="L233:AE233" si="147">L239</f>
        <v>6696.7899999999991</v>
      </c>
      <c r="M233" s="47">
        <f t="shared" si="147"/>
        <v>0</v>
      </c>
      <c r="N233" s="47">
        <f t="shared" si="147"/>
        <v>2081.9299999999998</v>
      </c>
      <c r="O233" s="47">
        <f t="shared" si="147"/>
        <v>4372.5</v>
      </c>
      <c r="P233" s="47">
        <f t="shared" si="147"/>
        <v>0</v>
      </c>
      <c r="Q233" s="47">
        <f t="shared" si="147"/>
        <v>75</v>
      </c>
      <c r="R233" s="47">
        <f t="shared" si="147"/>
        <v>0</v>
      </c>
      <c r="S233" s="47">
        <f t="shared" si="147"/>
        <v>0</v>
      </c>
      <c r="T233" s="47">
        <f t="shared" si="147"/>
        <v>0</v>
      </c>
      <c r="U233" s="47">
        <f t="shared" si="147"/>
        <v>0</v>
      </c>
      <c r="V233" s="47">
        <f t="shared" si="147"/>
        <v>0</v>
      </c>
      <c r="W233" s="47">
        <f t="shared" si="147"/>
        <v>0</v>
      </c>
      <c r="X233" s="47">
        <f t="shared" si="147"/>
        <v>0</v>
      </c>
      <c r="Y233" s="47">
        <f t="shared" si="147"/>
        <v>0</v>
      </c>
      <c r="Z233" s="96"/>
      <c r="AA233" s="47">
        <f t="shared" si="147"/>
        <v>75</v>
      </c>
      <c r="AB233" s="47">
        <f t="shared" si="147"/>
        <v>0</v>
      </c>
      <c r="AC233" s="47">
        <f t="shared" si="147"/>
        <v>0</v>
      </c>
      <c r="AD233" s="47">
        <f t="shared" si="147"/>
        <v>0</v>
      </c>
      <c r="AE233" s="47">
        <f t="shared" si="147"/>
        <v>0</v>
      </c>
      <c r="AF233" s="47">
        <f t="shared" ref="AF233:AO233" si="148">AF239+AF258+AF261+AF268+AF270</f>
        <v>0</v>
      </c>
      <c r="AG233" s="47">
        <f t="shared" si="148"/>
        <v>0</v>
      </c>
      <c r="AH233" s="47">
        <f t="shared" si="148"/>
        <v>0</v>
      </c>
      <c r="AI233" s="47">
        <f t="shared" si="148"/>
        <v>0</v>
      </c>
      <c r="AJ233" s="47">
        <f t="shared" si="148"/>
        <v>0</v>
      </c>
      <c r="AK233" s="47">
        <f t="shared" si="148"/>
        <v>40144.92</v>
      </c>
      <c r="AL233" s="47">
        <f t="shared" si="148"/>
        <v>40144.92</v>
      </c>
      <c r="AM233" s="47" t="e">
        <f t="shared" si="148"/>
        <v>#DIV/0!</v>
      </c>
      <c r="AN233" s="47">
        <f t="shared" si="148"/>
        <v>0</v>
      </c>
      <c r="AO233" s="47">
        <f t="shared" si="148"/>
        <v>0</v>
      </c>
      <c r="AP233" s="397"/>
      <c r="AQ233" s="96"/>
    </row>
    <row r="234" spans="1:43" ht="26.25" hidden="1" customHeight="1">
      <c r="A234" s="997"/>
      <c r="B234" s="1284"/>
      <c r="C234" s="1285"/>
      <c r="D234" s="1285"/>
      <c r="E234" s="1285"/>
      <c r="F234" s="1285"/>
      <c r="G234" s="1285"/>
      <c r="H234" s="1286"/>
      <c r="I234" s="23" t="s">
        <v>10</v>
      </c>
      <c r="J234" s="909">
        <v>0</v>
      </c>
      <c r="K234" s="909">
        <v>0</v>
      </c>
      <c r="L234" s="47">
        <f>M234+N234+O234</f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 s="47">
        <v>0</v>
      </c>
      <c r="U234" s="47">
        <v>0</v>
      </c>
      <c r="V234" s="47">
        <v>0</v>
      </c>
      <c r="W234" s="47">
        <v>0</v>
      </c>
      <c r="X234" s="47">
        <v>0</v>
      </c>
      <c r="Y234" s="47">
        <v>0</v>
      </c>
      <c r="Z234" s="96"/>
      <c r="AA234" s="47">
        <v>0</v>
      </c>
      <c r="AB234" s="47">
        <v>0</v>
      </c>
      <c r="AC234" s="47">
        <v>0</v>
      </c>
      <c r="AD234" s="47">
        <v>0</v>
      </c>
      <c r="AE234" s="47">
        <v>0</v>
      </c>
      <c r="AF234" s="47">
        <v>0</v>
      </c>
      <c r="AG234" s="47">
        <v>0</v>
      </c>
      <c r="AH234" s="47">
        <v>0</v>
      </c>
      <c r="AI234" s="47">
        <v>0</v>
      </c>
      <c r="AJ234" s="47">
        <v>0</v>
      </c>
      <c r="AK234" s="47">
        <v>0</v>
      </c>
      <c r="AL234" s="47">
        <v>0</v>
      </c>
      <c r="AM234" s="47">
        <v>0</v>
      </c>
      <c r="AN234" s="47">
        <v>0</v>
      </c>
      <c r="AO234" s="47">
        <v>0</v>
      </c>
      <c r="AP234" s="397"/>
      <c r="AQ234" s="96"/>
    </row>
    <row r="235" spans="1:43" ht="25.5" hidden="1">
      <c r="A235" s="998"/>
      <c r="B235" s="1287"/>
      <c r="C235" s="1288"/>
      <c r="D235" s="1288"/>
      <c r="E235" s="1288"/>
      <c r="F235" s="1288"/>
      <c r="G235" s="1288"/>
      <c r="H235" s="1289"/>
      <c r="I235" s="23" t="s">
        <v>9</v>
      </c>
      <c r="J235" s="909">
        <v>0</v>
      </c>
      <c r="K235" s="909">
        <v>0</v>
      </c>
      <c r="L235" s="47">
        <f>M235+N235+O235</f>
        <v>0</v>
      </c>
      <c r="M235" s="47">
        <v>0</v>
      </c>
      <c r="N235" s="47">
        <v>0</v>
      </c>
      <c r="O235" s="47">
        <v>0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0</v>
      </c>
      <c r="V235" s="47">
        <v>0</v>
      </c>
      <c r="W235" s="47">
        <v>0</v>
      </c>
      <c r="X235" s="47">
        <v>0</v>
      </c>
      <c r="Y235" s="47">
        <v>0</v>
      </c>
      <c r="Z235" s="96"/>
      <c r="AA235" s="47">
        <v>0</v>
      </c>
      <c r="AB235" s="47">
        <v>0</v>
      </c>
      <c r="AC235" s="47">
        <v>0</v>
      </c>
      <c r="AD235" s="47">
        <v>0</v>
      </c>
      <c r="AE235" s="47">
        <v>0</v>
      </c>
      <c r="AF235" s="47">
        <v>0</v>
      </c>
      <c r="AG235" s="47">
        <v>0</v>
      </c>
      <c r="AH235" s="47">
        <v>0</v>
      </c>
      <c r="AI235" s="47">
        <v>0</v>
      </c>
      <c r="AJ235" s="47">
        <v>0</v>
      </c>
      <c r="AK235" s="47">
        <v>0</v>
      </c>
      <c r="AL235" s="47">
        <v>0</v>
      </c>
      <c r="AM235" s="47">
        <v>0</v>
      </c>
      <c r="AN235" s="47">
        <v>0</v>
      </c>
      <c r="AO235" s="47">
        <v>0</v>
      </c>
      <c r="AP235" s="397"/>
      <c r="AQ235" s="96"/>
    </row>
    <row r="236" spans="1:43" s="327" customFormat="1" ht="29.25" customHeight="1">
      <c r="A236" s="920" t="s">
        <v>179</v>
      </c>
      <c r="B236" s="797" t="s">
        <v>417</v>
      </c>
      <c r="C236" s="133"/>
      <c r="D236" s="133"/>
      <c r="E236" s="133"/>
      <c r="F236" s="133"/>
      <c r="G236" s="795"/>
      <c r="H236" s="795"/>
      <c r="I236" s="1127" t="s">
        <v>181</v>
      </c>
      <c r="J236" s="894"/>
      <c r="K236" s="3"/>
      <c r="L236" s="3">
        <f>L237</f>
        <v>1342.77</v>
      </c>
      <c r="M236" s="3">
        <f>M237</f>
        <v>1246.77</v>
      </c>
      <c r="N236" s="3">
        <f t="shared" ref="N236:AO236" si="149">N237</f>
        <v>0</v>
      </c>
      <c r="O236" s="3">
        <f t="shared" si="149"/>
        <v>0</v>
      </c>
      <c r="P236" s="3">
        <f t="shared" si="149"/>
        <v>4959</v>
      </c>
      <c r="Q236" s="3">
        <f t="shared" si="149"/>
        <v>0</v>
      </c>
      <c r="R236" s="3">
        <f t="shared" si="149"/>
        <v>0</v>
      </c>
      <c r="S236" s="3">
        <f t="shared" si="149"/>
        <v>0</v>
      </c>
      <c r="T236" s="3">
        <f t="shared" si="149"/>
        <v>0</v>
      </c>
      <c r="U236" s="3">
        <f t="shared" si="149"/>
        <v>0</v>
      </c>
      <c r="V236" s="3">
        <f t="shared" si="149"/>
        <v>0</v>
      </c>
      <c r="W236" s="3">
        <f t="shared" si="149"/>
        <v>0</v>
      </c>
      <c r="X236" s="3">
        <f t="shared" si="149"/>
        <v>0</v>
      </c>
      <c r="Y236" s="3">
        <f t="shared" si="149"/>
        <v>0</v>
      </c>
      <c r="Z236" s="95">
        <v>0</v>
      </c>
      <c r="AA236" s="3">
        <f t="shared" si="149"/>
        <v>0</v>
      </c>
      <c r="AB236" s="3">
        <f t="shared" si="149"/>
        <v>0</v>
      </c>
      <c r="AC236" s="3">
        <f t="shared" si="149"/>
        <v>0</v>
      </c>
      <c r="AD236" s="3">
        <f t="shared" si="149"/>
        <v>0</v>
      </c>
      <c r="AE236" s="3">
        <f t="shared" si="149"/>
        <v>0</v>
      </c>
      <c r="AF236" s="3">
        <f t="shared" si="149"/>
        <v>0</v>
      </c>
      <c r="AG236" s="3">
        <f t="shared" si="149"/>
        <v>0</v>
      </c>
      <c r="AH236" s="3">
        <f t="shared" si="149"/>
        <v>0</v>
      </c>
      <c r="AI236" s="3">
        <f t="shared" si="149"/>
        <v>0</v>
      </c>
      <c r="AJ236" s="3">
        <f t="shared" si="149"/>
        <v>0</v>
      </c>
      <c r="AK236" s="3">
        <f t="shared" si="149"/>
        <v>0</v>
      </c>
      <c r="AL236" s="3">
        <f t="shared" si="149"/>
        <v>0</v>
      </c>
      <c r="AM236" s="3">
        <f t="shared" si="149"/>
        <v>0</v>
      </c>
      <c r="AN236" s="3">
        <f t="shared" si="149"/>
        <v>0</v>
      </c>
      <c r="AO236" s="3">
        <f t="shared" si="149"/>
        <v>0</v>
      </c>
      <c r="AP236" s="846" t="s">
        <v>207</v>
      </c>
      <c r="AQ236" s="95">
        <v>0</v>
      </c>
    </row>
    <row r="237" spans="1:43" ht="15.75" customHeight="1">
      <c r="A237" s="890"/>
      <c r="B237" s="42" t="s">
        <v>39</v>
      </c>
      <c r="C237" s="341"/>
      <c r="D237" s="341"/>
      <c r="E237" s="341"/>
      <c r="F237" s="341"/>
      <c r="G237" s="313"/>
      <c r="H237" s="925"/>
      <c r="I237" s="1129"/>
      <c r="J237" s="910"/>
      <c r="K237" s="4"/>
      <c r="L237" s="47">
        <v>1342.77</v>
      </c>
      <c r="M237" s="47">
        <v>1246.77</v>
      </c>
      <c r="N237" s="50">
        <v>0</v>
      </c>
      <c r="O237" s="50">
        <v>0</v>
      </c>
      <c r="P237" s="47">
        <v>4959</v>
      </c>
      <c r="Q237" s="50">
        <v>0</v>
      </c>
      <c r="R237" s="50">
        <v>0</v>
      </c>
      <c r="S237" s="50">
        <v>0</v>
      </c>
      <c r="T237" s="50">
        <v>0</v>
      </c>
      <c r="U237" s="50">
        <v>0</v>
      </c>
      <c r="V237" s="50">
        <v>0</v>
      </c>
      <c r="W237" s="50">
        <v>0</v>
      </c>
      <c r="X237" s="47">
        <v>0</v>
      </c>
      <c r="Y237" s="50">
        <v>0</v>
      </c>
      <c r="Z237" s="263"/>
      <c r="AA237" s="50">
        <v>0</v>
      </c>
      <c r="AB237" s="50">
        <v>0</v>
      </c>
      <c r="AC237" s="50">
        <v>0</v>
      </c>
      <c r="AD237" s="50">
        <v>0</v>
      </c>
      <c r="AE237" s="50">
        <v>0</v>
      </c>
      <c r="AF237" s="50">
        <v>0</v>
      </c>
      <c r="AG237" s="50">
        <v>0</v>
      </c>
      <c r="AH237" s="50">
        <v>0</v>
      </c>
      <c r="AI237" s="50">
        <v>0</v>
      </c>
      <c r="AJ237" s="50">
        <v>0</v>
      </c>
      <c r="AK237" s="50">
        <v>0</v>
      </c>
      <c r="AL237" s="50">
        <v>0</v>
      </c>
      <c r="AM237" s="50">
        <v>0</v>
      </c>
      <c r="AN237" s="50">
        <v>0</v>
      </c>
      <c r="AO237" s="50">
        <v>0</v>
      </c>
      <c r="AP237" s="412"/>
      <c r="AQ237" s="263"/>
    </row>
    <row r="238" spans="1:43" ht="15.75">
      <c r="A238" s="877"/>
      <c r="B238" s="42" t="s">
        <v>16</v>
      </c>
      <c r="C238" s="905"/>
      <c r="D238" s="905"/>
      <c r="E238" s="905"/>
      <c r="F238" s="905"/>
      <c r="G238" s="905"/>
      <c r="H238" s="906"/>
      <c r="I238" s="891"/>
      <c r="J238" s="909"/>
      <c r="K238" s="909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96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"/>
      <c r="AN238" s="47"/>
      <c r="AO238" s="47"/>
      <c r="AP238" s="397"/>
      <c r="AQ238" s="96"/>
    </row>
    <row r="239" spans="1:43" s="327" customFormat="1" ht="30" customHeight="1">
      <c r="A239" s="1008" t="s">
        <v>50</v>
      </c>
      <c r="B239" s="848" t="s">
        <v>183</v>
      </c>
      <c r="C239" s="1336"/>
      <c r="D239" s="990"/>
      <c r="E239" s="990"/>
      <c r="F239" s="1322">
        <v>150000</v>
      </c>
      <c r="G239" s="990">
        <v>2019</v>
      </c>
      <c r="H239" s="990">
        <v>2019</v>
      </c>
      <c r="I239" s="990" t="s">
        <v>20</v>
      </c>
      <c r="J239" s="1331">
        <v>4914.5600000000004</v>
      </c>
      <c r="K239" s="3"/>
      <c r="L239" s="3">
        <f t="shared" ref="L239:O239" si="150">L242+L240</f>
        <v>6696.7899999999991</v>
      </c>
      <c r="M239" s="3">
        <f t="shared" si="150"/>
        <v>0</v>
      </c>
      <c r="N239" s="3">
        <f t="shared" si="150"/>
        <v>2081.9299999999998</v>
      </c>
      <c r="O239" s="3">
        <f t="shared" si="150"/>
        <v>4372.5</v>
      </c>
      <c r="P239" s="3">
        <f>P242+P240</f>
        <v>0</v>
      </c>
      <c r="Q239" s="3">
        <f t="shared" ref="Q239:AA239" si="151">Q242+Q240</f>
        <v>75</v>
      </c>
      <c r="R239" s="3">
        <f t="shared" si="151"/>
        <v>0</v>
      </c>
      <c r="S239" s="3">
        <f t="shared" si="151"/>
        <v>0</v>
      </c>
      <c r="T239" s="3">
        <f t="shared" si="151"/>
        <v>0</v>
      </c>
      <c r="U239" s="3">
        <f t="shared" si="151"/>
        <v>0</v>
      </c>
      <c r="V239" s="3">
        <f t="shared" si="151"/>
        <v>0</v>
      </c>
      <c r="W239" s="3">
        <f t="shared" si="151"/>
        <v>0</v>
      </c>
      <c r="X239" s="3">
        <f t="shared" si="151"/>
        <v>0</v>
      </c>
      <c r="Y239" s="3">
        <f t="shared" si="151"/>
        <v>0</v>
      </c>
      <c r="Z239" s="3">
        <f t="shared" si="151"/>
        <v>0</v>
      </c>
      <c r="AA239" s="3">
        <f t="shared" si="151"/>
        <v>75</v>
      </c>
      <c r="AB239" s="3">
        <f t="shared" ref="AB239:AJ239" si="152">AB242+AB240</f>
        <v>0</v>
      </c>
      <c r="AC239" s="3">
        <f t="shared" si="152"/>
        <v>0</v>
      </c>
      <c r="AD239" s="3">
        <f t="shared" si="152"/>
        <v>0</v>
      </c>
      <c r="AE239" s="3">
        <f t="shared" si="152"/>
        <v>0</v>
      </c>
      <c r="AF239" s="3">
        <f t="shared" si="152"/>
        <v>0</v>
      </c>
      <c r="AG239" s="3">
        <f t="shared" si="152"/>
        <v>0</v>
      </c>
      <c r="AH239" s="3">
        <f t="shared" si="152"/>
        <v>0</v>
      </c>
      <c r="AI239" s="3">
        <f t="shared" si="152"/>
        <v>0</v>
      </c>
      <c r="AJ239" s="3">
        <f t="shared" si="152"/>
        <v>0</v>
      </c>
      <c r="AK239" s="3">
        <f>P239-Q239</f>
        <v>-75</v>
      </c>
      <c r="AL239" s="3">
        <f>AK239</f>
        <v>-75</v>
      </c>
      <c r="AM239" s="318" t="e">
        <f>ROUND((Q239*100%/P239*100),2)</f>
        <v>#DIV/0!</v>
      </c>
      <c r="AN239" s="3">
        <f>AN242</f>
        <v>0</v>
      </c>
      <c r="AO239" s="3">
        <f>AO242</f>
        <v>0</v>
      </c>
      <c r="AP239" s="640"/>
      <c r="AQ239" s="95">
        <v>45</v>
      </c>
    </row>
    <row r="240" spans="1:43" ht="19.5" customHeight="1">
      <c r="A240" s="1009"/>
      <c r="B240" s="1" t="s">
        <v>15</v>
      </c>
      <c r="C240" s="1337"/>
      <c r="D240" s="991"/>
      <c r="E240" s="991"/>
      <c r="F240" s="1323"/>
      <c r="G240" s="991"/>
      <c r="H240" s="991"/>
      <c r="I240" s="991"/>
      <c r="J240" s="1332"/>
      <c r="K240" s="47"/>
      <c r="L240" s="47">
        <f>SUM(M240:O240)</f>
        <v>2081.9299999999998</v>
      </c>
      <c r="M240" s="4">
        <v>0</v>
      </c>
      <c r="N240" s="4">
        <v>2081.9299999999998</v>
      </c>
      <c r="O240" s="4">
        <f t="shared" ref="O240:AO240" si="153">O241</f>
        <v>0</v>
      </c>
      <c r="P240" s="4">
        <f t="shared" si="153"/>
        <v>0</v>
      </c>
      <c r="Q240" s="4">
        <f t="shared" si="153"/>
        <v>75</v>
      </c>
      <c r="R240" s="4">
        <f t="shared" si="153"/>
        <v>0</v>
      </c>
      <c r="S240" s="4">
        <f t="shared" si="153"/>
        <v>0</v>
      </c>
      <c r="T240" s="4">
        <f t="shared" si="153"/>
        <v>0</v>
      </c>
      <c r="U240" s="4">
        <f t="shared" si="153"/>
        <v>0</v>
      </c>
      <c r="V240" s="4">
        <f t="shared" si="153"/>
        <v>0</v>
      </c>
      <c r="W240" s="4">
        <f t="shared" si="153"/>
        <v>0</v>
      </c>
      <c r="X240" s="4">
        <f t="shared" si="153"/>
        <v>0</v>
      </c>
      <c r="Y240" s="4">
        <f t="shared" si="153"/>
        <v>0</v>
      </c>
      <c r="Z240" s="268"/>
      <c r="AA240" s="4">
        <f t="shared" si="153"/>
        <v>75</v>
      </c>
      <c r="AB240" s="4">
        <f t="shared" si="153"/>
        <v>0</v>
      </c>
      <c r="AC240" s="4">
        <f t="shared" si="153"/>
        <v>0</v>
      </c>
      <c r="AD240" s="4">
        <f t="shared" si="153"/>
        <v>0</v>
      </c>
      <c r="AE240" s="4">
        <f t="shared" si="153"/>
        <v>0</v>
      </c>
      <c r="AF240" s="4">
        <f t="shared" si="153"/>
        <v>0</v>
      </c>
      <c r="AG240" s="4">
        <f t="shared" si="153"/>
        <v>0</v>
      </c>
      <c r="AH240" s="4">
        <v>0</v>
      </c>
      <c r="AI240" s="4">
        <v>0</v>
      </c>
      <c r="AJ240" s="4">
        <v>0</v>
      </c>
      <c r="AK240" s="4">
        <f t="shared" si="153"/>
        <v>0</v>
      </c>
      <c r="AL240" s="4">
        <f t="shared" si="153"/>
        <v>0</v>
      </c>
      <c r="AM240" s="4">
        <f t="shared" si="153"/>
        <v>0</v>
      </c>
      <c r="AN240" s="4">
        <f t="shared" si="153"/>
        <v>0</v>
      </c>
      <c r="AO240" s="4">
        <f t="shared" si="153"/>
        <v>0</v>
      </c>
      <c r="AP240" s="884"/>
      <c r="AQ240" s="268"/>
    </row>
    <row r="241" spans="1:43" s="266" customFormat="1" hidden="1">
      <c r="A241" s="1009"/>
      <c r="B241" s="92" t="s">
        <v>441</v>
      </c>
      <c r="C241" s="1337"/>
      <c r="D241" s="991"/>
      <c r="E241" s="991"/>
      <c r="F241" s="1323"/>
      <c r="G241" s="991"/>
      <c r="H241" s="991"/>
      <c r="I241" s="991"/>
      <c r="J241" s="1332"/>
      <c r="K241" s="96"/>
      <c r="L241" s="96">
        <f>SUM(M241:O241)</f>
        <v>0</v>
      </c>
      <c r="M241" s="268">
        <v>0</v>
      </c>
      <c r="N241" s="263"/>
      <c r="O241" s="263"/>
      <c r="P241" s="263">
        <f>R241+T241</f>
        <v>0</v>
      </c>
      <c r="Q241" s="263">
        <v>75</v>
      </c>
      <c r="R241" s="263">
        <f>S241</f>
        <v>0</v>
      </c>
      <c r="S241" s="263">
        <v>0</v>
      </c>
      <c r="T241" s="263">
        <v>0</v>
      </c>
      <c r="U241" s="263">
        <v>0</v>
      </c>
      <c r="V241" s="263">
        <v>0</v>
      </c>
      <c r="W241" s="263">
        <v>0</v>
      </c>
      <c r="X241" s="263">
        <v>0</v>
      </c>
      <c r="Y241" s="263">
        <v>0</v>
      </c>
      <c r="Z241" s="263"/>
      <c r="AA241" s="263">
        <v>75</v>
      </c>
      <c r="AB241" s="263">
        <v>0</v>
      </c>
      <c r="AC241" s="263">
        <v>0</v>
      </c>
      <c r="AD241" s="263"/>
      <c r="AE241" s="263"/>
      <c r="AF241" s="263"/>
      <c r="AG241" s="263"/>
      <c r="AH241" s="263"/>
      <c r="AI241" s="263"/>
      <c r="AJ241" s="263"/>
      <c r="AK241" s="263"/>
      <c r="AL241" s="263"/>
      <c r="AM241" s="263"/>
      <c r="AN241" s="263"/>
      <c r="AO241" s="263"/>
      <c r="AP241" s="413"/>
      <c r="AQ241" s="263"/>
    </row>
    <row r="242" spans="1:43" ht="18" customHeight="1">
      <c r="A242" s="1010"/>
      <c r="B242" s="577" t="s">
        <v>16</v>
      </c>
      <c r="C242" s="1020"/>
      <c r="D242" s="1020"/>
      <c r="E242" s="991"/>
      <c r="F242" s="1021"/>
      <c r="G242" s="991"/>
      <c r="H242" s="991"/>
      <c r="I242" s="991"/>
      <c r="J242" s="1333"/>
      <c r="K242" s="47">
        <v>0</v>
      </c>
      <c r="L242" s="47">
        <v>4614.8599999999997</v>
      </c>
      <c r="M242" s="4">
        <v>0</v>
      </c>
      <c r="N242" s="4">
        <v>0</v>
      </c>
      <c r="O242" s="4">
        <v>4372.5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268"/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884"/>
      <c r="AQ242" s="268"/>
    </row>
    <row r="243" spans="1:43" s="327" customFormat="1" ht="27.75" customHeight="1">
      <c r="A243" s="878"/>
      <c r="B243" s="848" t="s">
        <v>418</v>
      </c>
      <c r="C243" s="664"/>
      <c r="D243" s="664"/>
      <c r="E243" s="341"/>
      <c r="F243" s="849"/>
      <c r="G243" s="341"/>
      <c r="H243" s="926"/>
      <c r="I243" s="875"/>
      <c r="J243" s="924"/>
      <c r="K243" s="3"/>
      <c r="L243" s="3">
        <f t="shared" ref="L243:O243" si="154">L246+L244</f>
        <v>2081.9299999999998</v>
      </c>
      <c r="M243" s="3">
        <f t="shared" si="154"/>
        <v>0</v>
      </c>
      <c r="N243" s="3">
        <f t="shared" si="154"/>
        <v>2081.9299999999998</v>
      </c>
      <c r="O243" s="3">
        <f t="shared" si="154"/>
        <v>0</v>
      </c>
      <c r="P243" s="3">
        <f>SUM(P244:P245)</f>
        <v>2.7</v>
      </c>
      <c r="Q243" s="3">
        <f>SUM(Q244:Q245)</f>
        <v>0</v>
      </c>
      <c r="R243" s="3">
        <f t="shared" ref="R243:AA243" si="155">SUM(R244:R245)</f>
        <v>0</v>
      </c>
      <c r="S243" s="3">
        <f t="shared" si="155"/>
        <v>0</v>
      </c>
      <c r="T243" s="3">
        <f t="shared" si="155"/>
        <v>0</v>
      </c>
      <c r="U243" s="3">
        <f t="shared" si="155"/>
        <v>0</v>
      </c>
      <c r="V243" s="3">
        <f t="shared" si="155"/>
        <v>0</v>
      </c>
      <c r="W243" s="3">
        <f t="shared" si="155"/>
        <v>0</v>
      </c>
      <c r="X243" s="3">
        <f t="shared" si="155"/>
        <v>0</v>
      </c>
      <c r="Y243" s="3">
        <f t="shared" si="155"/>
        <v>0</v>
      </c>
      <c r="Z243" s="3">
        <f t="shared" si="155"/>
        <v>0</v>
      </c>
      <c r="AA243" s="3">
        <f t="shared" si="155"/>
        <v>0</v>
      </c>
      <c r="AB243" s="3">
        <f t="shared" ref="AB243:AJ243" si="156">AB246+AB244</f>
        <v>0</v>
      </c>
      <c r="AC243" s="3">
        <f t="shared" si="156"/>
        <v>0</v>
      </c>
      <c r="AD243" s="3">
        <f t="shared" si="156"/>
        <v>0</v>
      </c>
      <c r="AE243" s="3">
        <f t="shared" si="156"/>
        <v>0</v>
      </c>
      <c r="AF243" s="3">
        <f t="shared" si="156"/>
        <v>0</v>
      </c>
      <c r="AG243" s="3">
        <f t="shared" si="156"/>
        <v>0</v>
      </c>
      <c r="AH243" s="3">
        <f t="shared" si="156"/>
        <v>0</v>
      </c>
      <c r="AI243" s="3">
        <f t="shared" si="156"/>
        <v>0</v>
      </c>
      <c r="AJ243" s="3">
        <f t="shared" si="156"/>
        <v>0</v>
      </c>
      <c r="AK243" s="3">
        <f>P243-Q243</f>
        <v>2.7</v>
      </c>
      <c r="AL243" s="3">
        <f>AK243</f>
        <v>2.7</v>
      </c>
      <c r="AM243" s="318">
        <f>ROUND((Q243*100%/P243*100),2)</f>
        <v>0</v>
      </c>
      <c r="AN243" s="3">
        <f>AN246</f>
        <v>0</v>
      </c>
      <c r="AO243" s="3">
        <f>AO246</f>
        <v>0</v>
      </c>
      <c r="AP243" s="640"/>
      <c r="AQ243" s="95">
        <v>45</v>
      </c>
    </row>
    <row r="244" spans="1:43" ht="19.5" customHeight="1">
      <c r="A244" s="878"/>
      <c r="B244" s="1" t="s">
        <v>15</v>
      </c>
      <c r="C244" s="664"/>
      <c r="D244" s="664"/>
      <c r="E244" s="341"/>
      <c r="F244" s="849"/>
      <c r="G244" s="341"/>
      <c r="H244" s="926"/>
      <c r="I244" s="875"/>
      <c r="J244" s="924"/>
      <c r="K244" s="47"/>
      <c r="L244" s="47">
        <f>SUM(M244:O244)</f>
        <v>2081.9299999999998</v>
      </c>
      <c r="M244" s="4">
        <v>0</v>
      </c>
      <c r="N244" s="4">
        <v>2081.9299999999998</v>
      </c>
      <c r="O244" s="4">
        <f t="shared" ref="O244:AO244" si="157">O245</f>
        <v>0</v>
      </c>
      <c r="P244" s="4">
        <v>2.7</v>
      </c>
      <c r="Q244" s="4">
        <v>0</v>
      </c>
      <c r="R244" s="4">
        <f t="shared" si="157"/>
        <v>0</v>
      </c>
      <c r="S244" s="4">
        <f t="shared" si="157"/>
        <v>0</v>
      </c>
      <c r="T244" s="4">
        <f t="shared" si="157"/>
        <v>0</v>
      </c>
      <c r="U244" s="4">
        <f t="shared" si="157"/>
        <v>0</v>
      </c>
      <c r="V244" s="4">
        <f t="shared" si="157"/>
        <v>0</v>
      </c>
      <c r="W244" s="4">
        <f t="shared" si="157"/>
        <v>0</v>
      </c>
      <c r="X244" s="4">
        <f t="shared" si="157"/>
        <v>0</v>
      </c>
      <c r="Y244" s="4">
        <f t="shared" si="157"/>
        <v>0</v>
      </c>
      <c r="Z244" s="268"/>
      <c r="AA244" s="4">
        <v>0</v>
      </c>
      <c r="AB244" s="4">
        <f t="shared" si="157"/>
        <v>0</v>
      </c>
      <c r="AC244" s="4">
        <f t="shared" si="157"/>
        <v>0</v>
      </c>
      <c r="AD244" s="4">
        <f t="shared" si="157"/>
        <v>0</v>
      </c>
      <c r="AE244" s="4">
        <f t="shared" si="157"/>
        <v>0</v>
      </c>
      <c r="AF244" s="4">
        <f t="shared" si="157"/>
        <v>0</v>
      </c>
      <c r="AG244" s="4">
        <f t="shared" si="157"/>
        <v>0</v>
      </c>
      <c r="AH244" s="4">
        <v>0</v>
      </c>
      <c r="AI244" s="4">
        <v>0</v>
      </c>
      <c r="AJ244" s="4">
        <v>0</v>
      </c>
      <c r="AK244" s="4">
        <f t="shared" si="157"/>
        <v>0</v>
      </c>
      <c r="AL244" s="4">
        <f t="shared" si="157"/>
        <v>0</v>
      </c>
      <c r="AM244" s="4">
        <f t="shared" si="157"/>
        <v>0</v>
      </c>
      <c r="AN244" s="4">
        <f t="shared" si="157"/>
        <v>0</v>
      </c>
      <c r="AO244" s="4">
        <f t="shared" si="157"/>
        <v>0</v>
      </c>
      <c r="AP244" s="884"/>
      <c r="AQ244" s="268"/>
    </row>
    <row r="245" spans="1:43" ht="18" customHeight="1">
      <c r="A245" s="878"/>
      <c r="B245" s="577" t="s">
        <v>16</v>
      </c>
      <c r="C245" s="664"/>
      <c r="D245" s="664"/>
      <c r="E245" s="341"/>
      <c r="F245" s="849"/>
      <c r="G245" s="341"/>
      <c r="H245" s="926"/>
      <c r="I245" s="875"/>
      <c r="J245" s="924"/>
      <c r="K245" s="4"/>
      <c r="L245" s="47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268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884"/>
      <c r="AQ245" s="268"/>
    </row>
    <row r="246" spans="1:43" ht="54" hidden="1" customHeight="1">
      <c r="A246" s="996" t="s">
        <v>139</v>
      </c>
      <c r="B246" s="1281" t="s">
        <v>209</v>
      </c>
      <c r="C246" s="1282"/>
      <c r="D246" s="1282"/>
      <c r="E246" s="1282"/>
      <c r="F246" s="1282"/>
      <c r="G246" s="1282"/>
      <c r="H246" s="1283"/>
      <c r="I246" s="23" t="s">
        <v>19</v>
      </c>
      <c r="J246" s="909">
        <v>0</v>
      </c>
      <c r="K246" s="909">
        <v>0</v>
      </c>
      <c r="L246" s="47">
        <f>M246+N246+O246</f>
        <v>0</v>
      </c>
      <c r="M246" s="47">
        <v>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v>0</v>
      </c>
      <c r="W246" s="47">
        <v>0</v>
      </c>
      <c r="X246" s="47">
        <v>0</v>
      </c>
      <c r="Y246" s="47">
        <v>0</v>
      </c>
      <c r="Z246" s="96"/>
      <c r="AA246" s="47">
        <v>0</v>
      </c>
      <c r="AB246" s="47">
        <v>0</v>
      </c>
      <c r="AC246" s="47">
        <v>0</v>
      </c>
      <c r="AD246" s="47">
        <v>0</v>
      </c>
      <c r="AE246" s="47">
        <v>0</v>
      </c>
      <c r="AF246" s="47">
        <v>0</v>
      </c>
      <c r="AG246" s="47">
        <v>0</v>
      </c>
      <c r="AH246" s="47">
        <v>0</v>
      </c>
      <c r="AI246" s="47">
        <v>0</v>
      </c>
      <c r="AJ246" s="47">
        <v>0</v>
      </c>
      <c r="AK246" s="47">
        <v>0</v>
      </c>
      <c r="AL246" s="47">
        <v>0</v>
      </c>
      <c r="AM246" s="47">
        <v>0</v>
      </c>
      <c r="AN246" s="47">
        <v>0</v>
      </c>
      <c r="AO246" s="47">
        <v>0</v>
      </c>
      <c r="AP246" s="397"/>
      <c r="AQ246" s="96"/>
    </row>
    <row r="247" spans="1:43" ht="39.75" hidden="1" customHeight="1">
      <c r="A247" s="997"/>
      <c r="B247" s="1284"/>
      <c r="C247" s="1285"/>
      <c r="D247" s="1285"/>
      <c r="E247" s="1285"/>
      <c r="F247" s="1285"/>
      <c r="G247" s="1285"/>
      <c r="H247" s="1286"/>
      <c r="I247" s="23" t="s">
        <v>20</v>
      </c>
      <c r="J247" s="909" t="e">
        <f>K247+L247</f>
        <v>#REF!</v>
      </c>
      <c r="K247" s="909" t="e">
        <f>#REF!+K291+K303+K304</f>
        <v>#REF!</v>
      </c>
      <c r="L247" s="47">
        <f t="shared" ref="L247:AM247" si="158">L250+L253++L258+L262+L268+L270+L274+L279+L286+L291</f>
        <v>333768.50999999995</v>
      </c>
      <c r="M247" s="47">
        <f t="shared" si="158"/>
        <v>31936.59</v>
      </c>
      <c r="N247" s="47">
        <f t="shared" si="158"/>
        <v>80827.610000000015</v>
      </c>
      <c r="O247" s="47">
        <f t="shared" si="158"/>
        <v>46251.09</v>
      </c>
      <c r="P247" s="47">
        <f t="shared" si="158"/>
        <v>53453.89</v>
      </c>
      <c r="Q247" s="47">
        <f t="shared" si="158"/>
        <v>1215.3950000000002</v>
      </c>
      <c r="R247" s="47">
        <f t="shared" si="158"/>
        <v>784.17799999999988</v>
      </c>
      <c r="S247" s="47">
        <f t="shared" si="158"/>
        <v>784.17799999999988</v>
      </c>
      <c r="T247" s="47">
        <f t="shared" si="158"/>
        <v>3249.636</v>
      </c>
      <c r="U247" s="47">
        <f t="shared" si="158"/>
        <v>3253.0360000000001</v>
      </c>
      <c r="V247" s="47">
        <f t="shared" si="158"/>
        <v>157.59</v>
      </c>
      <c r="W247" s="47">
        <f t="shared" si="158"/>
        <v>1096.5039999999999</v>
      </c>
      <c r="X247" s="47">
        <f t="shared" si="158"/>
        <v>0</v>
      </c>
      <c r="Y247" s="47">
        <f t="shared" si="158"/>
        <v>0</v>
      </c>
      <c r="Z247" s="96"/>
      <c r="AA247" s="47">
        <f t="shared" si="158"/>
        <v>1870</v>
      </c>
      <c r="AB247" s="47">
        <f t="shared" si="158"/>
        <v>0</v>
      </c>
      <c r="AC247" s="47">
        <f t="shared" si="158"/>
        <v>2488.15</v>
      </c>
      <c r="AD247" s="47">
        <f t="shared" si="158"/>
        <v>64858.980889999999</v>
      </c>
      <c r="AE247" s="47">
        <f t="shared" si="158"/>
        <v>0</v>
      </c>
      <c r="AF247" s="47">
        <f t="shared" si="158"/>
        <v>0</v>
      </c>
      <c r="AG247" s="47">
        <f t="shared" si="158"/>
        <v>0</v>
      </c>
      <c r="AH247" s="47">
        <f t="shared" si="158"/>
        <v>0</v>
      </c>
      <c r="AI247" s="47">
        <f t="shared" si="158"/>
        <v>0</v>
      </c>
      <c r="AJ247" s="47">
        <f t="shared" si="158"/>
        <v>0</v>
      </c>
      <c r="AK247" s="47">
        <f t="shared" si="158"/>
        <v>44126.939999999995</v>
      </c>
      <c r="AL247" s="47">
        <f t="shared" si="158"/>
        <v>44126.939999999995</v>
      </c>
      <c r="AM247" s="47">
        <f t="shared" si="158"/>
        <v>0</v>
      </c>
      <c r="AN247" s="47">
        <f>AN250+AN253++AN258+AN261+AN268+AN270+AN274+AN279+AN286+AN290</f>
        <v>0</v>
      </c>
      <c r="AO247" s="47">
        <f>AO250+AO253++AO258+AO261+AO268+AO270+AO274+AO279+AO286+AO290</f>
        <v>0</v>
      </c>
      <c r="AP247" s="397"/>
      <c r="AQ247" s="96"/>
    </row>
    <row r="248" spans="1:43" ht="26.25" hidden="1" customHeight="1">
      <c r="A248" s="997"/>
      <c r="B248" s="1284"/>
      <c r="C248" s="1285"/>
      <c r="D248" s="1285"/>
      <c r="E248" s="1285"/>
      <c r="F248" s="1285"/>
      <c r="G248" s="1285"/>
      <c r="H248" s="1286"/>
      <c r="I248" s="23" t="s">
        <v>10</v>
      </c>
      <c r="J248" s="909">
        <v>0</v>
      </c>
      <c r="K248" s="909">
        <v>0</v>
      </c>
      <c r="L248" s="47">
        <f t="shared" ref="L248:AM248" si="159">L265+L266+L295</f>
        <v>297742.64</v>
      </c>
      <c r="M248" s="47">
        <f t="shared" si="159"/>
        <v>295242.64</v>
      </c>
      <c r="N248" s="47">
        <f t="shared" si="159"/>
        <v>297742.64</v>
      </c>
      <c r="O248" s="47">
        <f t="shared" si="159"/>
        <v>297742.64</v>
      </c>
      <c r="P248" s="47">
        <f t="shared" si="159"/>
        <v>0</v>
      </c>
      <c r="Q248" s="47">
        <f t="shared" si="159"/>
        <v>21707.924000000003</v>
      </c>
      <c r="R248" s="47">
        <f t="shared" si="159"/>
        <v>21707.924000000003</v>
      </c>
      <c r="S248" s="47">
        <f t="shared" si="159"/>
        <v>21707.924000000003</v>
      </c>
      <c r="T248" s="47">
        <f t="shared" si="159"/>
        <v>21707.924000000003</v>
      </c>
      <c r="U248" s="47">
        <f t="shared" si="159"/>
        <v>31559.779000000002</v>
      </c>
      <c r="V248" s="47">
        <f t="shared" si="159"/>
        <v>50385.229000000007</v>
      </c>
      <c r="W248" s="47">
        <f t="shared" si="159"/>
        <v>50385.229000000007</v>
      </c>
      <c r="X248" s="47">
        <f t="shared" si="159"/>
        <v>21707.924000000003</v>
      </c>
      <c r="Y248" s="47">
        <f t="shared" si="159"/>
        <v>21707.924000000003</v>
      </c>
      <c r="Z248" s="96"/>
      <c r="AA248" s="47">
        <f t="shared" si="159"/>
        <v>21707.924000000003</v>
      </c>
      <c r="AB248" s="47">
        <f t="shared" si="159"/>
        <v>17522.268</v>
      </c>
      <c r="AC248" s="47">
        <f t="shared" si="159"/>
        <v>32099.796000000002</v>
      </c>
      <c r="AD248" s="47">
        <f t="shared" si="159"/>
        <v>83597.849889999998</v>
      </c>
      <c r="AE248" s="47">
        <f t="shared" si="159"/>
        <v>0</v>
      </c>
      <c r="AF248" s="47">
        <f t="shared" si="159"/>
        <v>0</v>
      </c>
      <c r="AG248" s="47">
        <f t="shared" si="159"/>
        <v>0</v>
      </c>
      <c r="AH248" s="47">
        <f t="shared" si="159"/>
        <v>0</v>
      </c>
      <c r="AI248" s="47">
        <f t="shared" si="159"/>
        <v>0</v>
      </c>
      <c r="AJ248" s="47">
        <f t="shared" si="159"/>
        <v>0</v>
      </c>
      <c r="AK248" s="47">
        <f t="shared" si="159"/>
        <v>0</v>
      </c>
      <c r="AL248" s="47">
        <f t="shared" si="159"/>
        <v>0</v>
      </c>
      <c r="AM248" s="47">
        <f t="shared" si="159"/>
        <v>0</v>
      </c>
      <c r="AN248" s="47">
        <v>0</v>
      </c>
      <c r="AO248" s="47">
        <v>0</v>
      </c>
      <c r="AP248" s="397"/>
      <c r="AQ248" s="96"/>
    </row>
    <row r="249" spans="1:43" ht="25.5" hidden="1">
      <c r="A249" s="998"/>
      <c r="B249" s="1287"/>
      <c r="C249" s="1288"/>
      <c r="D249" s="1288"/>
      <c r="E249" s="1288"/>
      <c r="F249" s="1288"/>
      <c r="G249" s="1288"/>
      <c r="H249" s="1289"/>
      <c r="I249" s="23" t="s">
        <v>9</v>
      </c>
      <c r="J249" s="909">
        <v>0</v>
      </c>
      <c r="K249" s="909">
        <v>0</v>
      </c>
      <c r="L249" s="47">
        <f>M249+N249+O249</f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0</v>
      </c>
      <c r="V249" s="47">
        <v>0</v>
      </c>
      <c r="W249" s="47">
        <v>0</v>
      </c>
      <c r="X249" s="47">
        <v>0</v>
      </c>
      <c r="Y249" s="47">
        <v>0</v>
      </c>
      <c r="Z249" s="96"/>
      <c r="AA249" s="47">
        <v>0</v>
      </c>
      <c r="AB249" s="47">
        <v>0</v>
      </c>
      <c r="AC249" s="47">
        <v>0</v>
      </c>
      <c r="AD249" s="47">
        <v>0</v>
      </c>
      <c r="AE249" s="47">
        <v>0</v>
      </c>
      <c r="AF249" s="47">
        <v>0</v>
      </c>
      <c r="AG249" s="47">
        <v>0</v>
      </c>
      <c r="AH249" s="47">
        <v>0</v>
      </c>
      <c r="AI249" s="47">
        <v>0</v>
      </c>
      <c r="AJ249" s="47">
        <v>1</v>
      </c>
      <c r="AK249" s="47">
        <v>0</v>
      </c>
      <c r="AL249" s="47">
        <v>0</v>
      </c>
      <c r="AM249" s="47">
        <v>0</v>
      </c>
      <c r="AN249" s="47">
        <v>0</v>
      </c>
      <c r="AO249" s="47">
        <v>0</v>
      </c>
      <c r="AP249" s="397"/>
      <c r="AQ249" s="96"/>
    </row>
    <row r="250" spans="1:43" s="327" customFormat="1" ht="27.75" customHeight="1">
      <c r="A250" s="1114" t="s">
        <v>184</v>
      </c>
      <c r="B250" s="797" t="s">
        <v>89</v>
      </c>
      <c r="C250" s="133"/>
      <c r="D250" s="133"/>
      <c r="E250" s="133"/>
      <c r="F250" s="133"/>
      <c r="G250" s="795"/>
      <c r="H250" s="795"/>
      <c r="I250" s="1127" t="s">
        <v>20</v>
      </c>
      <c r="J250" s="894"/>
      <c r="K250" s="3"/>
      <c r="L250" s="3">
        <f>L251</f>
        <v>5195.03</v>
      </c>
      <c r="M250" s="3">
        <f>M251</f>
        <v>0</v>
      </c>
      <c r="N250" s="3">
        <f t="shared" ref="N250:AO251" si="160">N251</f>
        <v>5037.4399999999996</v>
      </c>
      <c r="O250" s="3">
        <f t="shared" si="160"/>
        <v>0</v>
      </c>
      <c r="P250" s="3">
        <v>416.03</v>
      </c>
      <c r="Q250" s="3">
        <v>0</v>
      </c>
      <c r="R250" s="3">
        <f t="shared" si="160"/>
        <v>0</v>
      </c>
      <c r="S250" s="3">
        <f t="shared" si="160"/>
        <v>0</v>
      </c>
      <c r="T250" s="3">
        <f t="shared" si="160"/>
        <v>0</v>
      </c>
      <c r="U250" s="3">
        <f t="shared" si="160"/>
        <v>0</v>
      </c>
      <c r="V250" s="3">
        <f t="shared" si="160"/>
        <v>157.59</v>
      </c>
      <c r="W250" s="3">
        <f t="shared" si="160"/>
        <v>1096.5039999999999</v>
      </c>
      <c r="X250" s="3">
        <f t="shared" si="160"/>
        <v>0</v>
      </c>
      <c r="Y250" s="3">
        <f t="shared" si="160"/>
        <v>0</v>
      </c>
      <c r="Z250" s="3">
        <v>0</v>
      </c>
      <c r="AA250" s="3">
        <v>0</v>
      </c>
      <c r="AB250" s="3">
        <f t="shared" si="160"/>
        <v>0</v>
      </c>
      <c r="AC250" s="3">
        <f t="shared" si="160"/>
        <v>0</v>
      </c>
      <c r="AD250" s="3">
        <f t="shared" si="160"/>
        <v>1096.5039999999999</v>
      </c>
      <c r="AE250" s="3">
        <f t="shared" si="160"/>
        <v>0</v>
      </c>
      <c r="AF250" s="3">
        <f t="shared" si="160"/>
        <v>0</v>
      </c>
      <c r="AG250" s="3">
        <f t="shared" si="160"/>
        <v>0</v>
      </c>
      <c r="AH250" s="3">
        <f t="shared" si="160"/>
        <v>0</v>
      </c>
      <c r="AI250" s="3">
        <f t="shared" si="160"/>
        <v>0</v>
      </c>
      <c r="AJ250" s="3">
        <f t="shared" si="160"/>
        <v>0</v>
      </c>
      <c r="AK250" s="3">
        <f t="shared" si="160"/>
        <v>0</v>
      </c>
      <c r="AL250" s="3">
        <f t="shared" si="160"/>
        <v>0</v>
      </c>
      <c r="AM250" s="3">
        <f t="shared" si="160"/>
        <v>0</v>
      </c>
      <c r="AN250" s="3">
        <f t="shared" si="160"/>
        <v>0</v>
      </c>
      <c r="AO250" s="3">
        <f t="shared" si="160"/>
        <v>0</v>
      </c>
      <c r="AP250" s="640"/>
      <c r="AQ250" s="3">
        <v>0</v>
      </c>
    </row>
    <row r="251" spans="1:43" ht="15.75" hidden="1" customHeight="1">
      <c r="A251" s="1334"/>
      <c r="B251" s="47" t="s">
        <v>15</v>
      </c>
      <c r="C251" s="341"/>
      <c r="D251" s="341"/>
      <c r="E251" s="341"/>
      <c r="F251" s="341"/>
      <c r="G251" s="313"/>
      <c r="H251" s="925"/>
      <c r="I251" s="1129"/>
      <c r="J251" s="910"/>
      <c r="K251" s="4"/>
      <c r="L251" s="47">
        <v>5195.03</v>
      </c>
      <c r="M251" s="50">
        <v>0</v>
      </c>
      <c r="N251" s="50">
        <v>5037.4399999999996</v>
      </c>
      <c r="O251" s="50">
        <v>0</v>
      </c>
      <c r="P251" s="50">
        <v>157.59</v>
      </c>
      <c r="Q251" s="448">
        <f>Q252</f>
        <v>1096.5039999999999</v>
      </c>
      <c r="R251" s="448">
        <f t="shared" si="160"/>
        <v>0</v>
      </c>
      <c r="S251" s="448">
        <f t="shared" si="160"/>
        <v>0</v>
      </c>
      <c r="T251" s="448">
        <f t="shared" si="160"/>
        <v>0</v>
      </c>
      <c r="U251" s="448">
        <f t="shared" si="160"/>
        <v>0</v>
      </c>
      <c r="V251" s="448">
        <f t="shared" si="160"/>
        <v>157.59</v>
      </c>
      <c r="W251" s="448">
        <f t="shared" si="160"/>
        <v>1096.5039999999999</v>
      </c>
      <c r="X251" s="448">
        <f t="shared" si="160"/>
        <v>0</v>
      </c>
      <c r="Y251" s="448">
        <f t="shared" si="160"/>
        <v>0</v>
      </c>
      <c r="Z251" s="586"/>
      <c r="AA251" s="448">
        <f t="shared" si="160"/>
        <v>1096.5039999999999</v>
      </c>
      <c r="AB251" s="448">
        <f t="shared" si="160"/>
        <v>0</v>
      </c>
      <c r="AC251" s="448">
        <f t="shared" si="160"/>
        <v>0</v>
      </c>
      <c r="AD251" s="448">
        <f t="shared" si="160"/>
        <v>1096.5039999999999</v>
      </c>
      <c r="AE251" s="448">
        <f t="shared" si="160"/>
        <v>0</v>
      </c>
      <c r="AF251" s="448">
        <f t="shared" si="160"/>
        <v>0</v>
      </c>
      <c r="AG251" s="448">
        <f t="shared" si="160"/>
        <v>0</v>
      </c>
      <c r="AH251" s="448">
        <f t="shared" si="160"/>
        <v>0</v>
      </c>
      <c r="AI251" s="448">
        <f t="shared" si="160"/>
        <v>0</v>
      </c>
      <c r="AJ251" s="448">
        <v>0</v>
      </c>
      <c r="AK251" s="448">
        <v>0</v>
      </c>
      <c r="AL251" s="448">
        <v>0</v>
      </c>
      <c r="AM251" s="50">
        <v>0</v>
      </c>
      <c r="AN251" s="50">
        <v>0</v>
      </c>
      <c r="AO251" s="50">
        <v>0</v>
      </c>
      <c r="AP251" s="412"/>
      <c r="AQ251" s="586"/>
    </row>
    <row r="252" spans="1:43" s="266" customFormat="1" ht="15.75" hidden="1" customHeight="1">
      <c r="A252" s="1335"/>
      <c r="B252" s="96" t="s">
        <v>325</v>
      </c>
      <c r="C252" s="455"/>
      <c r="D252" s="455"/>
      <c r="E252" s="455"/>
      <c r="F252" s="455"/>
      <c r="G252" s="363"/>
      <c r="H252" s="364"/>
      <c r="I252" s="370"/>
      <c r="J252" s="661"/>
      <c r="K252" s="268"/>
      <c r="L252" s="96"/>
      <c r="M252" s="263"/>
      <c r="N252" s="263"/>
      <c r="O252" s="263"/>
      <c r="P252" s="263"/>
      <c r="Q252" s="586">
        <f>W252</f>
        <v>1096.5039999999999</v>
      </c>
      <c r="R252" s="586"/>
      <c r="S252" s="586"/>
      <c r="T252" s="586"/>
      <c r="U252" s="586"/>
      <c r="V252" s="586">
        <v>157.59</v>
      </c>
      <c r="W252" s="586">
        <v>1096.5039999999999</v>
      </c>
      <c r="X252" s="586"/>
      <c r="Y252" s="586"/>
      <c r="Z252" s="586"/>
      <c r="AA252" s="586">
        <f>AD252</f>
        <v>1096.5039999999999</v>
      </c>
      <c r="AB252" s="586"/>
      <c r="AC252" s="586"/>
      <c r="AD252" s="586">
        <v>1096.5039999999999</v>
      </c>
      <c r="AE252" s="586"/>
      <c r="AF252" s="586"/>
      <c r="AG252" s="586"/>
      <c r="AH252" s="586"/>
      <c r="AI252" s="586"/>
      <c r="AJ252" s="586"/>
      <c r="AK252" s="586"/>
      <c r="AL252" s="586"/>
      <c r="AM252" s="263"/>
      <c r="AN252" s="263"/>
      <c r="AO252" s="263"/>
      <c r="AP252" s="413"/>
      <c r="AQ252" s="586"/>
    </row>
    <row r="253" spans="1:43" s="327" customFormat="1" ht="28.5" customHeight="1">
      <c r="A253" s="1114" t="s">
        <v>185</v>
      </c>
      <c r="B253" s="797" t="s">
        <v>187</v>
      </c>
      <c r="C253" s="133"/>
      <c r="D253" s="133"/>
      <c r="E253" s="133"/>
      <c r="F253" s="133"/>
      <c r="G253" s="795"/>
      <c r="H253" s="795"/>
      <c r="I253" s="1127" t="s">
        <v>20</v>
      </c>
      <c r="J253" s="894"/>
      <c r="K253" s="3"/>
      <c r="L253" s="3">
        <f>L254+L257</f>
        <v>134036.41</v>
      </c>
      <c r="M253" s="3">
        <f t="shared" ref="M253:AO253" si="161">M254+M257</f>
        <v>1825.11</v>
      </c>
      <c r="N253" s="3">
        <f t="shared" si="161"/>
        <v>57476.200000000004</v>
      </c>
      <c r="O253" s="3">
        <f t="shared" si="161"/>
        <v>0</v>
      </c>
      <c r="P253" s="3">
        <f t="shared" si="161"/>
        <v>8907.52</v>
      </c>
      <c r="Q253" s="3">
        <f t="shared" si="161"/>
        <v>0</v>
      </c>
      <c r="R253" s="3">
        <f t="shared" si="161"/>
        <v>0</v>
      </c>
      <c r="S253" s="3">
        <f t="shared" si="161"/>
        <v>0</v>
      </c>
      <c r="T253" s="3">
        <f t="shared" si="161"/>
        <v>0</v>
      </c>
      <c r="U253" s="3">
        <f t="shared" si="161"/>
        <v>0</v>
      </c>
      <c r="V253" s="3">
        <f t="shared" si="161"/>
        <v>0</v>
      </c>
      <c r="W253" s="3">
        <f t="shared" si="161"/>
        <v>0</v>
      </c>
      <c r="X253" s="3">
        <f t="shared" si="161"/>
        <v>0</v>
      </c>
      <c r="Y253" s="3">
        <f t="shared" si="161"/>
        <v>0</v>
      </c>
      <c r="Z253" s="95">
        <v>0</v>
      </c>
      <c r="AA253" s="3">
        <f>AA254+AA257</f>
        <v>0</v>
      </c>
      <c r="AB253" s="3">
        <f t="shared" si="161"/>
        <v>0</v>
      </c>
      <c r="AC253" s="3">
        <f t="shared" si="161"/>
        <v>0</v>
      </c>
      <c r="AD253" s="3">
        <f t="shared" si="161"/>
        <v>0</v>
      </c>
      <c r="AE253" s="3">
        <f t="shared" si="161"/>
        <v>0</v>
      </c>
      <c r="AF253" s="3">
        <f t="shared" si="161"/>
        <v>0</v>
      </c>
      <c r="AG253" s="3">
        <f t="shared" si="161"/>
        <v>0</v>
      </c>
      <c r="AH253" s="3">
        <f t="shared" si="161"/>
        <v>0</v>
      </c>
      <c r="AI253" s="3">
        <f t="shared" si="161"/>
        <v>0</v>
      </c>
      <c r="AJ253" s="3">
        <f t="shared" si="161"/>
        <v>0</v>
      </c>
      <c r="AK253" s="3">
        <f t="shared" si="161"/>
        <v>0</v>
      </c>
      <c r="AL253" s="3">
        <f t="shared" si="161"/>
        <v>0</v>
      </c>
      <c r="AM253" s="3">
        <f t="shared" si="161"/>
        <v>0</v>
      </c>
      <c r="AN253" s="3">
        <f t="shared" si="161"/>
        <v>0</v>
      </c>
      <c r="AO253" s="3">
        <f t="shared" si="161"/>
        <v>0</v>
      </c>
      <c r="AP253" s="640" t="s">
        <v>256</v>
      </c>
      <c r="AQ253" s="95">
        <v>0</v>
      </c>
    </row>
    <row r="254" spans="1:43" ht="15.75" customHeight="1">
      <c r="A254" s="1334"/>
      <c r="B254" s="47" t="s">
        <v>15</v>
      </c>
      <c r="C254" s="341"/>
      <c r="D254" s="341"/>
      <c r="E254" s="341"/>
      <c r="F254" s="341"/>
      <c r="G254" s="313"/>
      <c r="H254" s="925"/>
      <c r="I254" s="1128"/>
      <c r="J254" s="910"/>
      <c r="K254" s="4"/>
      <c r="L254" s="47">
        <v>2401.5100000000002</v>
      </c>
      <c r="M254" s="47">
        <v>1825.11</v>
      </c>
      <c r="N254" s="47">
        <v>576.4</v>
      </c>
      <c r="O254" s="47">
        <v>0</v>
      </c>
      <c r="P254" s="47">
        <v>0</v>
      </c>
      <c r="Q254" s="47">
        <f>SUM(Q255:Q256)</f>
        <v>0</v>
      </c>
      <c r="R254" s="50">
        <f>SUM(R255:R256)</f>
        <v>0</v>
      </c>
      <c r="S254" s="50">
        <f t="shared" ref="S254:Y254" si="162">SUM(S255:S256)</f>
        <v>0</v>
      </c>
      <c r="T254" s="50">
        <f t="shared" si="162"/>
        <v>0</v>
      </c>
      <c r="U254" s="50">
        <f t="shared" si="162"/>
        <v>0</v>
      </c>
      <c r="V254" s="50">
        <f t="shared" si="162"/>
        <v>0</v>
      </c>
      <c r="W254" s="50">
        <f t="shared" si="162"/>
        <v>0</v>
      </c>
      <c r="X254" s="448">
        <f t="shared" si="162"/>
        <v>0</v>
      </c>
      <c r="Y254" s="448">
        <f t="shared" si="162"/>
        <v>0</v>
      </c>
      <c r="Z254" s="586"/>
      <c r="AA254" s="448">
        <f>AA255+AA256</f>
        <v>0</v>
      </c>
      <c r="AB254" s="50">
        <f>AB255+AB256</f>
        <v>0</v>
      </c>
      <c r="AC254" s="50">
        <f>AC255+AC256</f>
        <v>0</v>
      </c>
      <c r="AD254" s="50">
        <f>AD255+AD256</f>
        <v>0</v>
      </c>
      <c r="AE254" s="50">
        <f>AE255</f>
        <v>0</v>
      </c>
      <c r="AF254" s="50">
        <v>0</v>
      </c>
      <c r="AG254" s="50">
        <v>0</v>
      </c>
      <c r="AH254" s="50">
        <v>0</v>
      </c>
      <c r="AI254" s="50">
        <v>0</v>
      </c>
      <c r="AJ254" s="50">
        <v>0</v>
      </c>
      <c r="AK254" s="50">
        <v>0</v>
      </c>
      <c r="AL254" s="50">
        <v>0</v>
      </c>
      <c r="AM254" s="50">
        <v>0</v>
      </c>
      <c r="AN254" s="50">
        <v>0</v>
      </c>
      <c r="AO254" s="50">
        <v>0</v>
      </c>
      <c r="AP254" s="412"/>
      <c r="AQ254" s="586"/>
    </row>
    <row r="255" spans="1:43" s="266" customFormat="1" ht="15.75" hidden="1" customHeight="1">
      <c r="A255" s="1334"/>
      <c r="B255" s="454" t="s">
        <v>267</v>
      </c>
      <c r="C255" s="455"/>
      <c r="D255" s="455"/>
      <c r="E255" s="455"/>
      <c r="F255" s="455"/>
      <c r="G255" s="455"/>
      <c r="H255" s="456"/>
      <c r="I255" s="1128"/>
      <c r="J255" s="661"/>
      <c r="K255" s="268"/>
      <c r="L255" s="96"/>
      <c r="M255" s="268"/>
      <c r="N255" s="268"/>
      <c r="O255" s="268"/>
      <c r="P255" s="268">
        <f>Q255</f>
        <v>0</v>
      </c>
      <c r="Q255" s="457">
        <f>S255+U255+W255</f>
        <v>0</v>
      </c>
      <c r="R255" s="457"/>
      <c r="S255" s="457"/>
      <c r="T255" s="457">
        <v>0</v>
      </c>
      <c r="U255" s="457">
        <v>0</v>
      </c>
      <c r="V255" s="457"/>
      <c r="W255" s="457"/>
      <c r="X255" s="457"/>
      <c r="Y255" s="457"/>
      <c r="Z255" s="457"/>
      <c r="AA255" s="457">
        <f>SUM(AB255:AE255)</f>
        <v>0</v>
      </c>
      <c r="AB255" s="457"/>
      <c r="AC255" s="457">
        <v>0</v>
      </c>
      <c r="AD255" s="457">
        <v>0</v>
      </c>
      <c r="AE255" s="457"/>
      <c r="AF255" s="457"/>
      <c r="AG255" s="457"/>
      <c r="AH255" s="457"/>
      <c r="AI255" s="457"/>
      <c r="AJ255" s="457"/>
      <c r="AK255" s="457"/>
      <c r="AL255" s="457"/>
      <c r="AM255" s="457"/>
      <c r="AN255" s="457"/>
      <c r="AO255" s="457"/>
      <c r="AP255" s="458"/>
      <c r="AQ255" s="457"/>
    </row>
    <row r="256" spans="1:43" s="266" customFormat="1" ht="15.75" hidden="1" customHeight="1">
      <c r="A256" s="1334"/>
      <c r="B256" s="454" t="s">
        <v>271</v>
      </c>
      <c r="C256" s="455"/>
      <c r="D256" s="455"/>
      <c r="E256" s="455"/>
      <c r="F256" s="455"/>
      <c r="G256" s="455"/>
      <c r="H256" s="456"/>
      <c r="I256" s="1128"/>
      <c r="J256" s="661"/>
      <c r="K256" s="268"/>
      <c r="L256" s="96"/>
      <c r="M256" s="268"/>
      <c r="N256" s="268"/>
      <c r="O256" s="268"/>
      <c r="P256" s="268"/>
      <c r="Q256" s="491">
        <f>S256+U256+W256+Y256</f>
        <v>0</v>
      </c>
      <c r="R256" s="491"/>
      <c r="S256" s="491"/>
      <c r="T256" s="491"/>
      <c r="U256" s="491"/>
      <c r="V256" s="491">
        <f>W256</f>
        <v>0</v>
      </c>
      <c r="W256" s="491">
        <v>0</v>
      </c>
      <c r="X256" s="491">
        <f>Y256</f>
        <v>0</v>
      </c>
      <c r="Y256" s="491">
        <v>0</v>
      </c>
      <c r="Z256" s="491"/>
      <c r="AA256" s="491">
        <f>SUM(AB256:AE256)</f>
        <v>0</v>
      </c>
      <c r="AB256" s="491"/>
      <c r="AC256" s="491"/>
      <c r="AD256" s="491">
        <v>0</v>
      </c>
      <c r="AE256" s="457"/>
      <c r="AF256" s="457"/>
      <c r="AG256" s="457"/>
      <c r="AH256" s="457"/>
      <c r="AI256" s="457"/>
      <c r="AJ256" s="457"/>
      <c r="AK256" s="457"/>
      <c r="AL256" s="457"/>
      <c r="AM256" s="457"/>
      <c r="AN256" s="457"/>
      <c r="AO256" s="457"/>
      <c r="AP256" s="458"/>
      <c r="AQ256" s="491"/>
    </row>
    <row r="257" spans="1:43" ht="15.75" customHeight="1">
      <c r="A257" s="1335"/>
      <c r="B257" s="340" t="s">
        <v>32</v>
      </c>
      <c r="C257" s="341"/>
      <c r="D257" s="341"/>
      <c r="E257" s="341"/>
      <c r="F257" s="341"/>
      <c r="G257" s="341"/>
      <c r="H257" s="926"/>
      <c r="I257" s="1340"/>
      <c r="J257" s="910"/>
      <c r="K257" s="4"/>
      <c r="L257" s="47">
        <v>131634.9</v>
      </c>
      <c r="M257" s="343">
        <v>0</v>
      </c>
      <c r="N257" s="47">
        <v>56899.8</v>
      </c>
      <c r="O257" s="343">
        <v>0</v>
      </c>
      <c r="P257" s="47">
        <v>8907.52</v>
      </c>
      <c r="Q257" s="47">
        <v>0</v>
      </c>
      <c r="R257" s="343">
        <v>0</v>
      </c>
      <c r="S257" s="343">
        <v>0</v>
      </c>
      <c r="T257" s="343">
        <v>0</v>
      </c>
      <c r="U257" s="343">
        <v>0</v>
      </c>
      <c r="V257" s="343">
        <v>0</v>
      </c>
      <c r="W257" s="343">
        <v>0</v>
      </c>
      <c r="X257" s="343">
        <v>0</v>
      </c>
      <c r="Y257" s="343">
        <v>0</v>
      </c>
      <c r="Z257" s="457"/>
      <c r="AA257" s="343">
        <v>0</v>
      </c>
      <c r="AB257" s="343">
        <v>0</v>
      </c>
      <c r="AC257" s="343">
        <v>0</v>
      </c>
      <c r="AD257" s="343">
        <v>0</v>
      </c>
      <c r="AE257" s="343">
        <v>0</v>
      </c>
      <c r="AF257" s="343">
        <v>0</v>
      </c>
      <c r="AG257" s="343">
        <v>0</v>
      </c>
      <c r="AH257" s="343">
        <v>0</v>
      </c>
      <c r="AI257" s="343">
        <v>0</v>
      </c>
      <c r="AJ257" s="343">
        <v>0</v>
      </c>
      <c r="AK257" s="343">
        <v>0</v>
      </c>
      <c r="AL257" s="343">
        <v>0</v>
      </c>
      <c r="AM257" s="343">
        <v>0</v>
      </c>
      <c r="AN257" s="343">
        <v>0</v>
      </c>
      <c r="AO257" s="343">
        <v>0</v>
      </c>
      <c r="AP257" s="415"/>
      <c r="AQ257" s="457"/>
    </row>
    <row r="258" spans="1:43" s="327" customFormat="1" ht="27.75" customHeight="1">
      <c r="A258" s="1137" t="s">
        <v>186</v>
      </c>
      <c r="B258" s="797" t="s">
        <v>210</v>
      </c>
      <c r="C258" s="898"/>
      <c r="D258" s="898"/>
      <c r="E258" s="898">
        <v>300</v>
      </c>
      <c r="F258" s="898"/>
      <c r="G258" s="898">
        <v>2019</v>
      </c>
      <c r="H258" s="898">
        <v>2019</v>
      </c>
      <c r="I258" s="1157" t="s">
        <v>20</v>
      </c>
      <c r="J258" s="52">
        <f>K258+L258</f>
        <v>27019.38</v>
      </c>
      <c r="K258" s="3">
        <v>0</v>
      </c>
      <c r="L258" s="3">
        <f>L259</f>
        <v>27019.38</v>
      </c>
      <c r="M258" s="3">
        <f>M259</f>
        <v>27019.38</v>
      </c>
      <c r="N258" s="318">
        <v>0</v>
      </c>
      <c r="O258" s="318">
        <v>0</v>
      </c>
      <c r="P258" s="318">
        <f>P259</f>
        <v>0</v>
      </c>
      <c r="Q258" s="318">
        <f>Q259</f>
        <v>0</v>
      </c>
      <c r="R258" s="318">
        <f t="shared" ref="R258:AO259" si="163">R259</f>
        <v>0</v>
      </c>
      <c r="S258" s="318">
        <f t="shared" si="163"/>
        <v>0</v>
      </c>
      <c r="T258" s="318">
        <f t="shared" si="163"/>
        <v>0</v>
      </c>
      <c r="U258" s="318">
        <f t="shared" si="163"/>
        <v>0</v>
      </c>
      <c r="V258" s="318">
        <f t="shared" si="163"/>
        <v>0</v>
      </c>
      <c r="W258" s="318">
        <f t="shared" si="163"/>
        <v>0</v>
      </c>
      <c r="X258" s="318">
        <f t="shared" si="163"/>
        <v>0</v>
      </c>
      <c r="Y258" s="318">
        <f t="shared" si="163"/>
        <v>0</v>
      </c>
      <c r="Z258" s="372">
        <v>0</v>
      </c>
      <c r="AA258" s="318">
        <f t="shared" si="163"/>
        <v>0</v>
      </c>
      <c r="AB258" s="318">
        <f t="shared" si="163"/>
        <v>0</v>
      </c>
      <c r="AC258" s="318">
        <f t="shared" si="163"/>
        <v>0</v>
      </c>
      <c r="AD258" s="318">
        <f t="shared" si="163"/>
        <v>0</v>
      </c>
      <c r="AE258" s="318">
        <f t="shared" si="163"/>
        <v>0</v>
      </c>
      <c r="AF258" s="318">
        <f t="shared" si="163"/>
        <v>0</v>
      </c>
      <c r="AG258" s="318">
        <f t="shared" si="163"/>
        <v>0</v>
      </c>
      <c r="AH258" s="318">
        <f t="shared" si="163"/>
        <v>0</v>
      </c>
      <c r="AI258" s="318">
        <f t="shared" si="163"/>
        <v>0</v>
      </c>
      <c r="AJ258" s="318">
        <f t="shared" si="163"/>
        <v>0</v>
      </c>
      <c r="AK258" s="318">
        <f t="shared" si="163"/>
        <v>0</v>
      </c>
      <c r="AL258" s="318">
        <f t="shared" si="163"/>
        <v>0</v>
      </c>
      <c r="AM258" s="318">
        <f t="shared" si="163"/>
        <v>0</v>
      </c>
      <c r="AN258" s="318">
        <f t="shared" si="163"/>
        <v>0</v>
      </c>
      <c r="AO258" s="318">
        <f t="shared" si="163"/>
        <v>0</v>
      </c>
      <c r="AP258" s="800" t="s">
        <v>273</v>
      </c>
      <c r="AQ258" s="372">
        <v>0</v>
      </c>
    </row>
    <row r="259" spans="1:43" ht="19.5" hidden="1" customHeight="1">
      <c r="A259" s="1341"/>
      <c r="B259" s="1" t="s">
        <v>211</v>
      </c>
      <c r="C259" s="893"/>
      <c r="D259" s="893"/>
      <c r="E259" s="893"/>
      <c r="F259" s="893"/>
      <c r="G259" s="893"/>
      <c r="H259" s="893"/>
      <c r="I259" s="1158"/>
      <c r="J259" s="6"/>
      <c r="K259" s="47"/>
      <c r="L259" s="47">
        <v>27019.38</v>
      </c>
      <c r="M259" s="47">
        <v>27019.38</v>
      </c>
      <c r="N259" s="47">
        <v>0</v>
      </c>
      <c r="O259" s="47">
        <v>0</v>
      </c>
      <c r="P259" s="4">
        <v>0</v>
      </c>
      <c r="Q259" s="4">
        <f>Q260</f>
        <v>0</v>
      </c>
      <c r="R259" s="4">
        <f t="shared" si="163"/>
        <v>0</v>
      </c>
      <c r="S259" s="4">
        <f t="shared" si="163"/>
        <v>0</v>
      </c>
      <c r="T259" s="4">
        <f t="shared" si="163"/>
        <v>0</v>
      </c>
      <c r="U259" s="4">
        <f t="shared" si="163"/>
        <v>0</v>
      </c>
      <c r="V259" s="4">
        <f t="shared" si="163"/>
        <v>0</v>
      </c>
      <c r="W259" s="4">
        <f t="shared" si="163"/>
        <v>0</v>
      </c>
      <c r="X259" s="4">
        <v>0</v>
      </c>
      <c r="Y259" s="4">
        <f t="shared" si="163"/>
        <v>0</v>
      </c>
      <c r="Z259" s="268"/>
      <c r="AA259" s="4">
        <f t="shared" si="163"/>
        <v>0</v>
      </c>
      <c r="AB259" s="4">
        <f t="shared" si="163"/>
        <v>0</v>
      </c>
      <c r="AC259" s="4">
        <f t="shared" si="163"/>
        <v>0</v>
      </c>
      <c r="AD259" s="4">
        <f t="shared" si="163"/>
        <v>0</v>
      </c>
      <c r="AE259" s="4">
        <f t="shared" si="163"/>
        <v>0</v>
      </c>
      <c r="AF259" s="4">
        <f>AF260</f>
        <v>0</v>
      </c>
      <c r="AG259" s="4">
        <f t="shared" si="163"/>
        <v>0</v>
      </c>
      <c r="AH259" s="4">
        <f t="shared" si="163"/>
        <v>0</v>
      </c>
      <c r="AI259" s="4">
        <f t="shared" si="163"/>
        <v>0</v>
      </c>
      <c r="AJ259" s="4">
        <f t="shared" si="163"/>
        <v>0</v>
      </c>
      <c r="AK259" s="4">
        <f t="shared" si="163"/>
        <v>0</v>
      </c>
      <c r="AL259" s="4">
        <f t="shared" si="163"/>
        <v>0</v>
      </c>
      <c r="AM259" s="4">
        <f t="shared" si="163"/>
        <v>0</v>
      </c>
      <c r="AN259" s="4">
        <f t="shared" si="163"/>
        <v>0</v>
      </c>
      <c r="AO259" s="4">
        <f t="shared" si="163"/>
        <v>0</v>
      </c>
      <c r="AP259" s="417"/>
      <c r="AQ259" s="268"/>
    </row>
    <row r="260" spans="1:43" s="266" customFormat="1" ht="15.75" hidden="1">
      <c r="A260" s="267"/>
      <c r="B260" s="102" t="s">
        <v>253</v>
      </c>
      <c r="C260" s="104"/>
      <c r="D260" s="104"/>
      <c r="E260" s="104"/>
      <c r="F260" s="104"/>
      <c r="G260" s="104"/>
      <c r="H260" s="104"/>
      <c r="I260" s="102"/>
      <c r="J260" s="106"/>
      <c r="K260" s="96"/>
      <c r="L260" s="96"/>
      <c r="M260" s="268"/>
      <c r="N260" s="268"/>
      <c r="O260" s="268"/>
      <c r="P260" s="268">
        <f>Q260</f>
        <v>0</v>
      </c>
      <c r="Q260" s="268">
        <f>S260+U260+W260</f>
        <v>0</v>
      </c>
      <c r="R260" s="268">
        <f>S260</f>
        <v>0</v>
      </c>
      <c r="S260" s="268">
        <v>0</v>
      </c>
      <c r="T260" s="268">
        <v>0</v>
      </c>
      <c r="U260" s="268">
        <v>0</v>
      </c>
      <c r="V260" s="268">
        <f>W260</f>
        <v>0</v>
      </c>
      <c r="W260" s="268">
        <v>0</v>
      </c>
      <c r="X260" s="268">
        <v>0</v>
      </c>
      <c r="Y260" s="268">
        <v>0</v>
      </c>
      <c r="Z260" s="268"/>
      <c r="AA260" s="268">
        <f>SUM(AB260:AC260)</f>
        <v>0</v>
      </c>
      <c r="AB260" s="268">
        <v>0</v>
      </c>
      <c r="AC260" s="268">
        <v>0</v>
      </c>
      <c r="AD260" s="268">
        <v>0</v>
      </c>
      <c r="AE260" s="268"/>
      <c r="AF260" s="268">
        <f>SUM(AG260:AI260)</f>
        <v>0</v>
      </c>
      <c r="AG260" s="268"/>
      <c r="AH260" s="268">
        <v>0</v>
      </c>
      <c r="AI260" s="268">
        <v>0</v>
      </c>
      <c r="AJ260" s="268"/>
      <c r="AK260" s="96"/>
      <c r="AL260" s="96"/>
      <c r="AM260" s="96"/>
      <c r="AN260" s="268"/>
      <c r="AO260" s="268"/>
      <c r="AP260" s="418"/>
      <c r="AQ260" s="268"/>
    </row>
    <row r="261" spans="1:43" s="327" customFormat="1" ht="40.5" customHeight="1">
      <c r="A261" s="850" t="s">
        <v>188</v>
      </c>
      <c r="B261" s="797" t="s">
        <v>289</v>
      </c>
      <c r="C261" s="898">
        <v>63</v>
      </c>
      <c r="D261" s="898">
        <v>250</v>
      </c>
      <c r="E261" s="898">
        <v>250</v>
      </c>
      <c r="F261" s="898"/>
      <c r="G261" s="898">
        <v>2019</v>
      </c>
      <c r="H261" s="898">
        <v>2019</v>
      </c>
      <c r="I261" s="797"/>
      <c r="J261" s="52">
        <f>K261+L261</f>
        <v>36691.870000000003</v>
      </c>
      <c r="K261" s="3">
        <v>0</v>
      </c>
      <c r="L261" s="3">
        <f>L262+L265+L266</f>
        <v>36691.870000000003</v>
      </c>
      <c r="M261" s="3">
        <f>M262+M265+M266</f>
        <v>31392.57</v>
      </c>
      <c r="N261" s="3">
        <f>N262+N265+N266</f>
        <v>33892.57</v>
      </c>
      <c r="O261" s="3">
        <f>O262+O265+O266</f>
        <v>33892.57</v>
      </c>
      <c r="P261" s="3">
        <f>P262+P265+P266</f>
        <v>0</v>
      </c>
      <c r="Q261" s="3">
        <f>Q262+Q266</f>
        <v>0</v>
      </c>
      <c r="R261" s="3">
        <f t="shared" ref="R261:AI261" si="164">R262+R266</f>
        <v>138.15199999999999</v>
      </c>
      <c r="S261" s="3">
        <f t="shared" si="164"/>
        <v>138.15199999999999</v>
      </c>
      <c r="T261" s="3">
        <f t="shared" si="164"/>
        <v>2350</v>
      </c>
      <c r="U261" s="3">
        <f t="shared" si="164"/>
        <v>2350</v>
      </c>
      <c r="V261" s="3">
        <f t="shared" si="164"/>
        <v>28677.305</v>
      </c>
      <c r="W261" s="3">
        <f t="shared" si="164"/>
        <v>28677.305</v>
      </c>
      <c r="X261" s="3">
        <f t="shared" si="164"/>
        <v>0</v>
      </c>
      <c r="Y261" s="3">
        <f t="shared" si="164"/>
        <v>0</v>
      </c>
      <c r="Z261" s="3">
        <f t="shared" si="164"/>
        <v>0</v>
      </c>
      <c r="AA261" s="3">
        <f t="shared" si="164"/>
        <v>0</v>
      </c>
      <c r="AB261" s="3">
        <f t="shared" si="164"/>
        <v>0</v>
      </c>
      <c r="AC261" s="3">
        <f t="shared" si="164"/>
        <v>17468.748</v>
      </c>
      <c r="AD261" s="3">
        <f t="shared" si="164"/>
        <v>19862.373</v>
      </c>
      <c r="AE261" s="3">
        <f t="shared" si="164"/>
        <v>0</v>
      </c>
      <c r="AF261" s="3">
        <f t="shared" si="164"/>
        <v>0</v>
      </c>
      <c r="AG261" s="3">
        <f t="shared" si="164"/>
        <v>0</v>
      </c>
      <c r="AH261" s="3">
        <f t="shared" si="164"/>
        <v>0</v>
      </c>
      <c r="AI261" s="3">
        <f t="shared" si="164"/>
        <v>0</v>
      </c>
      <c r="AJ261" s="3">
        <v>0</v>
      </c>
      <c r="AK261" s="3">
        <f>P261-Q261</f>
        <v>0</v>
      </c>
      <c r="AL261" s="3">
        <f>AK261</f>
        <v>0</v>
      </c>
      <c r="AM261" s="318" t="e">
        <f>ROUND((Q261*100%/P261*100),2)</f>
        <v>#DIV/0!</v>
      </c>
      <c r="AN261" s="3">
        <v>0</v>
      </c>
      <c r="AO261" s="3">
        <v>0</v>
      </c>
      <c r="AP261" s="640"/>
      <c r="AQ261" s="95">
        <f>76.182+4641.965+15.332</f>
        <v>4733.4790000000003</v>
      </c>
    </row>
    <row r="262" spans="1:43" ht="33.75">
      <c r="A262" s="895"/>
      <c r="B262" s="47" t="s">
        <v>15</v>
      </c>
      <c r="C262" s="893"/>
      <c r="D262" s="893"/>
      <c r="E262" s="893"/>
      <c r="F262" s="893"/>
      <c r="G262" s="893"/>
      <c r="H262" s="893"/>
      <c r="I262" s="483" t="s">
        <v>20</v>
      </c>
      <c r="J262" s="464"/>
      <c r="K262" s="47"/>
      <c r="L262" s="47">
        <v>2799.3</v>
      </c>
      <c r="M262" s="4"/>
      <c r="N262" s="4">
        <v>0</v>
      </c>
      <c r="O262" s="4"/>
      <c r="P262" s="4">
        <v>0</v>
      </c>
      <c r="Q262" s="4">
        <v>0</v>
      </c>
      <c r="R262" s="4">
        <f t="shared" ref="R262:AE262" si="165">SUM(R263:R264)</f>
        <v>138.15199999999999</v>
      </c>
      <c r="S262" s="4">
        <f t="shared" si="165"/>
        <v>138.15199999999999</v>
      </c>
      <c r="T262" s="4">
        <f t="shared" si="165"/>
        <v>2350</v>
      </c>
      <c r="U262" s="4">
        <f t="shared" si="165"/>
        <v>2350</v>
      </c>
      <c r="V262" s="4">
        <f t="shared" si="165"/>
        <v>0</v>
      </c>
      <c r="W262" s="4">
        <f t="shared" si="165"/>
        <v>0</v>
      </c>
      <c r="X262" s="4">
        <f t="shared" si="165"/>
        <v>0</v>
      </c>
      <c r="Y262" s="4">
        <f t="shared" si="165"/>
        <v>0</v>
      </c>
      <c r="Z262" s="268"/>
      <c r="AA262" s="4">
        <v>0</v>
      </c>
      <c r="AB262" s="4">
        <f t="shared" si="165"/>
        <v>0</v>
      </c>
      <c r="AC262" s="4">
        <f t="shared" si="165"/>
        <v>2488.15</v>
      </c>
      <c r="AD262" s="4">
        <f t="shared" si="165"/>
        <v>0</v>
      </c>
      <c r="AE262" s="4">
        <f t="shared" si="165"/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7">
        <v>0</v>
      </c>
      <c r="AL262" s="47">
        <v>0</v>
      </c>
      <c r="AM262" s="47">
        <v>0</v>
      </c>
      <c r="AN262" s="4">
        <v>0</v>
      </c>
      <c r="AO262" s="4">
        <v>0</v>
      </c>
      <c r="AP262" s="884"/>
      <c r="AQ262" s="268"/>
    </row>
    <row r="263" spans="1:43" s="266" customFormat="1" ht="15.75" hidden="1">
      <c r="A263" s="267"/>
      <c r="B263" s="102" t="s">
        <v>304</v>
      </c>
      <c r="C263" s="104"/>
      <c r="D263" s="104"/>
      <c r="E263" s="104"/>
      <c r="F263" s="104"/>
      <c r="G263" s="104"/>
      <c r="H263" s="104"/>
      <c r="I263" s="102"/>
      <c r="J263" s="106"/>
      <c r="K263" s="96"/>
      <c r="L263" s="96"/>
      <c r="M263" s="268"/>
      <c r="N263" s="268"/>
      <c r="O263" s="268"/>
      <c r="P263" s="268">
        <f>R263+T263</f>
        <v>138.15199999999999</v>
      </c>
      <c r="Q263" s="268">
        <f>S263</f>
        <v>138.15199999999999</v>
      </c>
      <c r="R263" s="268">
        <f>S263</f>
        <v>138.15199999999999</v>
      </c>
      <c r="S263" s="268">
        <v>138.15199999999999</v>
      </c>
      <c r="T263" s="268">
        <f>U263</f>
        <v>0</v>
      </c>
      <c r="U263" s="268">
        <v>0</v>
      </c>
      <c r="V263" s="268"/>
      <c r="W263" s="268"/>
      <c r="X263" s="268"/>
      <c r="Y263" s="268">
        <v>0</v>
      </c>
      <c r="Z263" s="268"/>
      <c r="AA263" s="268">
        <f>AC263</f>
        <v>138.15</v>
      </c>
      <c r="AB263" s="268">
        <v>0</v>
      </c>
      <c r="AC263" s="268">
        <v>138.15</v>
      </c>
      <c r="AD263" s="268"/>
      <c r="AE263" s="268">
        <v>0</v>
      </c>
      <c r="AF263" s="268"/>
      <c r="AG263" s="268"/>
      <c r="AH263" s="268"/>
      <c r="AI263" s="268"/>
      <c r="AJ263" s="268"/>
      <c r="AK263" s="47">
        <v>0</v>
      </c>
      <c r="AL263" s="47">
        <v>0</v>
      </c>
      <c r="AM263" s="47">
        <v>0</v>
      </c>
      <c r="AN263" s="4">
        <v>0</v>
      </c>
      <c r="AO263" s="4">
        <v>0</v>
      </c>
      <c r="AP263" s="418"/>
      <c r="AQ263" s="268"/>
    </row>
    <row r="264" spans="1:43" s="266" customFormat="1" ht="15.75" hidden="1">
      <c r="A264" s="492"/>
      <c r="B264" s="102" t="s">
        <v>313</v>
      </c>
      <c r="C264" s="104"/>
      <c r="D264" s="104"/>
      <c r="E264" s="104"/>
      <c r="F264" s="104"/>
      <c r="G264" s="104"/>
      <c r="H264" s="104"/>
      <c r="I264" s="92"/>
      <c r="J264" s="443"/>
      <c r="K264" s="96"/>
      <c r="L264" s="96"/>
      <c r="M264" s="268"/>
      <c r="N264" s="268"/>
      <c r="O264" s="268"/>
      <c r="P264" s="268"/>
      <c r="Q264" s="268">
        <f>Y264+U264</f>
        <v>2350</v>
      </c>
      <c r="R264" s="268"/>
      <c r="S264" s="268"/>
      <c r="T264" s="268">
        <f>U264</f>
        <v>2350</v>
      </c>
      <c r="U264" s="268">
        <v>2350</v>
      </c>
      <c r="V264" s="268"/>
      <c r="W264" s="268"/>
      <c r="X264" s="268"/>
      <c r="Y264" s="268">
        <v>0</v>
      </c>
      <c r="Z264" s="268"/>
      <c r="AA264" s="268">
        <f>AI264+AE264</f>
        <v>0</v>
      </c>
      <c r="AB264" s="268"/>
      <c r="AC264" s="268">
        <v>2350</v>
      </c>
      <c r="AD264" s="268"/>
      <c r="AE264" s="268">
        <v>0</v>
      </c>
      <c r="AF264" s="268"/>
      <c r="AG264" s="268"/>
      <c r="AH264" s="268"/>
      <c r="AI264" s="268"/>
      <c r="AJ264" s="268"/>
      <c r="AK264" s="47">
        <v>0</v>
      </c>
      <c r="AL264" s="47">
        <v>0</v>
      </c>
      <c r="AM264" s="47">
        <v>0</v>
      </c>
      <c r="AN264" s="4">
        <v>0</v>
      </c>
      <c r="AO264" s="4">
        <v>0</v>
      </c>
      <c r="AP264" s="418"/>
      <c r="AQ264" s="268"/>
    </row>
    <row r="265" spans="1:43" ht="15.75">
      <c r="A265" s="895"/>
      <c r="B265" s="47" t="s">
        <v>15</v>
      </c>
      <c r="C265" s="893"/>
      <c r="D265" s="893"/>
      <c r="E265" s="893"/>
      <c r="F265" s="893"/>
      <c r="G265" s="893"/>
      <c r="H265" s="893"/>
      <c r="I265" s="1157" t="s">
        <v>10</v>
      </c>
      <c r="J265" s="464"/>
      <c r="K265" s="47"/>
      <c r="L265" s="47">
        <v>2500</v>
      </c>
      <c r="M265" s="4"/>
      <c r="N265" s="4">
        <v>2500</v>
      </c>
      <c r="O265" s="4">
        <v>2500</v>
      </c>
      <c r="P265" s="4">
        <v>0</v>
      </c>
      <c r="Q265" s="4">
        <v>0</v>
      </c>
      <c r="R265" s="4">
        <v>0</v>
      </c>
      <c r="S265" s="4">
        <v>0</v>
      </c>
      <c r="T265" s="4"/>
      <c r="U265" s="4"/>
      <c r="V265" s="4"/>
      <c r="W265" s="4"/>
      <c r="X265" s="4"/>
      <c r="Y265" s="4"/>
      <c r="Z265" s="268"/>
      <c r="AA265" s="4">
        <v>0</v>
      </c>
      <c r="AB265" s="4">
        <v>0</v>
      </c>
      <c r="AC265" s="4"/>
      <c r="AD265" s="4"/>
      <c r="AE265" s="4"/>
      <c r="AF265" s="4">
        <v>0</v>
      </c>
      <c r="AG265" s="4">
        <v>0</v>
      </c>
      <c r="AH265" s="4"/>
      <c r="AI265" s="4"/>
      <c r="AJ265" s="4"/>
      <c r="AK265" s="47">
        <v>0</v>
      </c>
      <c r="AL265" s="47">
        <v>0</v>
      </c>
      <c r="AM265" s="47">
        <v>0</v>
      </c>
      <c r="AN265" s="4">
        <v>0</v>
      </c>
      <c r="AO265" s="4">
        <v>0</v>
      </c>
      <c r="AP265" s="417"/>
      <c r="AQ265" s="268"/>
    </row>
    <row r="266" spans="1:43" ht="15.75">
      <c r="A266" s="895"/>
      <c r="B266" s="1" t="s">
        <v>16</v>
      </c>
      <c r="C266" s="893"/>
      <c r="D266" s="893"/>
      <c r="E266" s="893"/>
      <c r="F266" s="893"/>
      <c r="G266" s="893"/>
      <c r="H266" s="893"/>
      <c r="I266" s="1158"/>
      <c r="J266" s="464"/>
      <c r="K266" s="47"/>
      <c r="L266" s="47">
        <v>31392.57</v>
      </c>
      <c r="M266" s="47">
        <v>31392.57</v>
      </c>
      <c r="N266" s="47">
        <v>31392.57</v>
      </c>
      <c r="O266" s="47">
        <v>31392.57</v>
      </c>
      <c r="P266" s="47">
        <v>0</v>
      </c>
      <c r="Q266" s="4">
        <v>0</v>
      </c>
      <c r="R266" s="4">
        <f t="shared" ref="R266:AI266" si="166">R267</f>
        <v>0</v>
      </c>
      <c r="S266" s="4">
        <f t="shared" si="166"/>
        <v>0</v>
      </c>
      <c r="T266" s="4">
        <f t="shared" si="166"/>
        <v>0</v>
      </c>
      <c r="U266" s="4">
        <f t="shared" si="166"/>
        <v>0</v>
      </c>
      <c r="V266" s="4">
        <f t="shared" si="166"/>
        <v>28677.305</v>
      </c>
      <c r="W266" s="4">
        <f t="shared" si="166"/>
        <v>28677.305</v>
      </c>
      <c r="X266" s="4">
        <f t="shared" si="166"/>
        <v>0</v>
      </c>
      <c r="Y266" s="4">
        <f t="shared" si="166"/>
        <v>0</v>
      </c>
      <c r="Z266" s="268"/>
      <c r="AA266" s="4">
        <v>0</v>
      </c>
      <c r="AB266" s="4">
        <f t="shared" si="166"/>
        <v>0</v>
      </c>
      <c r="AC266" s="4">
        <f t="shared" si="166"/>
        <v>14980.598</v>
      </c>
      <c r="AD266" s="4">
        <f t="shared" si="166"/>
        <v>19862.373</v>
      </c>
      <c r="AE266" s="4">
        <f t="shared" si="166"/>
        <v>0</v>
      </c>
      <c r="AF266" s="4">
        <f t="shared" si="166"/>
        <v>0</v>
      </c>
      <c r="AG266" s="4">
        <f t="shared" si="166"/>
        <v>0</v>
      </c>
      <c r="AH266" s="4">
        <f t="shared" si="166"/>
        <v>0</v>
      </c>
      <c r="AI266" s="4">
        <f t="shared" si="166"/>
        <v>0</v>
      </c>
      <c r="AJ266" s="4"/>
      <c r="AK266" s="47">
        <v>0</v>
      </c>
      <c r="AL266" s="47">
        <v>0</v>
      </c>
      <c r="AM266" s="47">
        <v>0</v>
      </c>
      <c r="AN266" s="4">
        <v>0</v>
      </c>
      <c r="AO266" s="4">
        <v>0</v>
      </c>
      <c r="AP266" s="417"/>
      <c r="AQ266" s="268"/>
    </row>
    <row r="267" spans="1:43" s="266" customFormat="1" ht="15.75" hidden="1">
      <c r="A267" s="492"/>
      <c r="B267" s="102" t="s">
        <v>318</v>
      </c>
      <c r="C267" s="104"/>
      <c r="D267" s="104"/>
      <c r="E267" s="104"/>
      <c r="F267" s="104"/>
      <c r="G267" s="104"/>
      <c r="H267" s="104"/>
      <c r="I267" s="577"/>
      <c r="J267" s="443"/>
      <c r="K267" s="96"/>
      <c r="L267" s="96"/>
      <c r="M267" s="268"/>
      <c r="N267" s="268"/>
      <c r="O267" s="268"/>
      <c r="P267" s="268"/>
      <c r="Q267" s="268">
        <f>W267</f>
        <v>28677.305</v>
      </c>
      <c r="R267" s="268"/>
      <c r="S267" s="268"/>
      <c r="T267" s="268"/>
      <c r="U267" s="268"/>
      <c r="V267" s="268">
        <f>W267</f>
        <v>28677.305</v>
      </c>
      <c r="W267" s="268">
        <v>28677.305</v>
      </c>
      <c r="X267" s="268"/>
      <c r="Y267" s="268"/>
      <c r="Z267" s="268"/>
      <c r="AA267" s="268">
        <f>AC267+AD267</f>
        <v>34842.970999999998</v>
      </c>
      <c r="AB267" s="268"/>
      <c r="AC267" s="268">
        <v>14980.598</v>
      </c>
      <c r="AD267" s="268">
        <v>19862.373</v>
      </c>
      <c r="AE267" s="268"/>
      <c r="AF267" s="268"/>
      <c r="AG267" s="268"/>
      <c r="AH267" s="268"/>
      <c r="AI267" s="268"/>
      <c r="AJ267" s="268"/>
      <c r="AK267" s="96"/>
      <c r="AL267" s="96"/>
      <c r="AM267" s="96"/>
      <c r="AN267" s="268"/>
      <c r="AO267" s="268"/>
      <c r="AP267" s="418"/>
      <c r="AQ267" s="268"/>
    </row>
    <row r="268" spans="1:43" s="327" customFormat="1" ht="22.5" customHeight="1">
      <c r="A268" s="1022" t="s">
        <v>189</v>
      </c>
      <c r="B268" s="611" t="s">
        <v>35</v>
      </c>
      <c r="C268" s="1339">
        <v>500</v>
      </c>
      <c r="D268" s="1339" t="s">
        <v>43</v>
      </c>
      <c r="E268" s="1339">
        <v>850</v>
      </c>
      <c r="F268" s="1338">
        <v>20400</v>
      </c>
      <c r="G268" s="824"/>
      <c r="H268" s="824"/>
      <c r="I268" s="990" t="s">
        <v>20</v>
      </c>
      <c r="J268" s="1291">
        <v>6942.46</v>
      </c>
      <c r="K268" s="3">
        <v>0</v>
      </c>
      <c r="L268" s="3">
        <f>L269</f>
        <v>6462.97</v>
      </c>
      <c r="M268" s="318">
        <f>M269</f>
        <v>0</v>
      </c>
      <c r="N268" s="318">
        <f>N269</f>
        <v>0</v>
      </c>
      <c r="O268" s="318">
        <f>O269</f>
        <v>6942.46</v>
      </c>
      <c r="P268" s="318">
        <v>0</v>
      </c>
      <c r="Q268" s="318">
        <v>0</v>
      </c>
      <c r="R268" s="318">
        <v>0</v>
      </c>
      <c r="S268" s="318">
        <v>0</v>
      </c>
      <c r="T268" s="318">
        <v>0</v>
      </c>
      <c r="U268" s="318">
        <v>0</v>
      </c>
      <c r="V268" s="318">
        <v>0</v>
      </c>
      <c r="W268" s="318">
        <v>0</v>
      </c>
      <c r="X268" s="318">
        <v>0</v>
      </c>
      <c r="Y268" s="318">
        <v>0</v>
      </c>
      <c r="Z268" s="372">
        <v>0</v>
      </c>
      <c r="AA268" s="318">
        <v>0</v>
      </c>
      <c r="AB268" s="318">
        <v>0</v>
      </c>
      <c r="AC268" s="318">
        <v>0</v>
      </c>
      <c r="AD268" s="318">
        <v>0</v>
      </c>
      <c r="AE268" s="318">
        <v>0</v>
      </c>
      <c r="AF268" s="318">
        <v>0</v>
      </c>
      <c r="AG268" s="318">
        <v>0</v>
      </c>
      <c r="AH268" s="318">
        <v>0</v>
      </c>
      <c r="AI268" s="318">
        <v>0</v>
      </c>
      <c r="AJ268" s="318">
        <v>0</v>
      </c>
      <c r="AK268" s="3">
        <f>P268-Q268</f>
        <v>0</v>
      </c>
      <c r="AL268" s="3">
        <f>AK268</f>
        <v>0</v>
      </c>
      <c r="AM268" s="3">
        <v>0</v>
      </c>
      <c r="AN268" s="318">
        <v>0</v>
      </c>
      <c r="AO268" s="318">
        <v>0</v>
      </c>
      <c r="AP268" s="851"/>
      <c r="AQ268" s="372">
        <v>0</v>
      </c>
    </row>
    <row r="269" spans="1:43" ht="15" hidden="1" customHeight="1">
      <c r="A269" s="1025"/>
      <c r="B269" s="1" t="s">
        <v>15</v>
      </c>
      <c r="C269" s="1339"/>
      <c r="D269" s="1339"/>
      <c r="E269" s="1339"/>
      <c r="F269" s="1339"/>
      <c r="G269" s="893">
        <v>2021</v>
      </c>
      <c r="H269" s="893">
        <v>2021</v>
      </c>
      <c r="I269" s="992"/>
      <c r="J269" s="1293"/>
      <c r="K269" s="47"/>
      <c r="L269" s="47">
        <v>6462.97</v>
      </c>
      <c r="M269" s="47">
        <v>0</v>
      </c>
      <c r="N269" s="47">
        <v>0</v>
      </c>
      <c r="O269" s="47">
        <v>6942.46</v>
      </c>
      <c r="P269" s="47">
        <v>6462.97</v>
      </c>
      <c r="Q269" s="47">
        <v>0</v>
      </c>
      <c r="R269" s="47">
        <v>0</v>
      </c>
      <c r="S269" s="47">
        <v>0</v>
      </c>
      <c r="T269" s="47">
        <v>0</v>
      </c>
      <c r="U269" s="47">
        <v>0</v>
      </c>
      <c r="V269" s="47">
        <v>0</v>
      </c>
      <c r="W269" s="47">
        <v>0</v>
      </c>
      <c r="X269" s="47">
        <v>0</v>
      </c>
      <c r="Y269" s="47">
        <v>0</v>
      </c>
      <c r="Z269" s="96"/>
      <c r="AA269" s="47">
        <v>0</v>
      </c>
      <c r="AB269" s="47">
        <v>0</v>
      </c>
      <c r="AC269" s="47">
        <v>0</v>
      </c>
      <c r="AD269" s="47">
        <v>0</v>
      </c>
      <c r="AE269" s="47">
        <v>0</v>
      </c>
      <c r="AF269" s="47">
        <v>0</v>
      </c>
      <c r="AG269" s="47">
        <v>0</v>
      </c>
      <c r="AH269" s="47">
        <v>0</v>
      </c>
      <c r="AI269" s="47">
        <v>0</v>
      </c>
      <c r="AJ269" s="47">
        <v>0</v>
      </c>
      <c r="AK269" s="47">
        <v>0</v>
      </c>
      <c r="AL269" s="47">
        <v>0</v>
      </c>
      <c r="AM269" s="47">
        <v>0</v>
      </c>
      <c r="AN269" s="47">
        <v>0</v>
      </c>
      <c r="AO269" s="47">
        <v>0</v>
      </c>
      <c r="AP269" s="419"/>
      <c r="AQ269" s="96"/>
    </row>
    <row r="270" spans="1:43" s="327" customFormat="1" ht="28.5" customHeight="1">
      <c r="A270" s="1022" t="s">
        <v>190</v>
      </c>
      <c r="B270" s="797" t="s">
        <v>191</v>
      </c>
      <c r="C270" s="1338"/>
      <c r="D270" s="1338"/>
      <c r="E270" s="1338"/>
      <c r="F270" s="1338">
        <v>80</v>
      </c>
      <c r="G270" s="824"/>
      <c r="H270" s="824"/>
      <c r="I270" s="990" t="s">
        <v>20</v>
      </c>
      <c r="J270" s="52">
        <f>L270</f>
        <v>45265.81</v>
      </c>
      <c r="K270" s="52"/>
      <c r="L270" s="3">
        <f t="shared" ref="L270:AO270" si="167">L271+L273</f>
        <v>45265.81</v>
      </c>
      <c r="M270" s="3">
        <f t="shared" si="167"/>
        <v>33.479999999999997</v>
      </c>
      <c r="N270" s="3">
        <f t="shared" si="167"/>
        <v>7044.44</v>
      </c>
      <c r="O270" s="3">
        <f t="shared" si="167"/>
        <v>11467.37</v>
      </c>
      <c r="P270" s="3">
        <f t="shared" si="167"/>
        <v>40219.919999999998</v>
      </c>
      <c r="Q270" s="3">
        <f t="shared" si="167"/>
        <v>0</v>
      </c>
      <c r="R270" s="3">
        <f t="shared" si="167"/>
        <v>0</v>
      </c>
      <c r="S270" s="3">
        <f t="shared" si="167"/>
        <v>0</v>
      </c>
      <c r="T270" s="3">
        <f t="shared" si="167"/>
        <v>27</v>
      </c>
      <c r="U270" s="3">
        <f t="shared" si="167"/>
        <v>27</v>
      </c>
      <c r="V270" s="3">
        <f t="shared" si="167"/>
        <v>0</v>
      </c>
      <c r="W270" s="3">
        <f t="shared" si="167"/>
        <v>0</v>
      </c>
      <c r="X270" s="3">
        <f t="shared" si="167"/>
        <v>0</v>
      </c>
      <c r="Y270" s="3">
        <f t="shared" si="167"/>
        <v>0</v>
      </c>
      <c r="Z270" s="95">
        <v>0</v>
      </c>
      <c r="AA270" s="3">
        <f t="shared" si="167"/>
        <v>0</v>
      </c>
      <c r="AB270" s="3">
        <f>AB271+AB273</f>
        <v>0</v>
      </c>
      <c r="AC270" s="3">
        <f>AC271+AC273</f>
        <v>0</v>
      </c>
      <c r="AD270" s="3">
        <f>AD271+AD273</f>
        <v>27</v>
      </c>
      <c r="AE270" s="3">
        <f>AE271+AE273</f>
        <v>0</v>
      </c>
      <c r="AF270" s="3">
        <f t="shared" si="167"/>
        <v>0</v>
      </c>
      <c r="AG270" s="3">
        <f t="shared" si="167"/>
        <v>0</v>
      </c>
      <c r="AH270" s="3">
        <f t="shared" si="167"/>
        <v>0</v>
      </c>
      <c r="AI270" s="3">
        <f t="shared" si="167"/>
        <v>0</v>
      </c>
      <c r="AJ270" s="3">
        <f t="shared" si="167"/>
        <v>0</v>
      </c>
      <c r="AK270" s="3">
        <f>P270-Q270</f>
        <v>40219.919999999998</v>
      </c>
      <c r="AL270" s="3">
        <f>AK270</f>
        <v>40219.919999999998</v>
      </c>
      <c r="AM270" s="318">
        <v>0</v>
      </c>
      <c r="AN270" s="3">
        <f t="shared" si="167"/>
        <v>0</v>
      </c>
      <c r="AO270" s="3">
        <f t="shared" si="167"/>
        <v>0</v>
      </c>
      <c r="AP270" s="852"/>
      <c r="AQ270" s="95">
        <v>0</v>
      </c>
    </row>
    <row r="271" spans="1:43" ht="17.25" customHeight="1">
      <c r="A271" s="1023"/>
      <c r="B271" s="1" t="s">
        <v>15</v>
      </c>
      <c r="C271" s="1339"/>
      <c r="D271" s="1339"/>
      <c r="E271" s="1339"/>
      <c r="F271" s="1339"/>
      <c r="G271" s="893">
        <v>2019</v>
      </c>
      <c r="H271" s="893">
        <v>2019</v>
      </c>
      <c r="I271" s="991"/>
      <c r="J271" s="6">
        <f>L271</f>
        <v>7077.92</v>
      </c>
      <c r="K271" s="6"/>
      <c r="L271" s="47">
        <v>7077.92</v>
      </c>
      <c r="M271" s="47">
        <v>33.479999999999997</v>
      </c>
      <c r="N271" s="47">
        <v>7044.44</v>
      </c>
      <c r="O271" s="47">
        <v>0</v>
      </c>
      <c r="P271" s="47">
        <v>0</v>
      </c>
      <c r="Q271" s="47">
        <v>0</v>
      </c>
      <c r="R271" s="47">
        <f t="shared" ref="R271:AD271" si="168">SUM(R272)</f>
        <v>0</v>
      </c>
      <c r="S271" s="47">
        <f t="shared" si="168"/>
        <v>0</v>
      </c>
      <c r="T271" s="47">
        <f t="shared" si="168"/>
        <v>27</v>
      </c>
      <c r="U271" s="47">
        <f t="shared" si="168"/>
        <v>27</v>
      </c>
      <c r="V271" s="47">
        <f t="shared" si="168"/>
        <v>0</v>
      </c>
      <c r="W271" s="47">
        <f t="shared" si="168"/>
        <v>0</v>
      </c>
      <c r="X271" s="47">
        <f t="shared" si="168"/>
        <v>0</v>
      </c>
      <c r="Y271" s="47">
        <f t="shared" si="168"/>
        <v>0</v>
      </c>
      <c r="Z271" s="96"/>
      <c r="AA271" s="47">
        <v>0</v>
      </c>
      <c r="AB271" s="47">
        <f t="shared" si="168"/>
        <v>0</v>
      </c>
      <c r="AC271" s="47">
        <f t="shared" si="168"/>
        <v>0</v>
      </c>
      <c r="AD271" s="47">
        <f t="shared" si="168"/>
        <v>27</v>
      </c>
      <c r="AE271" s="47">
        <v>0</v>
      </c>
      <c r="AF271" s="47">
        <f>AF272</f>
        <v>0</v>
      </c>
      <c r="AG271" s="47">
        <f>AG272</f>
        <v>0</v>
      </c>
      <c r="AH271" s="47">
        <f>AH272</f>
        <v>0</v>
      </c>
      <c r="AI271" s="47">
        <f>AI272</f>
        <v>0</v>
      </c>
      <c r="AJ271" s="47">
        <f>AJ272</f>
        <v>0</v>
      </c>
      <c r="AK271" s="47">
        <v>0</v>
      </c>
      <c r="AL271" s="47">
        <v>0</v>
      </c>
      <c r="AM271" s="47">
        <v>0</v>
      </c>
      <c r="AN271" s="47">
        <v>0</v>
      </c>
      <c r="AO271" s="47">
        <v>0</v>
      </c>
      <c r="AP271" s="419"/>
      <c r="AQ271" s="96"/>
    </row>
    <row r="272" spans="1:43" s="266" customFormat="1" ht="25.5" hidden="1" customHeight="1">
      <c r="A272" s="1023"/>
      <c r="B272" s="102" t="s">
        <v>267</v>
      </c>
      <c r="C272" s="578"/>
      <c r="D272" s="578"/>
      <c r="E272" s="578"/>
      <c r="F272" s="578"/>
      <c r="G272" s="104"/>
      <c r="H272" s="104"/>
      <c r="I272" s="991"/>
      <c r="J272" s="106"/>
      <c r="K272" s="106"/>
      <c r="L272" s="96"/>
      <c r="M272" s="96"/>
      <c r="N272" s="96"/>
      <c r="O272" s="96"/>
      <c r="P272" s="96">
        <f>R272</f>
        <v>0</v>
      </c>
      <c r="Q272" s="96">
        <f>S272+U272</f>
        <v>27</v>
      </c>
      <c r="R272" s="96">
        <v>0</v>
      </c>
      <c r="S272" s="96">
        <v>0</v>
      </c>
      <c r="T272" s="96">
        <f>U272</f>
        <v>27</v>
      </c>
      <c r="U272" s="96">
        <f>ROUND((32.4/1.2),2)</f>
        <v>27</v>
      </c>
      <c r="V272" s="96"/>
      <c r="W272" s="96"/>
      <c r="X272" s="96"/>
      <c r="Y272" s="96"/>
      <c r="Z272" s="96"/>
      <c r="AA272" s="96">
        <f>AD272</f>
        <v>27</v>
      </c>
      <c r="AB272" s="96">
        <v>0</v>
      </c>
      <c r="AC272" s="96"/>
      <c r="AD272" s="96">
        <v>27</v>
      </c>
      <c r="AE272" s="96"/>
      <c r="AF272" s="96">
        <f>SUM(AG272:AG272)</f>
        <v>0</v>
      </c>
      <c r="AG272" s="96"/>
      <c r="AH272" s="96"/>
      <c r="AI272" s="96"/>
      <c r="AJ272" s="96"/>
      <c r="AK272" s="96"/>
      <c r="AL272" s="96"/>
      <c r="AM272" s="96"/>
      <c r="AN272" s="96"/>
      <c r="AO272" s="96"/>
      <c r="AP272" s="421"/>
      <c r="AQ272" s="96"/>
    </row>
    <row r="273" spans="1:43" ht="17.25" customHeight="1">
      <c r="A273" s="1025"/>
      <c r="B273" s="1" t="s">
        <v>16</v>
      </c>
      <c r="C273" s="927"/>
      <c r="D273" s="927"/>
      <c r="E273" s="927"/>
      <c r="F273" s="927"/>
      <c r="G273" s="893">
        <v>2020</v>
      </c>
      <c r="H273" s="893">
        <v>2021</v>
      </c>
      <c r="I273" s="992"/>
      <c r="J273" s="6">
        <f>L273</f>
        <v>38187.89</v>
      </c>
      <c r="K273" s="6"/>
      <c r="L273" s="47">
        <v>38187.89</v>
      </c>
      <c r="M273" s="47">
        <v>0</v>
      </c>
      <c r="N273" s="47">
        <v>0</v>
      </c>
      <c r="O273" s="47">
        <v>11467.37</v>
      </c>
      <c r="P273" s="47">
        <v>40219.919999999998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v>0</v>
      </c>
      <c r="Y273" s="47">
        <v>0</v>
      </c>
      <c r="Z273" s="96"/>
      <c r="AA273" s="47">
        <v>0</v>
      </c>
      <c r="AB273" s="47">
        <v>0</v>
      </c>
      <c r="AC273" s="47">
        <v>0</v>
      </c>
      <c r="AD273" s="47">
        <v>0</v>
      </c>
      <c r="AE273" s="47">
        <v>0</v>
      </c>
      <c r="AF273" s="47">
        <v>0</v>
      </c>
      <c r="AG273" s="47">
        <v>0</v>
      </c>
      <c r="AH273" s="47">
        <v>0</v>
      </c>
      <c r="AI273" s="47">
        <v>0</v>
      </c>
      <c r="AJ273" s="47">
        <v>0</v>
      </c>
      <c r="AK273" s="47">
        <v>0</v>
      </c>
      <c r="AL273" s="47">
        <v>0</v>
      </c>
      <c r="AM273" s="47">
        <v>0</v>
      </c>
      <c r="AN273" s="47">
        <v>0</v>
      </c>
      <c r="AO273" s="47">
        <v>0</v>
      </c>
      <c r="AP273" s="419"/>
      <c r="AQ273" s="96"/>
    </row>
    <row r="274" spans="1:43" s="327" customFormat="1" ht="39.75" customHeight="1">
      <c r="A274" s="1022" t="s">
        <v>192</v>
      </c>
      <c r="B274" s="789" t="s">
        <v>166</v>
      </c>
      <c r="C274" s="1338"/>
      <c r="D274" s="1338"/>
      <c r="E274" s="1338"/>
      <c r="F274" s="1338">
        <v>80</v>
      </c>
      <c r="G274" s="824"/>
      <c r="H274" s="824"/>
      <c r="I274" s="990" t="s">
        <v>20</v>
      </c>
      <c r="J274" s="52">
        <f>L274</f>
        <v>94875.549999999988</v>
      </c>
      <c r="K274" s="52"/>
      <c r="L274" s="3">
        <f t="shared" ref="L274:O274" si="169">L275+L278</f>
        <v>94875.549999999988</v>
      </c>
      <c r="M274" s="3">
        <f t="shared" si="169"/>
        <v>2761.44</v>
      </c>
      <c r="N274" s="3">
        <f t="shared" si="169"/>
        <v>9629.68</v>
      </c>
      <c r="O274" s="3">
        <f t="shared" si="169"/>
        <v>22469.279999999999</v>
      </c>
      <c r="P274" s="3">
        <v>3907.02</v>
      </c>
      <c r="Q274" s="3">
        <v>0</v>
      </c>
      <c r="R274" s="3">
        <f t="shared" ref="R274:Y274" si="170">R275+R278</f>
        <v>646.02599999999995</v>
      </c>
      <c r="S274" s="3">
        <f t="shared" si="170"/>
        <v>646.02599999999995</v>
      </c>
      <c r="T274" s="3">
        <f t="shared" si="170"/>
        <v>872.63599999999997</v>
      </c>
      <c r="U274" s="3">
        <f t="shared" si="170"/>
        <v>872.63599999999997</v>
      </c>
      <c r="V274" s="3">
        <f t="shared" si="170"/>
        <v>0</v>
      </c>
      <c r="W274" s="3">
        <f t="shared" si="170"/>
        <v>0</v>
      </c>
      <c r="X274" s="3">
        <f t="shared" si="170"/>
        <v>0</v>
      </c>
      <c r="Y274" s="3">
        <f t="shared" si="170"/>
        <v>0</v>
      </c>
      <c r="Z274" s="3">
        <v>0</v>
      </c>
      <c r="AA274" s="3">
        <f>AA275+AA278</f>
        <v>0</v>
      </c>
      <c r="AB274" s="3">
        <f>AB275+AB278</f>
        <v>0</v>
      </c>
      <c r="AC274" s="3">
        <f t="shared" ref="AC274:AJ274" si="171">AC275+AC278</f>
        <v>0</v>
      </c>
      <c r="AD274" s="3">
        <f t="shared" si="171"/>
        <v>0</v>
      </c>
      <c r="AE274" s="3">
        <f t="shared" si="171"/>
        <v>0</v>
      </c>
      <c r="AF274" s="3">
        <f t="shared" si="171"/>
        <v>0</v>
      </c>
      <c r="AG274" s="3">
        <f t="shared" si="171"/>
        <v>0</v>
      </c>
      <c r="AH274" s="3">
        <f t="shared" si="171"/>
        <v>0</v>
      </c>
      <c r="AI274" s="3">
        <f t="shared" si="171"/>
        <v>0</v>
      </c>
      <c r="AJ274" s="3">
        <f t="shared" si="171"/>
        <v>0</v>
      </c>
      <c r="AK274" s="3">
        <f>P274-Q274</f>
        <v>3907.02</v>
      </c>
      <c r="AL274" s="3">
        <f>AK274</f>
        <v>3907.02</v>
      </c>
      <c r="AM274" s="3">
        <f>ROUND((Q274*100%/P274*100),2)</f>
        <v>0</v>
      </c>
      <c r="AN274" s="3">
        <f>AN275+AN278</f>
        <v>0</v>
      </c>
      <c r="AO274" s="3">
        <f>AO275+AO278</f>
        <v>0</v>
      </c>
      <c r="AP274" s="640" t="s">
        <v>256</v>
      </c>
      <c r="AQ274" s="3">
        <v>0</v>
      </c>
    </row>
    <row r="275" spans="1:43" ht="16.5" hidden="1" customHeight="1">
      <c r="A275" s="1023"/>
      <c r="B275" s="42" t="s">
        <v>15</v>
      </c>
      <c r="C275" s="1339"/>
      <c r="D275" s="1339"/>
      <c r="E275" s="1339"/>
      <c r="F275" s="1339"/>
      <c r="G275" s="313"/>
      <c r="H275" s="925"/>
      <c r="I275" s="991"/>
      <c r="J275" s="911"/>
      <c r="K275" s="47"/>
      <c r="L275" s="47">
        <v>5734.87</v>
      </c>
      <c r="M275" s="47">
        <v>2761.44</v>
      </c>
      <c r="N275" s="47">
        <v>105.99</v>
      </c>
      <c r="O275" s="47">
        <v>0</v>
      </c>
      <c r="P275" s="47">
        <v>0</v>
      </c>
      <c r="Q275" s="47">
        <f>SUM(Q276:Q278)</f>
        <v>1518.6619999999998</v>
      </c>
      <c r="R275" s="47">
        <f>S275</f>
        <v>646.02599999999995</v>
      </c>
      <c r="S275" s="47">
        <f>SUM(S276:S278)</f>
        <v>646.02599999999995</v>
      </c>
      <c r="T275" s="47">
        <f>SUM(T276:T278)</f>
        <v>872.63599999999997</v>
      </c>
      <c r="U275" s="47">
        <f>SUM(U276:U278)</f>
        <v>872.63599999999997</v>
      </c>
      <c r="V275" s="47">
        <f>SUM(V276:V278)</f>
        <v>0</v>
      </c>
      <c r="W275" s="47">
        <f>SUM(W276:W278)</f>
        <v>0</v>
      </c>
      <c r="X275" s="47">
        <v>0</v>
      </c>
      <c r="Y275" s="47">
        <f t="shared" ref="Y275:AE275" si="172">SUM(Y276:Y278)</f>
        <v>0</v>
      </c>
      <c r="Z275" s="96"/>
      <c r="AA275" s="47">
        <f t="shared" si="172"/>
        <v>0</v>
      </c>
      <c r="AB275" s="47">
        <f t="shared" si="172"/>
        <v>0</v>
      </c>
      <c r="AC275" s="47">
        <f t="shared" si="172"/>
        <v>0</v>
      </c>
      <c r="AD275" s="47">
        <f t="shared" si="172"/>
        <v>0</v>
      </c>
      <c r="AE275" s="47">
        <f t="shared" si="172"/>
        <v>0</v>
      </c>
      <c r="AF275" s="47">
        <f>SUM(AF276)</f>
        <v>0</v>
      </c>
      <c r="AG275" s="47">
        <f>SUM(AG276)</f>
        <v>0</v>
      </c>
      <c r="AH275" s="47">
        <f>SUM(AH276)</f>
        <v>0</v>
      </c>
      <c r="AI275" s="47">
        <f>SUM(AI276)</f>
        <v>0</v>
      </c>
      <c r="AJ275" s="47">
        <f>SUM(AJ276)</f>
        <v>0</v>
      </c>
      <c r="AK275" s="47">
        <v>0</v>
      </c>
      <c r="AL275" s="47">
        <v>0</v>
      </c>
      <c r="AM275" s="47">
        <v>0</v>
      </c>
      <c r="AN275" s="47">
        <v>0</v>
      </c>
      <c r="AO275" s="47">
        <v>0</v>
      </c>
      <c r="AP275" s="397"/>
      <c r="AQ275" s="96"/>
    </row>
    <row r="276" spans="1:43" s="266" customFormat="1" ht="16.5" hidden="1" customHeight="1">
      <c r="A276" s="1023"/>
      <c r="B276" s="252" t="s">
        <v>228</v>
      </c>
      <c r="C276" s="363"/>
      <c r="D276" s="363"/>
      <c r="E276" s="363"/>
      <c r="F276" s="363"/>
      <c r="G276" s="363"/>
      <c r="H276" s="364"/>
      <c r="I276" s="991"/>
      <c r="J276" s="258"/>
      <c r="K276" s="96"/>
      <c r="L276" s="96"/>
      <c r="M276" s="96"/>
      <c r="N276" s="96"/>
      <c r="O276" s="96"/>
      <c r="P276" s="47"/>
      <c r="Q276" s="96">
        <f>S276+U276</f>
        <v>1518.6619999999998</v>
      </c>
      <c r="R276" s="96">
        <v>0</v>
      </c>
      <c r="S276" s="96">
        <v>646.02599999999995</v>
      </c>
      <c r="T276" s="96">
        <f>U276</f>
        <v>872.63599999999997</v>
      </c>
      <c r="U276" s="96">
        <v>872.63599999999997</v>
      </c>
      <c r="V276" s="96"/>
      <c r="W276" s="96"/>
      <c r="X276" s="96">
        <v>0</v>
      </c>
      <c r="Y276" s="96">
        <v>0</v>
      </c>
      <c r="Z276" s="96"/>
      <c r="AA276" s="96">
        <v>0</v>
      </c>
      <c r="AB276" s="96">
        <v>0</v>
      </c>
      <c r="AC276" s="96"/>
      <c r="AD276" s="96"/>
      <c r="AE276" s="96">
        <v>0</v>
      </c>
      <c r="AF276" s="96">
        <f>SUM(AG276:AG276)</f>
        <v>0</v>
      </c>
      <c r="AG276" s="96"/>
      <c r="AH276" s="96"/>
      <c r="AI276" s="96"/>
      <c r="AJ276" s="96"/>
      <c r="AK276" s="96">
        <v>0</v>
      </c>
      <c r="AL276" s="96">
        <v>0</v>
      </c>
      <c r="AM276" s="96">
        <v>0</v>
      </c>
      <c r="AN276" s="96">
        <v>0</v>
      </c>
      <c r="AO276" s="96">
        <v>0</v>
      </c>
      <c r="AP276" s="405"/>
      <c r="AQ276" s="96"/>
    </row>
    <row r="277" spans="1:43" s="266" customFormat="1" ht="16.5" hidden="1" customHeight="1">
      <c r="A277" s="1023"/>
      <c r="B277" s="252" t="s">
        <v>267</v>
      </c>
      <c r="C277" s="363"/>
      <c r="D277" s="363"/>
      <c r="E277" s="363"/>
      <c r="F277" s="363"/>
      <c r="G277" s="363"/>
      <c r="H277" s="364"/>
      <c r="I277" s="991"/>
      <c r="J277" s="258"/>
      <c r="K277" s="96"/>
      <c r="L277" s="96"/>
      <c r="M277" s="96"/>
      <c r="N277" s="96"/>
      <c r="O277" s="96"/>
      <c r="P277" s="96">
        <f>R277+T277</f>
        <v>0</v>
      </c>
      <c r="Q277" s="96">
        <f>S277+U277</f>
        <v>0</v>
      </c>
      <c r="R277" s="96">
        <v>0</v>
      </c>
      <c r="S277" s="96">
        <v>0</v>
      </c>
      <c r="T277" s="96">
        <f>U277</f>
        <v>0</v>
      </c>
      <c r="U277" s="96">
        <v>0</v>
      </c>
      <c r="V277" s="96"/>
      <c r="W277" s="96"/>
      <c r="X277" s="96"/>
      <c r="Y277" s="96"/>
      <c r="Z277" s="96"/>
      <c r="AA277" s="96">
        <f>SUM(AB277:AD277)</f>
        <v>0</v>
      </c>
      <c r="AB277" s="96"/>
      <c r="AC277" s="96">
        <v>0</v>
      </c>
      <c r="AD277" s="96">
        <v>0</v>
      </c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  <c r="AO277" s="96"/>
      <c r="AP277" s="405"/>
      <c r="AQ277" s="96"/>
    </row>
    <row r="278" spans="1:43" ht="0.75" hidden="1" customHeight="1">
      <c r="A278" s="1025"/>
      <c r="B278" s="1" t="s">
        <v>16</v>
      </c>
      <c r="C278" s="927"/>
      <c r="D278" s="927"/>
      <c r="E278" s="927"/>
      <c r="F278" s="927"/>
      <c r="G278" s="893">
        <v>2020</v>
      </c>
      <c r="H278" s="893">
        <v>2021</v>
      </c>
      <c r="I278" s="992"/>
      <c r="J278" s="6">
        <f>L278</f>
        <v>89140.68</v>
      </c>
      <c r="K278" s="6"/>
      <c r="L278" s="47">
        <v>89140.68</v>
      </c>
      <c r="M278" s="47">
        <v>0</v>
      </c>
      <c r="N278" s="47">
        <v>9523.69</v>
      </c>
      <c r="O278" s="47">
        <v>22469.279999999999</v>
      </c>
      <c r="P278" s="47">
        <v>2605.9899999999998</v>
      </c>
      <c r="Q278" s="47">
        <v>0</v>
      </c>
      <c r="R278" s="47">
        <v>0</v>
      </c>
      <c r="S278" s="47">
        <v>0</v>
      </c>
      <c r="T278" s="47">
        <v>0</v>
      </c>
      <c r="U278" s="47">
        <v>0</v>
      </c>
      <c r="V278" s="47">
        <v>0</v>
      </c>
      <c r="W278" s="47">
        <v>0</v>
      </c>
      <c r="X278" s="47">
        <v>0</v>
      </c>
      <c r="Y278" s="47">
        <v>0</v>
      </c>
      <c r="Z278" s="96"/>
      <c r="AA278" s="47">
        <v>0</v>
      </c>
      <c r="AB278" s="47">
        <v>0</v>
      </c>
      <c r="AC278" s="47">
        <v>0</v>
      </c>
      <c r="AD278" s="47">
        <v>0</v>
      </c>
      <c r="AE278" s="47">
        <v>0</v>
      </c>
      <c r="AF278" s="47">
        <v>0</v>
      </c>
      <c r="AG278" s="47">
        <v>0</v>
      </c>
      <c r="AH278" s="47">
        <v>0</v>
      </c>
      <c r="AI278" s="47">
        <v>0</v>
      </c>
      <c r="AJ278" s="47">
        <v>0</v>
      </c>
      <c r="AK278" s="47">
        <v>0</v>
      </c>
      <c r="AL278" s="47">
        <v>0</v>
      </c>
      <c r="AM278" s="47">
        <v>0</v>
      </c>
      <c r="AN278" s="47">
        <v>0</v>
      </c>
      <c r="AO278" s="47">
        <v>0</v>
      </c>
      <c r="AP278" s="419"/>
      <c r="AQ278" s="96"/>
    </row>
    <row r="279" spans="1:43" s="327" customFormat="1" ht="41.25" customHeight="1">
      <c r="A279" s="1022" t="s">
        <v>193</v>
      </c>
      <c r="B279" s="789" t="s">
        <v>163</v>
      </c>
      <c r="C279" s="1338"/>
      <c r="D279" s="1338"/>
      <c r="E279" s="1338"/>
      <c r="F279" s="1338">
        <v>81</v>
      </c>
      <c r="G279" s="824"/>
      <c r="H279" s="824"/>
      <c r="I279" s="990" t="s">
        <v>20</v>
      </c>
      <c r="J279" s="52">
        <f>L279</f>
        <v>5513.9</v>
      </c>
      <c r="K279" s="52"/>
      <c r="L279" s="3">
        <f t="shared" ref="L279:AA279" si="173">L280+L285</f>
        <v>5513.9</v>
      </c>
      <c r="M279" s="3">
        <f t="shared" si="173"/>
        <v>297.18</v>
      </c>
      <c r="N279" s="3">
        <f t="shared" si="173"/>
        <v>1639.85</v>
      </c>
      <c r="O279" s="3">
        <f t="shared" si="173"/>
        <v>0</v>
      </c>
      <c r="P279" s="3">
        <f t="shared" si="173"/>
        <v>0</v>
      </c>
      <c r="Q279" s="3">
        <f t="shared" si="173"/>
        <v>0</v>
      </c>
      <c r="R279" s="3">
        <f t="shared" si="173"/>
        <v>0</v>
      </c>
      <c r="S279" s="3">
        <f t="shared" si="173"/>
        <v>0</v>
      </c>
      <c r="T279" s="3">
        <f t="shared" si="173"/>
        <v>0</v>
      </c>
      <c r="U279" s="3">
        <f t="shared" si="173"/>
        <v>0</v>
      </c>
      <c r="V279" s="3">
        <f t="shared" si="173"/>
        <v>0</v>
      </c>
      <c r="W279" s="3">
        <f t="shared" si="173"/>
        <v>0</v>
      </c>
      <c r="X279" s="3">
        <f t="shared" si="173"/>
        <v>0</v>
      </c>
      <c r="Y279" s="3">
        <f t="shared" si="173"/>
        <v>0</v>
      </c>
      <c r="Z279" s="95">
        <v>0</v>
      </c>
      <c r="AA279" s="3">
        <f t="shared" si="173"/>
        <v>0</v>
      </c>
      <c r="AB279" s="3">
        <f>AB280+AB285</f>
        <v>0</v>
      </c>
      <c r="AC279" s="3">
        <f t="shared" ref="AC279:AJ279" si="174">AC280+AC285</f>
        <v>0</v>
      </c>
      <c r="AD279" s="3">
        <f t="shared" si="174"/>
        <v>0</v>
      </c>
      <c r="AE279" s="3">
        <f t="shared" si="174"/>
        <v>0</v>
      </c>
      <c r="AF279" s="3">
        <f t="shared" si="174"/>
        <v>0</v>
      </c>
      <c r="AG279" s="3">
        <f t="shared" si="174"/>
        <v>0</v>
      </c>
      <c r="AH279" s="3">
        <f t="shared" si="174"/>
        <v>0</v>
      </c>
      <c r="AI279" s="3">
        <f t="shared" si="174"/>
        <v>0</v>
      </c>
      <c r="AJ279" s="3">
        <f t="shared" si="174"/>
        <v>0</v>
      </c>
      <c r="AK279" s="3">
        <f>P279-Q279</f>
        <v>0</v>
      </c>
      <c r="AL279" s="3">
        <f>AK279</f>
        <v>0</v>
      </c>
      <c r="AM279" s="3">
        <v>0</v>
      </c>
      <c r="AN279" s="3">
        <f>AN280+AN285</f>
        <v>0</v>
      </c>
      <c r="AO279" s="3">
        <f>AO280+AO285</f>
        <v>0</v>
      </c>
      <c r="AP279" s="640" t="s">
        <v>256</v>
      </c>
      <c r="AQ279" s="95">
        <v>0</v>
      </c>
    </row>
    <row r="280" spans="1:43" ht="17.25" hidden="1" customHeight="1">
      <c r="A280" s="1023"/>
      <c r="B280" s="1" t="s">
        <v>15</v>
      </c>
      <c r="C280" s="1339"/>
      <c r="D280" s="1339"/>
      <c r="E280" s="1339"/>
      <c r="F280" s="1339"/>
      <c r="G280" s="893">
        <v>2021</v>
      </c>
      <c r="H280" s="893">
        <v>2023</v>
      </c>
      <c r="I280" s="991"/>
      <c r="J280" s="6">
        <f>L280</f>
        <v>594.36</v>
      </c>
      <c r="K280" s="6"/>
      <c r="L280" s="47">
        <v>594.36</v>
      </c>
      <c r="M280" s="47">
        <v>297.18</v>
      </c>
      <c r="N280" s="47">
        <v>0</v>
      </c>
      <c r="O280" s="47">
        <v>0</v>
      </c>
      <c r="P280" s="47">
        <v>0</v>
      </c>
      <c r="Q280" s="47">
        <f>SUM(Q282:Q284)</f>
        <v>0</v>
      </c>
      <c r="R280" s="47">
        <f t="shared" ref="R280:AE280" si="175">SUM(R282:R284)</f>
        <v>0</v>
      </c>
      <c r="S280" s="47">
        <f t="shared" si="175"/>
        <v>0</v>
      </c>
      <c r="T280" s="47">
        <f t="shared" si="175"/>
        <v>0</v>
      </c>
      <c r="U280" s="47">
        <f t="shared" si="175"/>
        <v>0</v>
      </c>
      <c r="V280" s="47">
        <f t="shared" si="175"/>
        <v>0</v>
      </c>
      <c r="W280" s="47">
        <f t="shared" si="175"/>
        <v>0</v>
      </c>
      <c r="X280" s="47">
        <v>0</v>
      </c>
      <c r="Y280" s="47">
        <f t="shared" si="175"/>
        <v>0</v>
      </c>
      <c r="Z280" s="96"/>
      <c r="AA280" s="47">
        <f t="shared" si="175"/>
        <v>0</v>
      </c>
      <c r="AB280" s="47">
        <f t="shared" si="175"/>
        <v>0</v>
      </c>
      <c r="AC280" s="47">
        <f t="shared" si="175"/>
        <v>0</v>
      </c>
      <c r="AD280" s="47">
        <f t="shared" si="175"/>
        <v>0</v>
      </c>
      <c r="AE280" s="47">
        <f t="shared" si="175"/>
        <v>0</v>
      </c>
      <c r="AF280" s="47">
        <f>AF284</f>
        <v>0</v>
      </c>
      <c r="AG280" s="47">
        <f>AG284</f>
        <v>0</v>
      </c>
      <c r="AH280" s="47">
        <f>AH284</f>
        <v>0</v>
      </c>
      <c r="AI280" s="47">
        <f>AI284</f>
        <v>0</v>
      </c>
      <c r="AJ280" s="47">
        <f>AJ284</f>
        <v>0</v>
      </c>
      <c r="AK280" s="47">
        <v>0</v>
      </c>
      <c r="AL280" s="47">
        <v>0</v>
      </c>
      <c r="AM280" s="47">
        <v>0</v>
      </c>
      <c r="AN280" s="47">
        <v>0</v>
      </c>
      <c r="AO280" s="47">
        <v>0</v>
      </c>
      <c r="AP280" s="419"/>
      <c r="AQ280" s="96"/>
    </row>
    <row r="281" spans="1:43" s="266" customFormat="1" ht="17.25" hidden="1" customHeight="1">
      <c r="A281" s="1023"/>
      <c r="B281" s="102" t="s">
        <v>93</v>
      </c>
      <c r="C281" s="578"/>
      <c r="D281" s="578"/>
      <c r="E281" s="578"/>
      <c r="F281" s="578"/>
      <c r="G281" s="104"/>
      <c r="H281" s="104"/>
      <c r="I281" s="991"/>
      <c r="J281" s="106"/>
      <c r="K281" s="106"/>
      <c r="L281" s="96"/>
      <c r="M281" s="96"/>
      <c r="N281" s="96"/>
      <c r="O281" s="96"/>
      <c r="P281" s="96">
        <f>R281</f>
        <v>0</v>
      </c>
      <c r="Q281" s="96">
        <f>S281</f>
        <v>0</v>
      </c>
      <c r="R281" s="96">
        <f>S281</f>
        <v>0</v>
      </c>
      <c r="S281" s="96">
        <v>0</v>
      </c>
      <c r="T281" s="96"/>
      <c r="U281" s="96"/>
      <c r="V281" s="96"/>
      <c r="W281" s="96"/>
      <c r="X281" s="96">
        <v>0</v>
      </c>
      <c r="Y281" s="96">
        <v>0</v>
      </c>
      <c r="Z281" s="96"/>
      <c r="AA281" s="96">
        <v>0</v>
      </c>
      <c r="AB281" s="96">
        <v>0</v>
      </c>
      <c r="AC281" s="96"/>
      <c r="AD281" s="96"/>
      <c r="AE281" s="96"/>
      <c r="AF281" s="96"/>
      <c r="AG281" s="96"/>
      <c r="AH281" s="96"/>
      <c r="AI281" s="96"/>
      <c r="AJ281" s="96"/>
      <c r="AK281" s="96"/>
      <c r="AL281" s="96"/>
      <c r="AM281" s="96"/>
      <c r="AN281" s="96"/>
      <c r="AO281" s="96"/>
      <c r="AP281" s="421"/>
      <c r="AQ281" s="96"/>
    </row>
    <row r="282" spans="1:43" s="266" customFormat="1" ht="17.25" hidden="1" customHeight="1">
      <c r="A282" s="1023"/>
      <c r="B282" s="252" t="s">
        <v>225</v>
      </c>
      <c r="C282" s="363"/>
      <c r="D282" s="363"/>
      <c r="E282" s="363"/>
      <c r="F282" s="363"/>
      <c r="G282" s="363"/>
      <c r="H282" s="364"/>
      <c r="I282" s="991"/>
      <c r="J282" s="258"/>
      <c r="K282" s="96"/>
      <c r="L282" s="96"/>
      <c r="M282" s="96"/>
      <c r="N282" s="96"/>
      <c r="O282" s="96"/>
      <c r="P282" s="47"/>
      <c r="Q282" s="96">
        <f>Y282</f>
        <v>0</v>
      </c>
      <c r="R282" s="96"/>
      <c r="S282" s="96"/>
      <c r="T282" s="96"/>
      <c r="U282" s="96"/>
      <c r="V282" s="96"/>
      <c r="W282" s="96"/>
      <c r="X282" s="96">
        <v>0</v>
      </c>
      <c r="Y282" s="96">
        <v>0</v>
      </c>
      <c r="Z282" s="96"/>
      <c r="AA282" s="96">
        <v>0</v>
      </c>
      <c r="AB282" s="96">
        <v>0</v>
      </c>
      <c r="AC282" s="96"/>
      <c r="AD282" s="96"/>
      <c r="AE282" s="96"/>
      <c r="AF282" s="96"/>
      <c r="AG282" s="96"/>
      <c r="AH282" s="96"/>
      <c r="AI282" s="96"/>
      <c r="AJ282" s="96"/>
      <c r="AK282" s="96"/>
      <c r="AL282" s="96"/>
      <c r="AM282" s="96"/>
      <c r="AN282" s="96"/>
      <c r="AO282" s="96"/>
      <c r="AP282" s="405"/>
      <c r="AQ282" s="96"/>
    </row>
    <row r="283" spans="1:43" s="266" customFormat="1" ht="17.25" hidden="1" customHeight="1">
      <c r="A283" s="1023"/>
      <c r="B283" s="252" t="s">
        <v>226</v>
      </c>
      <c r="C283" s="363"/>
      <c r="D283" s="363"/>
      <c r="E283" s="363"/>
      <c r="F283" s="363"/>
      <c r="G283" s="363"/>
      <c r="H283" s="364"/>
      <c r="I283" s="991"/>
      <c r="J283" s="258"/>
      <c r="K283" s="96"/>
      <c r="L283" s="96"/>
      <c r="M283" s="96"/>
      <c r="N283" s="96"/>
      <c r="O283" s="96"/>
      <c r="P283" s="47"/>
      <c r="Q283" s="96">
        <f>S283</f>
        <v>0</v>
      </c>
      <c r="R283" s="96">
        <f>S283</f>
        <v>0</v>
      </c>
      <c r="S283" s="96">
        <v>0</v>
      </c>
      <c r="T283" s="96"/>
      <c r="U283" s="96"/>
      <c r="V283" s="96"/>
      <c r="W283" s="96"/>
      <c r="X283" s="96">
        <v>0</v>
      </c>
      <c r="Y283" s="96">
        <v>0</v>
      </c>
      <c r="Z283" s="96"/>
      <c r="AA283" s="96">
        <f>AB283</f>
        <v>0</v>
      </c>
      <c r="AB283" s="96">
        <v>0</v>
      </c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  <c r="AO283" s="96"/>
      <c r="AP283" s="405"/>
      <c r="AQ283" s="96"/>
    </row>
    <row r="284" spans="1:43" s="266" customFormat="1" ht="17.25" hidden="1" customHeight="1">
      <c r="A284" s="1023"/>
      <c r="B284" s="252" t="s">
        <v>227</v>
      </c>
      <c r="C284" s="363"/>
      <c r="D284" s="363"/>
      <c r="E284" s="363"/>
      <c r="F284" s="363"/>
      <c r="G284" s="363"/>
      <c r="H284" s="364"/>
      <c r="I284" s="991"/>
      <c r="J284" s="258"/>
      <c r="K284" s="96"/>
      <c r="L284" s="96"/>
      <c r="M284" s="96"/>
      <c r="N284" s="96"/>
      <c r="O284" s="96"/>
      <c r="P284" s="47"/>
      <c r="Q284" s="96">
        <f>Y284</f>
        <v>0</v>
      </c>
      <c r="R284" s="96"/>
      <c r="S284" s="96"/>
      <c r="T284" s="96"/>
      <c r="U284" s="96"/>
      <c r="V284" s="96"/>
      <c r="W284" s="96"/>
      <c r="X284" s="96">
        <v>0</v>
      </c>
      <c r="Y284" s="96">
        <v>0</v>
      </c>
      <c r="Z284" s="96"/>
      <c r="AA284" s="96">
        <v>0</v>
      </c>
      <c r="AB284" s="96">
        <v>0</v>
      </c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  <c r="AO284" s="96"/>
      <c r="AP284" s="405"/>
      <c r="AQ284" s="96"/>
    </row>
    <row r="285" spans="1:43" ht="15.75" hidden="1" customHeight="1">
      <c r="A285" s="1025"/>
      <c r="B285" s="1" t="s">
        <v>32</v>
      </c>
      <c r="C285" s="927"/>
      <c r="D285" s="927"/>
      <c r="E285" s="927"/>
      <c r="F285" s="927"/>
      <c r="G285" s="893">
        <v>2022</v>
      </c>
      <c r="H285" s="893">
        <v>2025</v>
      </c>
      <c r="I285" s="992"/>
      <c r="J285" s="6">
        <f>L285</f>
        <v>4919.54</v>
      </c>
      <c r="K285" s="6"/>
      <c r="L285" s="47">
        <v>4919.54</v>
      </c>
      <c r="M285" s="47">
        <v>0</v>
      </c>
      <c r="N285" s="47">
        <v>1639.85</v>
      </c>
      <c r="O285" s="47">
        <v>0</v>
      </c>
      <c r="P285" s="47">
        <v>0</v>
      </c>
      <c r="Q285" s="47">
        <v>0</v>
      </c>
      <c r="R285" s="47">
        <v>0</v>
      </c>
      <c r="S285" s="47">
        <v>0</v>
      </c>
      <c r="T285" s="47">
        <v>0</v>
      </c>
      <c r="U285" s="47">
        <v>0</v>
      </c>
      <c r="V285" s="47">
        <v>0</v>
      </c>
      <c r="W285" s="47">
        <v>0</v>
      </c>
      <c r="X285" s="47">
        <v>0</v>
      </c>
      <c r="Y285" s="47">
        <v>0</v>
      </c>
      <c r="Z285" s="96"/>
      <c r="AA285" s="47">
        <v>0</v>
      </c>
      <c r="AB285" s="47">
        <v>0</v>
      </c>
      <c r="AC285" s="47">
        <v>0</v>
      </c>
      <c r="AD285" s="47">
        <v>0</v>
      </c>
      <c r="AE285" s="47">
        <v>0</v>
      </c>
      <c r="AF285" s="47">
        <v>0</v>
      </c>
      <c r="AG285" s="47">
        <v>0</v>
      </c>
      <c r="AH285" s="47">
        <v>0</v>
      </c>
      <c r="AI285" s="47">
        <v>0</v>
      </c>
      <c r="AJ285" s="47">
        <v>0</v>
      </c>
      <c r="AK285" s="47">
        <v>0</v>
      </c>
      <c r="AL285" s="47">
        <v>0</v>
      </c>
      <c r="AM285" s="47">
        <v>0</v>
      </c>
      <c r="AN285" s="47">
        <v>0</v>
      </c>
      <c r="AO285" s="47">
        <v>0</v>
      </c>
      <c r="AP285" s="419"/>
      <c r="AQ285" s="96"/>
    </row>
    <row r="286" spans="1:43" s="327" customFormat="1" ht="22.5" customHeight="1">
      <c r="A286" s="1022" t="s">
        <v>194</v>
      </c>
      <c r="B286" s="797" t="s">
        <v>196</v>
      </c>
      <c r="C286" s="882"/>
      <c r="D286" s="882"/>
      <c r="E286" s="882"/>
      <c r="F286" s="882">
        <v>82</v>
      </c>
      <c r="G286" s="824"/>
      <c r="H286" s="824"/>
      <c r="I286" s="990" t="s">
        <v>20</v>
      </c>
      <c r="J286" s="52">
        <f>L286</f>
        <v>12299.37</v>
      </c>
      <c r="K286" s="52"/>
      <c r="L286" s="3">
        <f>L289</f>
        <v>12299.37</v>
      </c>
      <c r="M286" s="3">
        <f t="shared" ref="M286:AO286" si="176">M289</f>
        <v>0</v>
      </c>
      <c r="N286" s="3">
        <f t="shared" si="176"/>
        <v>0</v>
      </c>
      <c r="O286" s="3">
        <f t="shared" si="176"/>
        <v>5371.98</v>
      </c>
      <c r="P286" s="3">
        <f>P289+P287</f>
        <v>0</v>
      </c>
      <c r="Q286" s="3">
        <f t="shared" ref="Q286:AA286" si="177">Q289+Q287</f>
        <v>1205.0050000000001</v>
      </c>
      <c r="R286" s="3">
        <f t="shared" si="177"/>
        <v>0</v>
      </c>
      <c r="S286" s="3">
        <f t="shared" si="177"/>
        <v>0</v>
      </c>
      <c r="T286" s="3">
        <f t="shared" si="177"/>
        <v>0</v>
      </c>
      <c r="U286" s="3">
        <f t="shared" si="177"/>
        <v>0</v>
      </c>
      <c r="V286" s="3">
        <f t="shared" si="177"/>
        <v>0</v>
      </c>
      <c r="W286" s="3">
        <f t="shared" si="177"/>
        <v>0</v>
      </c>
      <c r="X286" s="3">
        <f t="shared" si="177"/>
        <v>0</v>
      </c>
      <c r="Y286" s="3">
        <f t="shared" si="177"/>
        <v>0</v>
      </c>
      <c r="Z286" s="3">
        <f t="shared" si="177"/>
        <v>0</v>
      </c>
      <c r="AA286" s="3">
        <f t="shared" si="177"/>
        <v>1870</v>
      </c>
      <c r="AB286" s="3">
        <f t="shared" si="176"/>
        <v>0</v>
      </c>
      <c r="AC286" s="3">
        <f t="shared" si="176"/>
        <v>0</v>
      </c>
      <c r="AD286" s="3">
        <f t="shared" si="176"/>
        <v>0</v>
      </c>
      <c r="AE286" s="3">
        <f t="shared" si="176"/>
        <v>0</v>
      </c>
      <c r="AF286" s="3">
        <f t="shared" si="176"/>
        <v>0</v>
      </c>
      <c r="AG286" s="3">
        <f t="shared" si="176"/>
        <v>0</v>
      </c>
      <c r="AH286" s="3">
        <f t="shared" si="176"/>
        <v>0</v>
      </c>
      <c r="AI286" s="3">
        <f t="shared" si="176"/>
        <v>0</v>
      </c>
      <c r="AJ286" s="3">
        <f t="shared" si="176"/>
        <v>0</v>
      </c>
      <c r="AK286" s="3">
        <f t="shared" si="176"/>
        <v>0</v>
      </c>
      <c r="AL286" s="3">
        <f t="shared" si="176"/>
        <v>0</v>
      </c>
      <c r="AM286" s="3">
        <f t="shared" si="176"/>
        <v>0</v>
      </c>
      <c r="AN286" s="3">
        <f t="shared" si="176"/>
        <v>0</v>
      </c>
      <c r="AO286" s="3">
        <f t="shared" si="176"/>
        <v>0</v>
      </c>
      <c r="AP286" s="852"/>
      <c r="AQ286" s="95">
        <v>0</v>
      </c>
    </row>
    <row r="287" spans="1:43" ht="15.75" customHeight="1">
      <c r="A287" s="1023"/>
      <c r="B287" s="1" t="s">
        <v>39</v>
      </c>
      <c r="C287" s="928"/>
      <c r="D287" s="928"/>
      <c r="E287" s="928"/>
      <c r="F287" s="928"/>
      <c r="G287" s="893"/>
      <c r="H287" s="893"/>
      <c r="I287" s="991"/>
      <c r="J287" s="6"/>
      <c r="K287" s="6"/>
      <c r="L287" s="47"/>
      <c r="M287" s="47"/>
      <c r="N287" s="47"/>
      <c r="O287" s="47"/>
      <c r="P287" s="47">
        <f>R287</f>
        <v>0</v>
      </c>
      <c r="Q287" s="47">
        <f>Q288</f>
        <v>1205.0050000000001</v>
      </c>
      <c r="R287" s="47">
        <f t="shared" ref="R287:AA287" si="178">R288</f>
        <v>0</v>
      </c>
      <c r="S287" s="47">
        <f t="shared" si="178"/>
        <v>0</v>
      </c>
      <c r="T287" s="47">
        <f t="shared" si="178"/>
        <v>0</v>
      </c>
      <c r="U287" s="47">
        <f t="shared" si="178"/>
        <v>0</v>
      </c>
      <c r="V287" s="47">
        <f t="shared" si="178"/>
        <v>0</v>
      </c>
      <c r="W287" s="47">
        <f t="shared" si="178"/>
        <v>0</v>
      </c>
      <c r="X287" s="47">
        <f t="shared" si="178"/>
        <v>0</v>
      </c>
      <c r="Y287" s="47">
        <f t="shared" si="178"/>
        <v>0</v>
      </c>
      <c r="Z287" s="47">
        <f t="shared" si="178"/>
        <v>0</v>
      </c>
      <c r="AA287" s="47">
        <f t="shared" si="178"/>
        <v>1870</v>
      </c>
      <c r="AB287" s="47">
        <v>0</v>
      </c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19"/>
      <c r="AQ287" s="47"/>
    </row>
    <row r="288" spans="1:43" s="266" customFormat="1" ht="15.75" hidden="1" customHeight="1">
      <c r="A288" s="1023"/>
      <c r="B288" s="102" t="s">
        <v>457</v>
      </c>
      <c r="C288" s="578"/>
      <c r="D288" s="578"/>
      <c r="E288" s="578"/>
      <c r="F288" s="578"/>
      <c r="G288" s="104"/>
      <c r="H288" s="104"/>
      <c r="I288" s="991"/>
      <c r="J288" s="106"/>
      <c r="K288" s="106"/>
      <c r="L288" s="96"/>
      <c r="M288" s="96"/>
      <c r="N288" s="96"/>
      <c r="O288" s="96"/>
      <c r="P288" s="96"/>
      <c r="Q288" s="96">
        <v>1205.0050000000001</v>
      </c>
      <c r="R288" s="96"/>
      <c r="S288" s="96"/>
      <c r="T288" s="96"/>
      <c r="U288" s="96"/>
      <c r="V288" s="96"/>
      <c r="W288" s="96"/>
      <c r="X288" s="96"/>
      <c r="Y288" s="96"/>
      <c r="Z288" s="96"/>
      <c r="AA288" s="96">
        <v>1870</v>
      </c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  <c r="AO288" s="96"/>
      <c r="AP288" s="421"/>
      <c r="AQ288" s="96"/>
    </row>
    <row r="289" spans="1:79" ht="19.5" customHeight="1">
      <c r="A289" s="1025"/>
      <c r="B289" s="1" t="s">
        <v>213</v>
      </c>
      <c r="C289" s="927"/>
      <c r="D289" s="927"/>
      <c r="E289" s="927"/>
      <c r="F289" s="927"/>
      <c r="G289" s="893">
        <v>2024</v>
      </c>
      <c r="H289" s="893">
        <v>2029</v>
      </c>
      <c r="I289" s="992"/>
      <c r="J289" s="6">
        <f>L289</f>
        <v>12299.37</v>
      </c>
      <c r="K289" s="6"/>
      <c r="L289" s="47">
        <v>12299.37</v>
      </c>
      <c r="M289" s="47">
        <v>0</v>
      </c>
      <c r="N289" s="47">
        <v>0</v>
      </c>
      <c r="O289" s="47">
        <v>5371.98</v>
      </c>
      <c r="P289" s="47">
        <v>0</v>
      </c>
      <c r="Q289" s="47"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v>0</v>
      </c>
      <c r="W289" s="47">
        <v>0</v>
      </c>
      <c r="X289" s="47">
        <v>0</v>
      </c>
      <c r="Y289" s="47">
        <v>0</v>
      </c>
      <c r="Z289" s="96"/>
      <c r="AA289" s="47">
        <v>0</v>
      </c>
      <c r="AB289" s="47">
        <v>0</v>
      </c>
      <c r="AC289" s="47">
        <v>0</v>
      </c>
      <c r="AD289" s="47">
        <v>0</v>
      </c>
      <c r="AE289" s="47">
        <v>0</v>
      </c>
      <c r="AF289" s="47">
        <v>0</v>
      </c>
      <c r="AG289" s="47">
        <v>0</v>
      </c>
      <c r="AH289" s="47">
        <v>0</v>
      </c>
      <c r="AI289" s="47">
        <v>0</v>
      </c>
      <c r="AJ289" s="47">
        <v>0</v>
      </c>
      <c r="AK289" s="47">
        <v>0</v>
      </c>
      <c r="AL289" s="47">
        <v>0</v>
      </c>
      <c r="AM289" s="47">
        <v>0</v>
      </c>
      <c r="AN289" s="47">
        <v>0</v>
      </c>
      <c r="AO289" s="47">
        <v>0</v>
      </c>
      <c r="AP289" s="419"/>
      <c r="AQ289" s="96"/>
    </row>
    <row r="290" spans="1:79" s="327" customFormat="1" ht="24" customHeight="1">
      <c r="A290" s="1022" t="s">
        <v>195</v>
      </c>
      <c r="B290" s="797" t="s">
        <v>197</v>
      </c>
      <c r="C290" s="882"/>
      <c r="D290" s="882"/>
      <c r="E290" s="882"/>
      <c r="F290" s="882">
        <v>83</v>
      </c>
      <c r="G290" s="824"/>
      <c r="H290" s="824"/>
      <c r="I290" s="880"/>
      <c r="J290" s="52">
        <f>L290</f>
        <v>264150.86</v>
      </c>
      <c r="K290" s="52"/>
      <c r="L290" s="3">
        <f t="shared" ref="L290:Q290" si="179">L291+L295</f>
        <v>264150.86</v>
      </c>
      <c r="M290" s="3">
        <f t="shared" si="179"/>
        <v>263850.07</v>
      </c>
      <c r="N290" s="3">
        <f t="shared" si="179"/>
        <v>263850.07</v>
      </c>
      <c r="O290" s="3">
        <f t="shared" si="179"/>
        <v>263850.07</v>
      </c>
      <c r="P290" s="3">
        <f t="shared" si="179"/>
        <v>3.4</v>
      </c>
      <c r="Q290" s="3">
        <f t="shared" si="179"/>
        <v>21718.314000000002</v>
      </c>
      <c r="R290" s="3">
        <f t="shared" ref="R290:Z290" si="180">R291+R295</f>
        <v>21707.924000000003</v>
      </c>
      <c r="S290" s="3">
        <f t="shared" si="180"/>
        <v>21707.924000000003</v>
      </c>
      <c r="T290" s="3">
        <f t="shared" si="180"/>
        <v>21707.924000000003</v>
      </c>
      <c r="U290" s="3">
        <f t="shared" si="180"/>
        <v>31563.179000000004</v>
      </c>
      <c r="V290" s="3">
        <f t="shared" si="180"/>
        <v>21707.924000000003</v>
      </c>
      <c r="W290" s="3">
        <f t="shared" si="180"/>
        <v>21707.924000000003</v>
      </c>
      <c r="X290" s="3">
        <f t="shared" si="180"/>
        <v>21707.924000000003</v>
      </c>
      <c r="Y290" s="3">
        <f t="shared" si="180"/>
        <v>21707.924000000003</v>
      </c>
      <c r="Z290" s="3">
        <f t="shared" si="180"/>
        <v>21707.924000000003</v>
      </c>
      <c r="AA290" s="3">
        <f>AA291+AA295</f>
        <v>21707.924000000003</v>
      </c>
      <c r="AB290" s="3">
        <f>AB291+AB295</f>
        <v>17522.268</v>
      </c>
      <c r="AC290" s="3">
        <f>AC291+AC295</f>
        <v>17119.198000000004</v>
      </c>
      <c r="AD290" s="3">
        <f t="shared" ref="AD290:AO290" si="181">AD291</f>
        <v>63735.476889999998</v>
      </c>
      <c r="AE290" s="3">
        <f t="shared" si="181"/>
        <v>0</v>
      </c>
      <c r="AF290" s="3">
        <f t="shared" si="181"/>
        <v>0</v>
      </c>
      <c r="AG290" s="3">
        <f t="shared" si="181"/>
        <v>0</v>
      </c>
      <c r="AH290" s="3">
        <f t="shared" si="181"/>
        <v>0</v>
      </c>
      <c r="AI290" s="3">
        <f t="shared" si="181"/>
        <v>0</v>
      </c>
      <c r="AJ290" s="3">
        <f t="shared" si="181"/>
        <v>0</v>
      </c>
      <c r="AK290" s="3">
        <f t="shared" si="181"/>
        <v>0</v>
      </c>
      <c r="AL290" s="3">
        <f t="shared" si="181"/>
        <v>0</v>
      </c>
      <c r="AM290" s="3">
        <v>7.79</v>
      </c>
      <c r="AN290" s="3">
        <f t="shared" si="181"/>
        <v>0</v>
      </c>
      <c r="AO290" s="3">
        <f t="shared" si="181"/>
        <v>0</v>
      </c>
      <c r="AP290" s="852"/>
      <c r="AQ290" s="95">
        <f>116.245</f>
        <v>116.245</v>
      </c>
      <c r="AR290" s="853"/>
    </row>
    <row r="291" spans="1:79" ht="14.25" customHeight="1">
      <c r="A291" s="1023"/>
      <c r="B291" s="1" t="s">
        <v>213</v>
      </c>
      <c r="C291" s="927"/>
      <c r="D291" s="927"/>
      <c r="E291" s="927"/>
      <c r="F291" s="927"/>
      <c r="G291" s="893">
        <v>2026</v>
      </c>
      <c r="H291" s="893">
        <v>2033</v>
      </c>
      <c r="I291" s="893" t="s">
        <v>20</v>
      </c>
      <c r="J291" s="6">
        <f>L291</f>
        <v>300.79000000000002</v>
      </c>
      <c r="K291" s="6"/>
      <c r="L291" s="47">
        <v>300.79000000000002</v>
      </c>
      <c r="M291" s="47">
        <v>0</v>
      </c>
      <c r="N291" s="47">
        <v>0</v>
      </c>
      <c r="O291" s="47">
        <v>0</v>
      </c>
      <c r="P291" s="47">
        <v>3.4</v>
      </c>
      <c r="Q291" s="47">
        <f>SUM(Q292:Q294)</f>
        <v>10.39</v>
      </c>
      <c r="R291" s="47">
        <f t="shared" ref="R291:AA291" si="182">SUM(R292:R294)</f>
        <v>0</v>
      </c>
      <c r="S291" s="47">
        <f t="shared" si="182"/>
        <v>0</v>
      </c>
      <c r="T291" s="47">
        <f t="shared" si="182"/>
        <v>0</v>
      </c>
      <c r="U291" s="47">
        <f t="shared" si="182"/>
        <v>3.4</v>
      </c>
      <c r="V291" s="47">
        <f t="shared" si="182"/>
        <v>0</v>
      </c>
      <c r="W291" s="47">
        <f t="shared" si="182"/>
        <v>0</v>
      </c>
      <c r="X291" s="47">
        <f t="shared" si="182"/>
        <v>0</v>
      </c>
      <c r="Y291" s="47">
        <f t="shared" si="182"/>
        <v>0</v>
      </c>
      <c r="Z291" s="47">
        <f t="shared" si="182"/>
        <v>0</v>
      </c>
      <c r="AA291" s="47">
        <f t="shared" si="182"/>
        <v>0</v>
      </c>
      <c r="AB291" s="47">
        <v>0</v>
      </c>
      <c r="AC291" s="47">
        <v>0</v>
      </c>
      <c r="AD291" s="47">
        <f>SUM(AD292:AD295)</f>
        <v>63735.476889999998</v>
      </c>
      <c r="AE291" s="47">
        <f>SUM(AE292:AE295)</f>
        <v>0</v>
      </c>
      <c r="AF291" s="47">
        <v>0</v>
      </c>
      <c r="AG291" s="47">
        <v>0</v>
      </c>
      <c r="AH291" s="47">
        <v>0</v>
      </c>
      <c r="AI291" s="47">
        <v>0</v>
      </c>
      <c r="AJ291" s="47">
        <v>0</v>
      </c>
      <c r="AK291" s="47">
        <v>0</v>
      </c>
      <c r="AL291" s="47">
        <v>0</v>
      </c>
      <c r="AM291" s="47">
        <v>0</v>
      </c>
      <c r="AN291" s="47">
        <v>0</v>
      </c>
      <c r="AO291" s="47">
        <v>0</v>
      </c>
      <c r="AP291" s="419"/>
      <c r="AQ291" s="96"/>
      <c r="AR291" s="602"/>
      <c r="AS291" s="602"/>
      <c r="AT291" s="602"/>
      <c r="AU291" s="602"/>
      <c r="AV291" s="602"/>
      <c r="AW291" s="602"/>
      <c r="AX291" s="602"/>
      <c r="AY291" s="602"/>
      <c r="AZ291" s="602"/>
      <c r="BA291" s="602"/>
      <c r="BB291" s="602"/>
      <c r="BC291" s="602"/>
      <c r="BD291" s="602"/>
      <c r="BE291" s="602"/>
      <c r="BF291" s="602"/>
      <c r="BG291" s="602"/>
      <c r="BH291" s="602"/>
      <c r="BI291" s="602"/>
      <c r="BJ291" s="602"/>
      <c r="BK291" s="602"/>
      <c r="BL291" s="602"/>
      <c r="BM291" s="602"/>
      <c r="BN291" s="602"/>
      <c r="BO291" s="602"/>
      <c r="BP291" s="602"/>
      <c r="BQ291" s="602"/>
      <c r="BR291" s="602"/>
      <c r="BS291" s="602"/>
      <c r="BT291" s="602"/>
      <c r="BU291" s="602"/>
      <c r="BV291" s="602"/>
      <c r="BW291" s="602"/>
      <c r="BX291" s="602"/>
      <c r="BY291" s="602"/>
      <c r="BZ291" s="602"/>
      <c r="CA291" s="602"/>
    </row>
    <row r="292" spans="1:79" s="266" customFormat="1" ht="15" hidden="1" customHeight="1">
      <c r="A292" s="1342"/>
      <c r="B292" s="92" t="s">
        <v>458</v>
      </c>
      <c r="C292" s="663"/>
      <c r="D292" s="663"/>
      <c r="E292" s="663"/>
      <c r="F292" s="663"/>
      <c r="G292" s="262"/>
      <c r="H292" s="262"/>
      <c r="I292" s="368"/>
      <c r="J292" s="443"/>
      <c r="K292" s="443"/>
      <c r="L292" s="268"/>
      <c r="M292" s="268"/>
      <c r="N292" s="268"/>
      <c r="O292" s="268"/>
      <c r="P292" s="268">
        <f>R292</f>
        <v>0</v>
      </c>
      <c r="Q292" s="268">
        <v>10.39</v>
      </c>
      <c r="R292" s="268">
        <f>S292</f>
        <v>0</v>
      </c>
      <c r="S292" s="268">
        <v>0</v>
      </c>
      <c r="T292" s="268"/>
      <c r="U292" s="268"/>
      <c r="V292" s="268"/>
      <c r="W292" s="268"/>
      <c r="X292" s="268"/>
      <c r="Y292" s="268"/>
      <c r="Z292" s="268"/>
      <c r="AA292" s="96">
        <v>0</v>
      </c>
      <c r="AB292" s="268">
        <v>0</v>
      </c>
      <c r="AC292" s="268"/>
      <c r="AD292" s="268"/>
      <c r="AE292" s="268"/>
      <c r="AF292" s="268"/>
      <c r="AG292" s="268"/>
      <c r="AH292" s="268"/>
      <c r="AI292" s="268"/>
      <c r="AJ292" s="268"/>
      <c r="AK292" s="268"/>
      <c r="AL292" s="268"/>
      <c r="AM292" s="268"/>
      <c r="AN292" s="268"/>
      <c r="AO292" s="268"/>
      <c r="AP292" s="418"/>
      <c r="AQ292" s="268"/>
      <c r="AR292" s="604"/>
      <c r="AS292" s="604"/>
      <c r="AT292" s="604"/>
      <c r="AU292" s="604"/>
      <c r="AV292" s="604"/>
      <c r="AW292" s="604"/>
      <c r="AX292" s="604"/>
      <c r="AY292" s="604"/>
      <c r="AZ292" s="604"/>
      <c r="BA292" s="604"/>
      <c r="BB292" s="604"/>
      <c r="BC292" s="604"/>
      <c r="BD292" s="604"/>
      <c r="BE292" s="604"/>
      <c r="BF292" s="604"/>
      <c r="BG292" s="604"/>
      <c r="BH292" s="604"/>
      <c r="BI292" s="604"/>
      <c r="BJ292" s="604"/>
      <c r="BK292" s="604"/>
      <c r="BL292" s="604"/>
      <c r="BM292" s="604"/>
      <c r="BN292" s="604"/>
      <c r="BO292" s="604"/>
      <c r="BP292" s="604"/>
      <c r="BQ292" s="604"/>
      <c r="BR292" s="604"/>
      <c r="BS292" s="604"/>
      <c r="BT292" s="604"/>
      <c r="BU292" s="604"/>
      <c r="BV292" s="604"/>
      <c r="BW292" s="604"/>
      <c r="BX292" s="604"/>
      <c r="BY292" s="604"/>
      <c r="BZ292" s="604"/>
      <c r="CA292" s="604"/>
    </row>
    <row r="293" spans="1:79" s="546" customFormat="1" hidden="1">
      <c r="A293" s="1342"/>
      <c r="B293" s="102" t="s">
        <v>314</v>
      </c>
      <c r="C293" s="578"/>
      <c r="D293" s="578"/>
      <c r="E293" s="578"/>
      <c r="F293" s="578"/>
      <c r="G293" s="104"/>
      <c r="H293" s="104"/>
      <c r="I293" s="444"/>
      <c r="J293" s="106"/>
      <c r="K293" s="106"/>
      <c r="L293" s="96"/>
      <c r="M293" s="96"/>
      <c r="N293" s="96"/>
      <c r="O293" s="96"/>
      <c r="P293" s="96"/>
      <c r="Q293" s="96">
        <v>0</v>
      </c>
      <c r="R293" s="96"/>
      <c r="S293" s="96">
        <v>0</v>
      </c>
      <c r="T293" s="96"/>
      <c r="U293" s="96">
        <v>3.4</v>
      </c>
      <c r="V293" s="96"/>
      <c r="W293" s="96"/>
      <c r="X293" s="96"/>
      <c r="Y293" s="96"/>
      <c r="Z293" s="96"/>
      <c r="AA293" s="96">
        <v>0</v>
      </c>
      <c r="AB293" s="96">
        <v>0</v>
      </c>
      <c r="AC293" s="96">
        <v>3.4</v>
      </c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421"/>
      <c r="AQ293" s="96"/>
      <c r="AR293" s="604"/>
      <c r="AS293" s="604"/>
      <c r="AT293" s="604"/>
      <c r="AU293" s="604"/>
      <c r="AV293" s="604"/>
      <c r="AW293" s="604"/>
      <c r="AX293" s="604"/>
      <c r="AY293" s="604"/>
      <c r="AZ293" s="604"/>
      <c r="BA293" s="604"/>
      <c r="BB293" s="604"/>
      <c r="BC293" s="604"/>
      <c r="BD293" s="604"/>
      <c r="BE293" s="604"/>
      <c r="BF293" s="604"/>
      <c r="BG293" s="604"/>
      <c r="BH293" s="604"/>
      <c r="BI293" s="604"/>
      <c r="BJ293" s="604"/>
      <c r="BK293" s="604"/>
      <c r="BL293" s="604"/>
      <c r="BM293" s="604"/>
      <c r="BN293" s="604"/>
      <c r="BO293" s="604"/>
      <c r="BP293" s="604"/>
      <c r="BQ293" s="604"/>
      <c r="BR293" s="604"/>
      <c r="BS293" s="604"/>
      <c r="BT293" s="604"/>
      <c r="BU293" s="604"/>
      <c r="BV293" s="604"/>
      <c r="BW293" s="604"/>
      <c r="BX293" s="604"/>
      <c r="BY293" s="604"/>
      <c r="BZ293" s="604"/>
      <c r="CA293" s="628"/>
    </row>
    <row r="294" spans="1:79" s="48" customFormat="1" ht="25.5" hidden="1" customHeight="1">
      <c r="A294" s="1342"/>
      <c r="B294" s="102" t="s">
        <v>265</v>
      </c>
      <c r="C294" s="578"/>
      <c r="D294" s="578"/>
      <c r="E294" s="578"/>
      <c r="F294" s="578"/>
      <c r="G294" s="104"/>
      <c r="H294" s="104"/>
      <c r="I294" s="625"/>
      <c r="J294" s="106"/>
      <c r="K294" s="106"/>
      <c r="L294" s="96"/>
      <c r="M294" s="96"/>
      <c r="N294" s="96"/>
      <c r="O294" s="96"/>
      <c r="P294" s="96">
        <f>R294+T294</f>
        <v>0</v>
      </c>
      <c r="Q294" s="96">
        <f>S294+U294+W294+Y294</f>
        <v>0</v>
      </c>
      <c r="R294" s="96"/>
      <c r="S294" s="96"/>
      <c r="T294" s="96">
        <v>0</v>
      </c>
      <c r="U294" s="96">
        <v>0</v>
      </c>
      <c r="V294" s="96">
        <f>W294</f>
        <v>0</v>
      </c>
      <c r="W294" s="96">
        <v>0</v>
      </c>
      <c r="X294" s="96"/>
      <c r="Y294" s="96">
        <v>0</v>
      </c>
      <c r="Z294" s="96"/>
      <c r="AA294" s="96">
        <f>SUM(AB294:AE294)</f>
        <v>0</v>
      </c>
      <c r="AB294" s="96"/>
      <c r="AC294" s="96">
        <v>0</v>
      </c>
      <c r="AD294" s="96">
        <v>0</v>
      </c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421"/>
      <c r="AQ294" s="96"/>
      <c r="AR294" s="602"/>
      <c r="AS294" s="602"/>
      <c r="AT294" s="602"/>
      <c r="AU294" s="602"/>
      <c r="AV294" s="602"/>
      <c r="AW294" s="602"/>
      <c r="AX294" s="602"/>
      <c r="AY294" s="602"/>
      <c r="AZ294" s="602"/>
      <c r="BA294" s="602"/>
      <c r="BB294" s="602"/>
      <c r="BC294" s="602"/>
      <c r="BD294" s="602"/>
      <c r="BE294" s="602"/>
      <c r="BF294" s="602"/>
      <c r="BG294" s="602"/>
      <c r="BH294" s="602"/>
      <c r="BI294" s="602"/>
      <c r="BJ294" s="602"/>
      <c r="BK294" s="602"/>
      <c r="BL294" s="602"/>
      <c r="BM294" s="602"/>
      <c r="BN294" s="602"/>
      <c r="BO294" s="602"/>
      <c r="BP294" s="602"/>
      <c r="BQ294" s="602"/>
      <c r="BR294" s="602"/>
      <c r="BS294" s="602"/>
      <c r="BT294" s="602"/>
      <c r="BU294" s="602"/>
      <c r="BV294" s="602"/>
      <c r="BW294" s="602"/>
      <c r="BX294" s="602"/>
      <c r="BY294" s="602"/>
      <c r="BZ294" s="602"/>
      <c r="CA294" s="627"/>
    </row>
    <row r="295" spans="1:79" s="48" customFormat="1" ht="15.75" customHeight="1">
      <c r="A295" s="1342"/>
      <c r="B295" s="1" t="s">
        <v>419</v>
      </c>
      <c r="C295" s="928"/>
      <c r="D295" s="928"/>
      <c r="E295" s="928"/>
      <c r="F295" s="928"/>
      <c r="G295" s="893"/>
      <c r="H295" s="893"/>
      <c r="I295" s="23" t="s">
        <v>10</v>
      </c>
      <c r="J295" s="6"/>
      <c r="K295" s="6"/>
      <c r="L295" s="47">
        <v>263850.07</v>
      </c>
      <c r="M295" s="47">
        <v>263850.07</v>
      </c>
      <c r="N295" s="47">
        <v>263850.07</v>
      </c>
      <c r="O295" s="47">
        <v>263850.07</v>
      </c>
      <c r="P295" s="47">
        <v>0</v>
      </c>
      <c r="Q295" s="47">
        <f>SUM(Q296:Q299)</f>
        <v>21707.924000000003</v>
      </c>
      <c r="R295" s="47">
        <f t="shared" ref="R295:AA295" si="183">SUM(R296:R299)</f>
        <v>21707.924000000003</v>
      </c>
      <c r="S295" s="47">
        <f t="shared" si="183"/>
        <v>21707.924000000003</v>
      </c>
      <c r="T295" s="47">
        <f t="shared" si="183"/>
        <v>21707.924000000003</v>
      </c>
      <c r="U295" s="47">
        <f t="shared" si="183"/>
        <v>31559.779000000002</v>
      </c>
      <c r="V295" s="47">
        <f t="shared" si="183"/>
        <v>21707.924000000003</v>
      </c>
      <c r="W295" s="47">
        <f t="shared" si="183"/>
        <v>21707.924000000003</v>
      </c>
      <c r="X295" s="47">
        <f t="shared" si="183"/>
        <v>21707.924000000003</v>
      </c>
      <c r="Y295" s="47">
        <f t="shared" si="183"/>
        <v>21707.924000000003</v>
      </c>
      <c r="Z295" s="47">
        <f t="shared" si="183"/>
        <v>21707.924000000003</v>
      </c>
      <c r="AA295" s="47">
        <f t="shared" si="183"/>
        <v>21707.924000000003</v>
      </c>
      <c r="AB295" s="47">
        <f t="shared" ref="AB295:AJ295" si="184">SUM(AB296:AB299)</f>
        <v>17522.268</v>
      </c>
      <c r="AC295" s="47">
        <f t="shared" si="184"/>
        <v>17119.198000000004</v>
      </c>
      <c r="AD295" s="47">
        <f t="shared" si="184"/>
        <v>63735.476889999998</v>
      </c>
      <c r="AE295" s="47">
        <f t="shared" si="184"/>
        <v>0</v>
      </c>
      <c r="AF295" s="47">
        <f t="shared" si="184"/>
        <v>0</v>
      </c>
      <c r="AG295" s="47">
        <f t="shared" si="184"/>
        <v>0</v>
      </c>
      <c r="AH295" s="47">
        <f t="shared" si="184"/>
        <v>0</v>
      </c>
      <c r="AI295" s="47">
        <f t="shared" si="184"/>
        <v>0</v>
      </c>
      <c r="AJ295" s="47">
        <f t="shared" si="184"/>
        <v>0</v>
      </c>
      <c r="AK295" s="47">
        <f>AK296</f>
        <v>0</v>
      </c>
      <c r="AL295" s="47">
        <v>0</v>
      </c>
      <c r="AM295" s="47">
        <v>0</v>
      </c>
      <c r="AN295" s="47">
        <v>0</v>
      </c>
      <c r="AO295" s="47">
        <v>0</v>
      </c>
      <c r="AP295" s="419"/>
      <c r="AQ295" s="96"/>
      <c r="AR295" s="602"/>
      <c r="AS295" s="602"/>
      <c r="AT295" s="602"/>
      <c r="AU295" s="602"/>
      <c r="AV295" s="602"/>
      <c r="AW295" s="602"/>
      <c r="AX295" s="602"/>
      <c r="AY295" s="602"/>
      <c r="AZ295" s="602"/>
      <c r="BA295" s="602"/>
      <c r="BB295" s="602"/>
      <c r="BC295" s="602"/>
      <c r="BD295" s="602"/>
      <c r="BE295" s="602"/>
      <c r="BF295" s="602"/>
      <c r="BG295" s="602"/>
      <c r="BH295" s="602"/>
      <c r="BI295" s="602"/>
      <c r="BJ295" s="602"/>
      <c r="BK295" s="602"/>
      <c r="BL295" s="602"/>
      <c r="BM295" s="602"/>
      <c r="BN295" s="602"/>
      <c r="BO295" s="602"/>
      <c r="BP295" s="602"/>
      <c r="BQ295" s="602"/>
      <c r="BR295" s="602"/>
      <c r="BS295" s="602"/>
      <c r="BT295" s="602"/>
      <c r="BU295" s="602"/>
      <c r="BV295" s="602"/>
      <c r="BW295" s="602"/>
      <c r="BX295" s="602"/>
      <c r="BY295" s="602"/>
      <c r="BZ295" s="602"/>
      <c r="CA295" s="627"/>
    </row>
    <row r="296" spans="1:79" s="546" customFormat="1" hidden="1">
      <c r="A296" s="1342"/>
      <c r="B296" s="102" t="s">
        <v>305</v>
      </c>
      <c r="C296" s="578"/>
      <c r="D296" s="578"/>
      <c r="E296" s="578"/>
      <c r="F296" s="578"/>
      <c r="G296" s="104"/>
      <c r="H296" s="104"/>
      <c r="I296" s="444"/>
      <c r="J296" s="106"/>
      <c r="K296" s="106"/>
      <c r="L296" s="96"/>
      <c r="M296" s="96"/>
      <c r="N296" s="96"/>
      <c r="O296" s="96"/>
      <c r="P296" s="96"/>
      <c r="Q296" s="96">
        <f>16680.201+4982.398</f>
        <v>21662.599000000002</v>
      </c>
      <c r="R296" s="96">
        <f t="shared" ref="R296:AA296" si="185">16680.201+4982.398</f>
        <v>21662.599000000002</v>
      </c>
      <c r="S296" s="96">
        <f t="shared" si="185"/>
        <v>21662.599000000002</v>
      </c>
      <c r="T296" s="96">
        <f t="shared" si="185"/>
        <v>21662.599000000002</v>
      </c>
      <c r="U296" s="96">
        <f t="shared" si="185"/>
        <v>21662.599000000002</v>
      </c>
      <c r="V296" s="96">
        <f t="shared" si="185"/>
        <v>21662.599000000002</v>
      </c>
      <c r="W296" s="96">
        <f t="shared" si="185"/>
        <v>21662.599000000002</v>
      </c>
      <c r="X296" s="96">
        <f t="shared" si="185"/>
        <v>21662.599000000002</v>
      </c>
      <c r="Y296" s="96">
        <f t="shared" si="185"/>
        <v>21662.599000000002</v>
      </c>
      <c r="Z296" s="96">
        <f t="shared" si="185"/>
        <v>21662.599000000002</v>
      </c>
      <c r="AA296" s="96">
        <f t="shared" si="185"/>
        <v>21662.599000000002</v>
      </c>
      <c r="AB296" s="96">
        <v>17505.331999999999</v>
      </c>
      <c r="AC296" s="96">
        <v>17063.596000000001</v>
      </c>
      <c r="AD296" s="96">
        <v>63608.259890000001</v>
      </c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421"/>
      <c r="AQ296" s="96"/>
      <c r="AR296" s="604"/>
      <c r="AS296" s="604"/>
      <c r="AT296" s="604"/>
      <c r="AU296" s="604"/>
      <c r="AV296" s="604"/>
      <c r="AW296" s="604"/>
      <c r="AX296" s="604"/>
      <c r="AY296" s="604"/>
      <c r="AZ296" s="604"/>
      <c r="BA296" s="604"/>
      <c r="BB296" s="604"/>
      <c r="BC296" s="604"/>
      <c r="BD296" s="604"/>
      <c r="BE296" s="604"/>
      <c r="BF296" s="604"/>
      <c r="BG296" s="604"/>
      <c r="BH296" s="604"/>
      <c r="BI296" s="604"/>
      <c r="BJ296" s="604"/>
      <c r="BK296" s="604"/>
      <c r="BL296" s="604"/>
      <c r="BM296" s="604"/>
      <c r="BN296" s="604"/>
      <c r="BO296" s="604"/>
      <c r="BP296" s="604"/>
      <c r="BQ296" s="604"/>
      <c r="BR296" s="604"/>
      <c r="BS296" s="604"/>
      <c r="BT296" s="604"/>
      <c r="BU296" s="604"/>
      <c r="BV296" s="604"/>
      <c r="BW296" s="604"/>
      <c r="BX296" s="604"/>
      <c r="BY296" s="604"/>
      <c r="BZ296" s="604"/>
      <c r="CA296" s="628"/>
    </row>
    <row r="297" spans="1:79" s="546" customFormat="1" hidden="1">
      <c r="A297" s="1342"/>
      <c r="B297" s="102" t="s">
        <v>306</v>
      </c>
      <c r="C297" s="578"/>
      <c r="D297" s="578"/>
      <c r="E297" s="578"/>
      <c r="F297" s="578"/>
      <c r="G297" s="104"/>
      <c r="H297" s="104"/>
      <c r="I297" s="444"/>
      <c r="J297" s="106"/>
      <c r="K297" s="106"/>
      <c r="L297" s="96"/>
      <c r="M297" s="96"/>
      <c r="N297" s="96"/>
      <c r="O297" s="96"/>
      <c r="P297" s="96"/>
      <c r="Q297" s="96">
        <f>34.9+10.425</f>
        <v>45.325000000000003</v>
      </c>
      <c r="R297" s="96">
        <f t="shared" ref="R297:AA297" si="186">34.9+10.425</f>
        <v>45.325000000000003</v>
      </c>
      <c r="S297" s="96">
        <f t="shared" si="186"/>
        <v>45.325000000000003</v>
      </c>
      <c r="T297" s="96">
        <f t="shared" si="186"/>
        <v>45.325000000000003</v>
      </c>
      <c r="U297" s="96">
        <f t="shared" si="186"/>
        <v>45.325000000000003</v>
      </c>
      <c r="V297" s="96">
        <f t="shared" si="186"/>
        <v>45.325000000000003</v>
      </c>
      <c r="W297" s="96">
        <f t="shared" si="186"/>
        <v>45.325000000000003</v>
      </c>
      <c r="X297" s="96">
        <f t="shared" si="186"/>
        <v>45.325000000000003</v>
      </c>
      <c r="Y297" s="96">
        <f t="shared" si="186"/>
        <v>45.325000000000003</v>
      </c>
      <c r="Z297" s="96">
        <f t="shared" si="186"/>
        <v>45.325000000000003</v>
      </c>
      <c r="AA297" s="96">
        <f t="shared" si="186"/>
        <v>45.325000000000003</v>
      </c>
      <c r="AB297" s="96">
        <v>16.936</v>
      </c>
      <c r="AC297" s="96">
        <v>52.201999999999998</v>
      </c>
      <c r="AD297" s="96">
        <v>127.217</v>
      </c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  <c r="AO297" s="96"/>
      <c r="AP297" s="421"/>
      <c r="AQ297" s="96"/>
      <c r="AR297" s="604"/>
      <c r="AS297" s="604"/>
      <c r="AT297" s="604"/>
      <c r="AU297" s="604"/>
      <c r="AV297" s="604"/>
      <c r="AW297" s="604"/>
      <c r="AX297" s="604"/>
      <c r="AY297" s="604"/>
      <c r="AZ297" s="604"/>
      <c r="BA297" s="604"/>
      <c r="BB297" s="604"/>
      <c r="BC297" s="604"/>
      <c r="BD297" s="604"/>
      <c r="BE297" s="604"/>
      <c r="BF297" s="604"/>
      <c r="BG297" s="604"/>
      <c r="BH297" s="604"/>
      <c r="BI297" s="604"/>
      <c r="BJ297" s="604"/>
      <c r="BK297" s="604"/>
      <c r="BL297" s="604"/>
      <c r="BM297" s="604"/>
      <c r="BN297" s="604"/>
      <c r="BO297" s="604"/>
      <c r="BP297" s="604"/>
      <c r="BQ297" s="604"/>
      <c r="BR297" s="604"/>
      <c r="BS297" s="604"/>
      <c r="BT297" s="604"/>
      <c r="BU297" s="604"/>
      <c r="BV297" s="604"/>
      <c r="BW297" s="604"/>
      <c r="BX297" s="604"/>
      <c r="BY297" s="604"/>
      <c r="BZ297" s="604"/>
      <c r="CA297" s="628"/>
    </row>
    <row r="298" spans="1:79" s="546" customFormat="1" hidden="1">
      <c r="A298" s="1342"/>
      <c r="B298" s="102" t="s">
        <v>319</v>
      </c>
      <c r="C298" s="578"/>
      <c r="D298" s="578"/>
      <c r="E298" s="578"/>
      <c r="F298" s="578"/>
      <c r="G298" s="104"/>
      <c r="H298" s="104"/>
      <c r="I298" s="444"/>
      <c r="J298" s="106"/>
      <c r="K298" s="106"/>
      <c r="L298" s="96"/>
      <c r="M298" s="96"/>
      <c r="N298" s="96"/>
      <c r="O298" s="96"/>
      <c r="P298" s="96"/>
      <c r="Q298" s="96">
        <v>0</v>
      </c>
      <c r="R298" s="96"/>
      <c r="S298" s="96"/>
      <c r="T298" s="96"/>
      <c r="U298" s="96">
        <v>9848.4549999999999</v>
      </c>
      <c r="V298" s="96"/>
      <c r="W298" s="96"/>
      <c r="X298" s="96"/>
      <c r="Y298" s="96"/>
      <c r="Z298" s="96"/>
      <c r="AA298" s="96">
        <v>0</v>
      </c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421"/>
      <c r="AQ298" s="96"/>
      <c r="AR298" s="604"/>
      <c r="AS298" s="604"/>
      <c r="AT298" s="604"/>
      <c r="AU298" s="604"/>
      <c r="AV298" s="604"/>
      <c r="AW298" s="604"/>
      <c r="AX298" s="604"/>
      <c r="AY298" s="604"/>
      <c r="AZ298" s="604"/>
      <c r="BA298" s="604"/>
      <c r="BB298" s="604"/>
      <c r="BC298" s="604"/>
      <c r="BD298" s="604"/>
      <c r="BE298" s="604"/>
      <c r="BF298" s="604"/>
      <c r="BG298" s="604"/>
      <c r="BH298" s="604"/>
      <c r="BI298" s="604"/>
      <c r="BJ298" s="604"/>
      <c r="BK298" s="604"/>
      <c r="BL298" s="604"/>
      <c r="BM298" s="604"/>
      <c r="BN298" s="604"/>
      <c r="BO298" s="604"/>
      <c r="BP298" s="604"/>
      <c r="BQ298" s="604"/>
      <c r="BR298" s="604"/>
      <c r="BS298" s="604"/>
      <c r="BT298" s="604"/>
      <c r="BU298" s="604"/>
      <c r="BV298" s="604"/>
      <c r="BW298" s="604"/>
      <c r="BX298" s="604"/>
      <c r="BY298" s="604"/>
      <c r="BZ298" s="604"/>
      <c r="CA298" s="628"/>
    </row>
    <row r="299" spans="1:79" s="546" customFormat="1" hidden="1">
      <c r="A299" s="1343"/>
      <c r="B299" s="102"/>
      <c r="C299" s="578"/>
      <c r="D299" s="578"/>
      <c r="E299" s="578"/>
      <c r="F299" s="578"/>
      <c r="G299" s="104"/>
      <c r="H299" s="104"/>
      <c r="I299" s="444"/>
      <c r="J299" s="106"/>
      <c r="K299" s="106"/>
      <c r="L299" s="96"/>
      <c r="M299" s="96"/>
      <c r="N299" s="96"/>
      <c r="O299" s="96"/>
      <c r="P299" s="96"/>
      <c r="Q299" s="96">
        <v>0</v>
      </c>
      <c r="R299" s="96"/>
      <c r="S299" s="96">
        <v>0</v>
      </c>
      <c r="T299" s="96"/>
      <c r="U299" s="96">
        <v>3.4</v>
      </c>
      <c r="V299" s="96"/>
      <c r="W299" s="96"/>
      <c r="X299" s="96"/>
      <c r="Y299" s="96"/>
      <c r="Z299" s="96"/>
      <c r="AA299" s="96">
        <v>0</v>
      </c>
      <c r="AB299" s="96">
        <v>0</v>
      </c>
      <c r="AC299" s="96">
        <v>3.4</v>
      </c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421"/>
      <c r="AQ299" s="96"/>
      <c r="AR299" s="604"/>
      <c r="AS299" s="604"/>
      <c r="AT299" s="604"/>
      <c r="AU299" s="604"/>
      <c r="AV299" s="604"/>
      <c r="AW299" s="604"/>
      <c r="AX299" s="604"/>
      <c r="AY299" s="604"/>
      <c r="AZ299" s="604"/>
      <c r="BA299" s="604"/>
      <c r="BB299" s="604"/>
      <c r="BC299" s="604"/>
      <c r="BD299" s="604"/>
      <c r="BE299" s="604"/>
      <c r="BF299" s="604"/>
      <c r="BG299" s="604"/>
      <c r="BH299" s="604"/>
      <c r="BI299" s="604"/>
      <c r="BJ299" s="604"/>
      <c r="BK299" s="604"/>
      <c r="BL299" s="604"/>
      <c r="BM299" s="604"/>
      <c r="BN299" s="604"/>
      <c r="BO299" s="604"/>
      <c r="BP299" s="604"/>
      <c r="BQ299" s="604"/>
      <c r="BR299" s="604"/>
      <c r="BS299" s="604"/>
      <c r="BT299" s="604"/>
      <c r="BU299" s="604"/>
      <c r="BV299" s="604"/>
      <c r="BW299" s="604"/>
      <c r="BX299" s="604"/>
      <c r="BY299" s="604"/>
      <c r="BZ299" s="604"/>
      <c r="CA299" s="628"/>
    </row>
    <row r="300" spans="1:79" s="327" customFormat="1" ht="33" customHeight="1">
      <c r="A300" s="1022" t="s">
        <v>194</v>
      </c>
      <c r="B300" s="797" t="s">
        <v>396</v>
      </c>
      <c r="C300" s="882"/>
      <c r="D300" s="882"/>
      <c r="E300" s="882"/>
      <c r="F300" s="882">
        <v>82</v>
      </c>
      <c r="G300" s="824"/>
      <c r="H300" s="824"/>
      <c r="I300" s="990" t="s">
        <v>20</v>
      </c>
      <c r="J300" s="52">
        <f>L300</f>
        <v>12299.37</v>
      </c>
      <c r="K300" s="52"/>
      <c r="L300" s="3">
        <f>L302</f>
        <v>12299.37</v>
      </c>
      <c r="M300" s="3">
        <f t="shared" ref="M300:O300" si="187">M302</f>
        <v>0</v>
      </c>
      <c r="N300" s="3">
        <f t="shared" si="187"/>
        <v>0</v>
      </c>
      <c r="O300" s="3">
        <f t="shared" si="187"/>
        <v>5371.98</v>
      </c>
      <c r="P300" s="3">
        <f>SUM(P301:P302)</f>
        <v>2400.44</v>
      </c>
      <c r="Q300" s="3">
        <f t="shared" ref="Q300:AA300" si="188">SUM(Q301:Q302)</f>
        <v>0</v>
      </c>
      <c r="R300" s="3">
        <f t="shared" si="188"/>
        <v>0</v>
      </c>
      <c r="S300" s="3">
        <f t="shared" si="188"/>
        <v>0</v>
      </c>
      <c r="T300" s="3">
        <f t="shared" si="188"/>
        <v>0</v>
      </c>
      <c r="U300" s="3">
        <f t="shared" si="188"/>
        <v>0</v>
      </c>
      <c r="V300" s="3">
        <f t="shared" si="188"/>
        <v>0</v>
      </c>
      <c r="W300" s="3">
        <f t="shared" si="188"/>
        <v>0</v>
      </c>
      <c r="X300" s="3">
        <f t="shared" si="188"/>
        <v>0</v>
      </c>
      <c r="Y300" s="3">
        <f t="shared" si="188"/>
        <v>0</v>
      </c>
      <c r="Z300" s="3">
        <f t="shared" si="188"/>
        <v>0</v>
      </c>
      <c r="AA300" s="3">
        <f t="shared" si="188"/>
        <v>0</v>
      </c>
      <c r="AB300" s="3">
        <f t="shared" ref="AB300:AO300" si="189">AB302</f>
        <v>0</v>
      </c>
      <c r="AC300" s="3">
        <f t="shared" si="189"/>
        <v>0</v>
      </c>
      <c r="AD300" s="3">
        <f t="shared" si="189"/>
        <v>0</v>
      </c>
      <c r="AE300" s="3">
        <f t="shared" si="189"/>
        <v>0</v>
      </c>
      <c r="AF300" s="3">
        <f t="shared" si="189"/>
        <v>0</v>
      </c>
      <c r="AG300" s="3">
        <f t="shared" si="189"/>
        <v>0</v>
      </c>
      <c r="AH300" s="3">
        <f t="shared" si="189"/>
        <v>0</v>
      </c>
      <c r="AI300" s="3">
        <f t="shared" si="189"/>
        <v>0</v>
      </c>
      <c r="AJ300" s="3">
        <f t="shared" si="189"/>
        <v>0</v>
      </c>
      <c r="AK300" s="3">
        <f t="shared" si="189"/>
        <v>0</v>
      </c>
      <c r="AL300" s="3">
        <f t="shared" si="189"/>
        <v>0</v>
      </c>
      <c r="AM300" s="3">
        <f t="shared" si="189"/>
        <v>0</v>
      </c>
      <c r="AN300" s="3">
        <f t="shared" si="189"/>
        <v>0</v>
      </c>
      <c r="AO300" s="3">
        <f t="shared" si="189"/>
        <v>0</v>
      </c>
      <c r="AP300" s="852"/>
      <c r="AQ300" s="95">
        <v>0</v>
      </c>
    </row>
    <row r="301" spans="1:79" ht="15.75" customHeight="1">
      <c r="A301" s="1023"/>
      <c r="B301" s="1" t="s">
        <v>39</v>
      </c>
      <c r="C301" s="928"/>
      <c r="D301" s="928"/>
      <c r="E301" s="928"/>
      <c r="F301" s="928"/>
      <c r="G301" s="893"/>
      <c r="H301" s="893"/>
      <c r="I301" s="991"/>
      <c r="J301" s="6"/>
      <c r="K301" s="6"/>
      <c r="L301" s="47"/>
      <c r="M301" s="47"/>
      <c r="N301" s="47"/>
      <c r="O301" s="47"/>
      <c r="P301" s="47">
        <v>2400.44</v>
      </c>
      <c r="Q301" s="47">
        <f>S301</f>
        <v>0</v>
      </c>
      <c r="R301" s="47">
        <f>S301</f>
        <v>0</v>
      </c>
      <c r="S301" s="47">
        <v>0</v>
      </c>
      <c r="T301" s="47"/>
      <c r="U301" s="47"/>
      <c r="V301" s="47"/>
      <c r="W301" s="47"/>
      <c r="X301" s="47"/>
      <c r="Y301" s="47"/>
      <c r="Z301" s="47"/>
      <c r="AA301" s="47">
        <v>0</v>
      </c>
      <c r="AB301" s="47">
        <v>0</v>
      </c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19"/>
      <c r="AQ301" s="47"/>
    </row>
    <row r="302" spans="1:79" ht="19.5" customHeight="1">
      <c r="A302" s="1025"/>
      <c r="B302" s="1" t="s">
        <v>213</v>
      </c>
      <c r="C302" s="927"/>
      <c r="D302" s="927"/>
      <c r="E302" s="927"/>
      <c r="F302" s="927"/>
      <c r="G302" s="893">
        <v>2024</v>
      </c>
      <c r="H302" s="893">
        <v>2029</v>
      </c>
      <c r="I302" s="992"/>
      <c r="J302" s="6">
        <f>L302</f>
        <v>12299.37</v>
      </c>
      <c r="K302" s="6"/>
      <c r="L302" s="47">
        <v>12299.37</v>
      </c>
      <c r="M302" s="47">
        <v>0</v>
      </c>
      <c r="N302" s="47">
        <v>0</v>
      </c>
      <c r="O302" s="47">
        <v>5371.98</v>
      </c>
      <c r="P302" s="47">
        <v>0</v>
      </c>
      <c r="Q302" s="47">
        <v>0</v>
      </c>
      <c r="R302" s="47">
        <v>0</v>
      </c>
      <c r="S302" s="47">
        <v>0</v>
      </c>
      <c r="T302" s="47">
        <v>0</v>
      </c>
      <c r="U302" s="47">
        <v>0</v>
      </c>
      <c r="V302" s="47">
        <v>0</v>
      </c>
      <c r="W302" s="47">
        <v>0</v>
      </c>
      <c r="X302" s="47">
        <v>0</v>
      </c>
      <c r="Y302" s="47">
        <v>0</v>
      </c>
      <c r="Z302" s="96"/>
      <c r="AA302" s="47">
        <v>0</v>
      </c>
      <c r="AB302" s="47">
        <v>0</v>
      </c>
      <c r="AC302" s="47">
        <v>0</v>
      </c>
      <c r="AD302" s="47">
        <v>0</v>
      </c>
      <c r="AE302" s="47">
        <v>0</v>
      </c>
      <c r="AF302" s="47">
        <v>0</v>
      </c>
      <c r="AG302" s="47">
        <v>0</v>
      </c>
      <c r="AH302" s="47">
        <v>0</v>
      </c>
      <c r="AI302" s="47">
        <v>0</v>
      </c>
      <c r="AJ302" s="47">
        <v>0</v>
      </c>
      <c r="AK302" s="47">
        <v>0</v>
      </c>
      <c r="AL302" s="47">
        <v>0</v>
      </c>
      <c r="AM302" s="47">
        <v>0</v>
      </c>
      <c r="AN302" s="47">
        <v>0</v>
      </c>
      <c r="AO302" s="47">
        <v>0</v>
      </c>
      <c r="AP302" s="419"/>
      <c r="AQ302" s="96"/>
    </row>
    <row r="303" spans="1:79" ht="15.75" hidden="1">
      <c r="B303" s="629" t="s">
        <v>96</v>
      </c>
      <c r="C303" s="629"/>
      <c r="D303" s="629"/>
      <c r="E303" s="629"/>
      <c r="F303" s="629"/>
      <c r="G303" s="629"/>
      <c r="H303" s="629"/>
      <c r="I303" s="629"/>
      <c r="J303" s="629"/>
      <c r="K303" s="629"/>
      <c r="L303" s="629"/>
      <c r="M303" s="629"/>
      <c r="N303" s="629"/>
      <c r="O303" s="629"/>
      <c r="P303" s="630"/>
      <c r="Q303" s="629"/>
      <c r="S303" s="629"/>
      <c r="T303" s="629" t="s">
        <v>97</v>
      </c>
      <c r="U303" s="629"/>
      <c r="V303" s="629"/>
      <c r="W303" s="629"/>
      <c r="AB303" s="629" t="s">
        <v>97</v>
      </c>
      <c r="AO303" s="629"/>
      <c r="AP303" s="629"/>
    </row>
    <row r="304" spans="1:79" ht="15.75" hidden="1">
      <c r="B304" s="629"/>
      <c r="C304" s="629"/>
      <c r="D304" s="629"/>
      <c r="E304" s="629"/>
      <c r="F304" s="629"/>
      <c r="G304" s="629"/>
      <c r="H304" s="629"/>
      <c r="I304" s="629"/>
      <c r="J304" s="629"/>
      <c r="K304" s="629"/>
      <c r="L304" s="629"/>
      <c r="M304" s="629"/>
      <c r="N304" s="629"/>
      <c r="O304" s="629"/>
      <c r="P304" s="630"/>
      <c r="Q304" s="629"/>
      <c r="S304" s="629"/>
      <c r="T304" s="629"/>
      <c r="U304" s="629"/>
      <c r="AB304" s="629"/>
      <c r="AC304" s="632" t="s">
        <v>98</v>
      </c>
      <c r="AD304" s="629"/>
      <c r="AE304" s="629"/>
      <c r="AF304" s="629"/>
      <c r="AG304" s="629"/>
      <c r="AH304" s="629"/>
      <c r="AI304" s="629"/>
      <c r="AJ304" s="629"/>
      <c r="AK304" s="629"/>
      <c r="AL304" s="629"/>
      <c r="AM304" s="629" t="s">
        <v>99</v>
      </c>
      <c r="AN304" s="629"/>
      <c r="AO304" s="629"/>
      <c r="AP304" s="629"/>
    </row>
    <row r="305" spans="1:43" ht="15.75" hidden="1">
      <c r="B305" s="629"/>
      <c r="C305" s="629"/>
      <c r="D305" s="629"/>
      <c r="E305" s="629"/>
      <c r="F305" s="629"/>
      <c r="G305" s="629"/>
      <c r="H305" s="629"/>
      <c r="I305" s="629"/>
      <c r="J305" s="629"/>
      <c r="K305" s="629"/>
      <c r="L305" s="629"/>
      <c r="M305" s="629"/>
      <c r="N305" s="629"/>
      <c r="O305" s="629"/>
      <c r="P305" s="630"/>
      <c r="Q305" s="629"/>
      <c r="S305" s="629"/>
      <c r="T305" s="629"/>
      <c r="W305" s="629" t="s">
        <v>98</v>
      </c>
      <c r="AB305" s="629"/>
      <c r="AD305" s="629"/>
      <c r="AE305" s="629"/>
      <c r="AF305" s="629"/>
      <c r="AG305" s="629"/>
      <c r="AH305" s="629"/>
      <c r="AI305" s="629"/>
      <c r="AJ305" s="629"/>
      <c r="AK305" s="629"/>
      <c r="AL305" s="629"/>
      <c r="AM305" s="629"/>
      <c r="AN305" s="629"/>
      <c r="AO305" s="629"/>
      <c r="AP305" s="629"/>
    </row>
    <row r="306" spans="1:43" ht="15.75" hidden="1">
      <c r="B306" s="629" t="s">
        <v>94</v>
      </c>
      <c r="C306" s="629"/>
      <c r="D306" s="629"/>
      <c r="E306" s="629"/>
      <c r="F306" s="629"/>
      <c r="G306" s="629"/>
      <c r="H306" s="629"/>
      <c r="I306" s="629"/>
      <c r="J306" s="629"/>
      <c r="K306" s="629"/>
      <c r="L306" s="629"/>
      <c r="M306" s="629"/>
      <c r="N306" s="629"/>
      <c r="O306" s="629"/>
      <c r="P306" s="630"/>
      <c r="Q306" s="629"/>
      <c r="S306" s="629"/>
      <c r="T306" s="629" t="s">
        <v>95</v>
      </c>
      <c r="W306" s="629"/>
      <c r="AB306" s="629" t="s">
        <v>95</v>
      </c>
      <c r="AC306" s="632" t="s">
        <v>100</v>
      </c>
      <c r="AD306" s="629"/>
      <c r="AE306" s="629"/>
      <c r="AF306" s="629"/>
      <c r="AG306" s="629"/>
      <c r="AH306" s="629"/>
      <c r="AI306" s="629"/>
      <c r="AJ306" s="629"/>
      <c r="AK306" s="629"/>
      <c r="AL306" s="629"/>
      <c r="AM306" s="629" t="s">
        <v>101</v>
      </c>
      <c r="AN306" s="629"/>
    </row>
    <row r="307" spans="1:43" ht="15.75" hidden="1">
      <c r="W307" s="629"/>
      <c r="AJ307" s="629"/>
    </row>
    <row r="308" spans="1:43" ht="15.75" hidden="1">
      <c r="W308" s="629" t="s">
        <v>100</v>
      </c>
      <c r="AJ308" s="629" t="s">
        <v>101</v>
      </c>
    </row>
    <row r="309" spans="1:43" s="630" customFormat="1" ht="15.75" hidden="1">
      <c r="B309" s="630" t="s">
        <v>242</v>
      </c>
      <c r="T309" s="630" t="s">
        <v>151</v>
      </c>
      <c r="X309" s="633"/>
      <c r="Y309" s="633"/>
      <c r="Z309" s="633"/>
      <c r="AB309" s="630" t="s">
        <v>151</v>
      </c>
      <c r="AP309" s="634"/>
      <c r="AQ309" s="633"/>
    </row>
    <row r="310" spans="1:43" s="327" customFormat="1" ht="29.25" customHeight="1">
      <c r="A310" s="1022" t="s">
        <v>194</v>
      </c>
      <c r="B310" s="797" t="s">
        <v>420</v>
      </c>
      <c r="C310" s="882"/>
      <c r="D310" s="882"/>
      <c r="E310" s="882"/>
      <c r="F310" s="882">
        <v>82</v>
      </c>
      <c r="G310" s="824"/>
      <c r="H310" s="824"/>
      <c r="I310" s="990" t="s">
        <v>20</v>
      </c>
      <c r="J310" s="52">
        <f>L310</f>
        <v>12299.37</v>
      </c>
      <c r="K310" s="52"/>
      <c r="L310" s="3">
        <f>L312</f>
        <v>12299.37</v>
      </c>
      <c r="M310" s="3">
        <f t="shared" ref="M310:Y310" si="190">M312</f>
        <v>0</v>
      </c>
      <c r="N310" s="3">
        <f t="shared" si="190"/>
        <v>0</v>
      </c>
      <c r="O310" s="3">
        <f t="shared" si="190"/>
        <v>5371.98</v>
      </c>
      <c r="P310" s="3">
        <f>SUM(P311:P312)</f>
        <v>2804.27</v>
      </c>
      <c r="Q310" s="3">
        <f t="shared" si="190"/>
        <v>0</v>
      </c>
      <c r="R310" s="3">
        <f t="shared" si="190"/>
        <v>0</v>
      </c>
      <c r="S310" s="3">
        <f t="shared" si="190"/>
        <v>0</v>
      </c>
      <c r="T310" s="3">
        <f t="shared" si="190"/>
        <v>0</v>
      </c>
      <c r="U310" s="3">
        <f t="shared" si="190"/>
        <v>0</v>
      </c>
      <c r="V310" s="3">
        <f t="shared" si="190"/>
        <v>0</v>
      </c>
      <c r="W310" s="3">
        <f t="shared" si="190"/>
        <v>0</v>
      </c>
      <c r="X310" s="3">
        <f t="shared" si="190"/>
        <v>0</v>
      </c>
      <c r="Y310" s="3">
        <f t="shared" si="190"/>
        <v>0</v>
      </c>
      <c r="Z310" s="95">
        <v>0</v>
      </c>
      <c r="AA310" s="3">
        <f t="shared" ref="AA310:AO310" si="191">AA312</f>
        <v>0</v>
      </c>
      <c r="AB310" s="3">
        <f t="shared" si="191"/>
        <v>0</v>
      </c>
      <c r="AC310" s="3">
        <f t="shared" si="191"/>
        <v>0</v>
      </c>
      <c r="AD310" s="3">
        <f t="shared" si="191"/>
        <v>0</v>
      </c>
      <c r="AE310" s="3">
        <f t="shared" si="191"/>
        <v>0</v>
      </c>
      <c r="AF310" s="3">
        <f t="shared" si="191"/>
        <v>0</v>
      </c>
      <c r="AG310" s="3">
        <f t="shared" si="191"/>
        <v>0</v>
      </c>
      <c r="AH310" s="3">
        <f t="shared" si="191"/>
        <v>0</v>
      </c>
      <c r="AI310" s="3">
        <f t="shared" si="191"/>
        <v>0</v>
      </c>
      <c r="AJ310" s="3">
        <f t="shared" si="191"/>
        <v>0</v>
      </c>
      <c r="AK310" s="3">
        <f t="shared" si="191"/>
        <v>0</v>
      </c>
      <c r="AL310" s="3">
        <f t="shared" si="191"/>
        <v>0</v>
      </c>
      <c r="AM310" s="3">
        <f t="shared" si="191"/>
        <v>0</v>
      </c>
      <c r="AN310" s="3">
        <f t="shared" si="191"/>
        <v>0</v>
      </c>
      <c r="AO310" s="3">
        <f t="shared" si="191"/>
        <v>0</v>
      </c>
      <c r="AP310" s="852"/>
      <c r="AQ310" s="95">
        <v>0</v>
      </c>
    </row>
    <row r="311" spans="1:43" ht="15.75" customHeight="1">
      <c r="A311" s="1023"/>
      <c r="B311" s="1" t="s">
        <v>39</v>
      </c>
      <c r="C311" s="928"/>
      <c r="D311" s="928"/>
      <c r="E311" s="928"/>
      <c r="F311" s="928"/>
      <c r="G311" s="893"/>
      <c r="H311" s="893"/>
      <c r="I311" s="991"/>
      <c r="J311" s="6"/>
      <c r="K311" s="6"/>
      <c r="L311" s="47"/>
      <c r="M311" s="47"/>
      <c r="N311" s="47"/>
      <c r="O311" s="47"/>
      <c r="P311" s="47">
        <v>2804.27</v>
      </c>
      <c r="Q311" s="47">
        <f>S311</f>
        <v>0</v>
      </c>
      <c r="R311" s="47">
        <f>S311</f>
        <v>0</v>
      </c>
      <c r="S311" s="47">
        <v>0</v>
      </c>
      <c r="T311" s="47"/>
      <c r="U311" s="47"/>
      <c r="V311" s="47"/>
      <c r="W311" s="47"/>
      <c r="X311" s="47"/>
      <c r="Y311" s="47"/>
      <c r="Z311" s="47"/>
      <c r="AA311" s="47">
        <v>0</v>
      </c>
      <c r="AB311" s="47">
        <v>0</v>
      </c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19"/>
      <c r="AQ311" s="47"/>
    </row>
    <row r="312" spans="1:43" ht="19.5" customHeight="1">
      <c r="A312" s="1025"/>
      <c r="B312" s="1" t="s">
        <v>213</v>
      </c>
      <c r="C312" s="927"/>
      <c r="D312" s="927"/>
      <c r="E312" s="927"/>
      <c r="F312" s="927"/>
      <c r="G312" s="893">
        <v>2024</v>
      </c>
      <c r="H312" s="893">
        <v>2029</v>
      </c>
      <c r="I312" s="992"/>
      <c r="J312" s="6">
        <f>L312</f>
        <v>12299.37</v>
      </c>
      <c r="K312" s="6"/>
      <c r="L312" s="47">
        <v>12299.37</v>
      </c>
      <c r="M312" s="47">
        <v>0</v>
      </c>
      <c r="N312" s="47">
        <v>0</v>
      </c>
      <c r="O312" s="47">
        <v>5371.98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7">
        <v>0</v>
      </c>
      <c r="Z312" s="96"/>
      <c r="AA312" s="47">
        <v>0</v>
      </c>
      <c r="AB312" s="47">
        <v>0</v>
      </c>
      <c r="AC312" s="47">
        <v>0</v>
      </c>
      <c r="AD312" s="47">
        <v>0</v>
      </c>
      <c r="AE312" s="47">
        <v>0</v>
      </c>
      <c r="AF312" s="47">
        <v>0</v>
      </c>
      <c r="AG312" s="47">
        <v>0</v>
      </c>
      <c r="AH312" s="47">
        <v>0</v>
      </c>
      <c r="AI312" s="47">
        <v>0</v>
      </c>
      <c r="AJ312" s="47">
        <v>0</v>
      </c>
      <c r="AK312" s="47">
        <v>0</v>
      </c>
      <c r="AL312" s="47">
        <v>0</v>
      </c>
      <c r="AM312" s="47">
        <v>0</v>
      </c>
      <c r="AN312" s="47">
        <v>0</v>
      </c>
      <c r="AO312" s="47">
        <v>0</v>
      </c>
      <c r="AP312" s="419"/>
      <c r="AQ312" s="96"/>
    </row>
    <row r="313" spans="1:43" s="327" customFormat="1" ht="29.25" customHeight="1">
      <c r="A313" s="1022" t="s">
        <v>194</v>
      </c>
      <c r="B313" s="797" t="s">
        <v>421</v>
      </c>
      <c r="C313" s="882"/>
      <c r="D313" s="882"/>
      <c r="E313" s="882"/>
      <c r="F313" s="882">
        <v>82</v>
      </c>
      <c r="G313" s="824"/>
      <c r="H313" s="824"/>
      <c r="I313" s="990" t="s">
        <v>20</v>
      </c>
      <c r="J313" s="52">
        <f>L313</f>
        <v>12299.37</v>
      </c>
      <c r="K313" s="52"/>
      <c r="L313" s="3">
        <f>L315</f>
        <v>12299.37</v>
      </c>
      <c r="M313" s="3">
        <f t="shared" ref="M313:Y313" si="192">M315</f>
        <v>0</v>
      </c>
      <c r="N313" s="3">
        <f t="shared" si="192"/>
        <v>0</v>
      </c>
      <c r="O313" s="3">
        <f t="shared" si="192"/>
        <v>5371.98</v>
      </c>
      <c r="P313" s="3">
        <f>SUM(P314:P315)</f>
        <v>377.92</v>
      </c>
      <c r="Q313" s="3">
        <f t="shared" si="192"/>
        <v>0</v>
      </c>
      <c r="R313" s="3">
        <f t="shared" si="192"/>
        <v>0</v>
      </c>
      <c r="S313" s="3">
        <f t="shared" si="192"/>
        <v>0</v>
      </c>
      <c r="T313" s="3">
        <f t="shared" si="192"/>
        <v>0</v>
      </c>
      <c r="U313" s="3">
        <f t="shared" si="192"/>
        <v>0</v>
      </c>
      <c r="V313" s="3">
        <f t="shared" si="192"/>
        <v>0</v>
      </c>
      <c r="W313" s="3">
        <f t="shared" si="192"/>
        <v>0</v>
      </c>
      <c r="X313" s="3">
        <f t="shared" si="192"/>
        <v>0</v>
      </c>
      <c r="Y313" s="3">
        <f t="shared" si="192"/>
        <v>0</v>
      </c>
      <c r="Z313" s="95">
        <v>0</v>
      </c>
      <c r="AA313" s="3">
        <f t="shared" ref="AA313:AO313" si="193">AA315</f>
        <v>0</v>
      </c>
      <c r="AB313" s="3">
        <f t="shared" si="193"/>
        <v>0</v>
      </c>
      <c r="AC313" s="3">
        <f t="shared" si="193"/>
        <v>0</v>
      </c>
      <c r="AD313" s="3">
        <f t="shared" si="193"/>
        <v>0</v>
      </c>
      <c r="AE313" s="3">
        <f t="shared" si="193"/>
        <v>0</v>
      </c>
      <c r="AF313" s="3">
        <f t="shared" si="193"/>
        <v>0</v>
      </c>
      <c r="AG313" s="3">
        <f t="shared" si="193"/>
        <v>0</v>
      </c>
      <c r="AH313" s="3">
        <f t="shared" si="193"/>
        <v>0</v>
      </c>
      <c r="AI313" s="3">
        <f t="shared" si="193"/>
        <v>0</v>
      </c>
      <c r="AJ313" s="3">
        <f t="shared" si="193"/>
        <v>0</v>
      </c>
      <c r="AK313" s="3">
        <f t="shared" si="193"/>
        <v>0</v>
      </c>
      <c r="AL313" s="3">
        <f t="shared" si="193"/>
        <v>0</v>
      </c>
      <c r="AM313" s="3">
        <f t="shared" si="193"/>
        <v>0</v>
      </c>
      <c r="AN313" s="3">
        <f t="shared" si="193"/>
        <v>0</v>
      </c>
      <c r="AO313" s="3">
        <f t="shared" si="193"/>
        <v>0</v>
      </c>
      <c r="AP313" s="852"/>
      <c r="AQ313" s="95">
        <v>0</v>
      </c>
    </row>
    <row r="314" spans="1:43" ht="15.75" customHeight="1">
      <c r="A314" s="1023"/>
      <c r="B314" s="1" t="s">
        <v>39</v>
      </c>
      <c r="C314" s="928"/>
      <c r="D314" s="928"/>
      <c r="E314" s="928"/>
      <c r="F314" s="928"/>
      <c r="G314" s="893"/>
      <c r="H314" s="893"/>
      <c r="I314" s="991"/>
      <c r="J314" s="6"/>
      <c r="K314" s="6"/>
      <c r="L314" s="47"/>
      <c r="M314" s="47"/>
      <c r="N314" s="47"/>
      <c r="O314" s="47"/>
      <c r="P314" s="47">
        <v>377.92</v>
      </c>
      <c r="Q314" s="47">
        <f>S314</f>
        <v>0</v>
      </c>
      <c r="R314" s="47">
        <f>S314</f>
        <v>0</v>
      </c>
      <c r="S314" s="47">
        <v>0</v>
      </c>
      <c r="T314" s="47"/>
      <c r="U314" s="47"/>
      <c r="V314" s="47"/>
      <c r="W314" s="47"/>
      <c r="X314" s="47"/>
      <c r="Y314" s="47"/>
      <c r="Z314" s="47"/>
      <c r="AA314" s="47">
        <v>0</v>
      </c>
      <c r="AB314" s="47">
        <v>0</v>
      </c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19"/>
      <c r="AQ314" s="47"/>
    </row>
    <row r="315" spans="1:43" ht="19.5" customHeight="1">
      <c r="A315" s="1025"/>
      <c r="B315" s="1" t="s">
        <v>213</v>
      </c>
      <c r="C315" s="927"/>
      <c r="D315" s="927"/>
      <c r="E315" s="927"/>
      <c r="F315" s="927"/>
      <c r="G315" s="893">
        <v>2024</v>
      </c>
      <c r="H315" s="893">
        <v>2029</v>
      </c>
      <c r="I315" s="992"/>
      <c r="J315" s="6">
        <f>L315</f>
        <v>12299.37</v>
      </c>
      <c r="K315" s="6"/>
      <c r="L315" s="47">
        <v>12299.37</v>
      </c>
      <c r="M315" s="47">
        <v>0</v>
      </c>
      <c r="N315" s="47">
        <v>0</v>
      </c>
      <c r="O315" s="47">
        <v>5371.98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0</v>
      </c>
      <c r="V315" s="47">
        <v>0</v>
      </c>
      <c r="W315" s="47">
        <v>0</v>
      </c>
      <c r="X315" s="47">
        <v>0</v>
      </c>
      <c r="Y315" s="47">
        <v>0</v>
      </c>
      <c r="Z315" s="96"/>
      <c r="AA315" s="47">
        <v>0</v>
      </c>
      <c r="AB315" s="47">
        <v>0</v>
      </c>
      <c r="AC315" s="47">
        <v>0</v>
      </c>
      <c r="AD315" s="47">
        <v>0</v>
      </c>
      <c r="AE315" s="47">
        <v>0</v>
      </c>
      <c r="AF315" s="47">
        <v>0</v>
      </c>
      <c r="AG315" s="47">
        <v>0</v>
      </c>
      <c r="AH315" s="47">
        <v>0</v>
      </c>
      <c r="AI315" s="47">
        <v>0</v>
      </c>
      <c r="AJ315" s="47">
        <v>0</v>
      </c>
      <c r="AK315" s="47">
        <v>0</v>
      </c>
      <c r="AL315" s="47">
        <v>0</v>
      </c>
      <c r="AM315" s="47">
        <v>0</v>
      </c>
      <c r="AN315" s="47">
        <v>0</v>
      </c>
      <c r="AO315" s="47">
        <v>0</v>
      </c>
      <c r="AP315" s="419"/>
      <c r="AQ315" s="96"/>
    </row>
  </sheetData>
  <mergeCells count="199">
    <mergeCell ref="B5:F5"/>
    <mergeCell ref="A6:H9"/>
    <mergeCell ref="A11:H15"/>
    <mergeCell ref="A16:A19"/>
    <mergeCell ref="B16:H19"/>
    <mergeCell ref="A1:AP1"/>
    <mergeCell ref="E3:F3"/>
    <mergeCell ref="M3:O3"/>
    <mergeCell ref="R3:S3"/>
    <mergeCell ref="T3:U3"/>
    <mergeCell ref="V3:W3"/>
    <mergeCell ref="X3:Y3"/>
    <mergeCell ref="AF3:AJ3"/>
    <mergeCell ref="AL3:AO3"/>
    <mergeCell ref="H20:H21"/>
    <mergeCell ref="AP21:AP31"/>
    <mergeCell ref="A34:A36"/>
    <mergeCell ref="I34:I36"/>
    <mergeCell ref="J34:J36"/>
    <mergeCell ref="K34:K36"/>
    <mergeCell ref="AP35:AP36"/>
    <mergeCell ref="A20:A29"/>
    <mergeCell ref="C20:C21"/>
    <mergeCell ref="D20:D21"/>
    <mergeCell ref="E20:E21"/>
    <mergeCell ref="F20:F21"/>
    <mergeCell ref="G20:G21"/>
    <mergeCell ref="A37:A40"/>
    <mergeCell ref="I37:I40"/>
    <mergeCell ref="K37:K40"/>
    <mergeCell ref="A44:A47"/>
    <mergeCell ref="B44:H47"/>
    <mergeCell ref="A48:A52"/>
    <mergeCell ref="I48:I52"/>
    <mergeCell ref="J48:J52"/>
    <mergeCell ref="K48:K52"/>
    <mergeCell ref="I56:I58"/>
    <mergeCell ref="A59:A62"/>
    <mergeCell ref="C59:C62"/>
    <mergeCell ref="D59:D62"/>
    <mergeCell ref="E59:E62"/>
    <mergeCell ref="F59:F62"/>
    <mergeCell ref="I59:I62"/>
    <mergeCell ref="A53:A55"/>
    <mergeCell ref="B53:H55"/>
    <mergeCell ref="A56:A58"/>
    <mergeCell ref="C56:C58"/>
    <mergeCell ref="D56:D58"/>
    <mergeCell ref="E56:E58"/>
    <mergeCell ref="F56:F58"/>
    <mergeCell ref="I69:I72"/>
    <mergeCell ref="J69:J72"/>
    <mergeCell ref="A78:A81"/>
    <mergeCell ref="B78:H81"/>
    <mergeCell ref="A82:A83"/>
    <mergeCell ref="I82:I83"/>
    <mergeCell ref="A66:A68"/>
    <mergeCell ref="B66:H68"/>
    <mergeCell ref="A69:A72"/>
    <mergeCell ref="C69:C72"/>
    <mergeCell ref="D69:D72"/>
    <mergeCell ref="E69:E72"/>
    <mergeCell ref="F69:F72"/>
    <mergeCell ref="A96:A98"/>
    <mergeCell ref="I96:I97"/>
    <mergeCell ref="A99:A100"/>
    <mergeCell ref="I99:I100"/>
    <mergeCell ref="A102:A107"/>
    <mergeCell ref="I102:I107"/>
    <mergeCell ref="C86:C91"/>
    <mergeCell ref="D86:D91"/>
    <mergeCell ref="E86:E91"/>
    <mergeCell ref="F86:F91"/>
    <mergeCell ref="I86:I91"/>
    <mergeCell ref="A93:A95"/>
    <mergeCell ref="I93:I94"/>
    <mergeCell ref="A120:A124"/>
    <mergeCell ref="I120:I124"/>
    <mergeCell ref="A125:A126"/>
    <mergeCell ref="I125:I126"/>
    <mergeCell ref="A128:A131"/>
    <mergeCell ref="B128:H131"/>
    <mergeCell ref="A108:A112"/>
    <mergeCell ref="I108:I112"/>
    <mergeCell ref="A113:A114"/>
    <mergeCell ref="I113:I114"/>
    <mergeCell ref="A116:A119"/>
    <mergeCell ref="I116:I119"/>
    <mergeCell ref="A148:A152"/>
    <mergeCell ref="I148:I152"/>
    <mergeCell ref="J148:J152"/>
    <mergeCell ref="A155:H159"/>
    <mergeCell ref="A160:A163"/>
    <mergeCell ref="B160:H163"/>
    <mergeCell ref="A138:A142"/>
    <mergeCell ref="I138:I142"/>
    <mergeCell ref="J138:J142"/>
    <mergeCell ref="A143:A147"/>
    <mergeCell ref="I143:I147"/>
    <mergeCell ref="J143:J147"/>
    <mergeCell ref="H164:H165"/>
    <mergeCell ref="I164:I165"/>
    <mergeCell ref="J164:J165"/>
    <mergeCell ref="K164:K165"/>
    <mergeCell ref="A167:A170"/>
    <mergeCell ref="F167:F170"/>
    <mergeCell ref="I167:I170"/>
    <mergeCell ref="A164:A165"/>
    <mergeCell ref="C164:C165"/>
    <mergeCell ref="D164:D165"/>
    <mergeCell ref="E164:E165"/>
    <mergeCell ref="F164:F165"/>
    <mergeCell ref="G164:G165"/>
    <mergeCell ref="K171:K172"/>
    <mergeCell ref="A180:A181"/>
    <mergeCell ref="I180:I181"/>
    <mergeCell ref="A171:A172"/>
    <mergeCell ref="C171:C172"/>
    <mergeCell ref="D171:D172"/>
    <mergeCell ref="E171:E172"/>
    <mergeCell ref="F171:F172"/>
    <mergeCell ref="G171:G172"/>
    <mergeCell ref="A184:A185"/>
    <mergeCell ref="I184:I185"/>
    <mergeCell ref="A187:A188"/>
    <mergeCell ref="I187:I188"/>
    <mergeCell ref="A204:A207"/>
    <mergeCell ref="B204:H207"/>
    <mergeCell ref="H171:H172"/>
    <mergeCell ref="I171:I172"/>
    <mergeCell ref="J171:J172"/>
    <mergeCell ref="J208:J212"/>
    <mergeCell ref="A213:A214"/>
    <mergeCell ref="I213:I214"/>
    <mergeCell ref="I219:I220"/>
    <mergeCell ref="I225:I226"/>
    <mergeCell ref="I228:I229"/>
    <mergeCell ref="A208:A212"/>
    <mergeCell ref="C208:C212"/>
    <mergeCell ref="D208:D212"/>
    <mergeCell ref="E208:E212"/>
    <mergeCell ref="F208:F212"/>
    <mergeCell ref="I208:I212"/>
    <mergeCell ref="H239:H242"/>
    <mergeCell ref="I239:I242"/>
    <mergeCell ref="J239:J242"/>
    <mergeCell ref="A246:A249"/>
    <mergeCell ref="B246:H249"/>
    <mergeCell ref="A250:A252"/>
    <mergeCell ref="I250:I251"/>
    <mergeCell ref="I230:I231"/>
    <mergeCell ref="A232:A235"/>
    <mergeCell ref="B232:H235"/>
    <mergeCell ref="I236:I237"/>
    <mergeCell ref="A239:A242"/>
    <mergeCell ref="C239:C242"/>
    <mergeCell ref="D239:D242"/>
    <mergeCell ref="E239:E242"/>
    <mergeCell ref="F239:F242"/>
    <mergeCell ref="G239:G242"/>
    <mergeCell ref="I268:I269"/>
    <mergeCell ref="J268:J269"/>
    <mergeCell ref="A270:A273"/>
    <mergeCell ref="C270:C271"/>
    <mergeCell ref="D270:D271"/>
    <mergeCell ref="E270:E271"/>
    <mergeCell ref="F270:F271"/>
    <mergeCell ref="I270:I273"/>
    <mergeCell ref="A253:A257"/>
    <mergeCell ref="I253:I257"/>
    <mergeCell ref="A258:A259"/>
    <mergeCell ref="I258:I259"/>
    <mergeCell ref="I265:I266"/>
    <mergeCell ref="A268:A269"/>
    <mergeCell ref="C268:C269"/>
    <mergeCell ref="D268:D269"/>
    <mergeCell ref="E268:E269"/>
    <mergeCell ref="F268:F269"/>
    <mergeCell ref="A279:A285"/>
    <mergeCell ref="C279:C280"/>
    <mergeCell ref="D279:D280"/>
    <mergeCell ref="E279:E280"/>
    <mergeCell ref="F279:F280"/>
    <mergeCell ref="I279:I285"/>
    <mergeCell ref="A274:A278"/>
    <mergeCell ref="C274:C275"/>
    <mergeCell ref="D274:D275"/>
    <mergeCell ref="E274:E275"/>
    <mergeCell ref="F274:F275"/>
    <mergeCell ref="I274:I278"/>
    <mergeCell ref="A313:A315"/>
    <mergeCell ref="I313:I315"/>
    <mergeCell ref="A286:A289"/>
    <mergeCell ref="I286:I289"/>
    <mergeCell ref="A290:A299"/>
    <mergeCell ref="A300:A302"/>
    <mergeCell ref="I300:I302"/>
    <mergeCell ref="A310:A312"/>
    <mergeCell ref="I310:I312"/>
  </mergeCells>
  <pageMargins left="0" right="0" top="0.19685039370078741" bottom="0.15748031496062992" header="0.31496062992125984" footer="0.31496062992125984"/>
  <pageSetup paperSize="9" fitToHeight="10" orientation="landscape" r:id="rId1"/>
  <rowBreaks count="3" manualBreakCount="3">
    <brk id="47" max="16383" man="1"/>
    <brk id="183" max="16383" man="1"/>
    <brk id="252" max="16383" man="1"/>
  </rowBreaks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17</vt:i4>
      </vt:variant>
    </vt:vector>
  </HeadingPairs>
  <TitlesOfParts>
    <vt:vector size="30" baseType="lpstr">
      <vt:lpstr>Лист4</vt:lpstr>
      <vt:lpstr>Лист5</vt:lpstr>
      <vt:lpstr>отчет по мероприятиям</vt:lpstr>
      <vt:lpstr>ввод мощностей</vt:lpstr>
      <vt:lpstr>водоснабжение</vt:lpstr>
      <vt:lpstr>канализация</vt:lpstr>
      <vt:lpstr>1 месяц</vt:lpstr>
      <vt:lpstr>2 месяца</vt:lpstr>
      <vt:lpstr>3 месяца </vt:lpstr>
      <vt:lpstr>4 мес.</vt:lpstr>
      <vt:lpstr>Инф. по зел насаждениям</vt:lpstr>
      <vt:lpstr>Лист1</vt:lpstr>
      <vt:lpstr>Лист2</vt:lpstr>
      <vt:lpstr>'1 месяц'!Заголовки_для_печати</vt:lpstr>
      <vt:lpstr>'2 месяца'!Заголовки_для_печати</vt:lpstr>
      <vt:lpstr>'3 месяца '!Заголовки_для_печати</vt:lpstr>
      <vt:lpstr>'4 мес.'!Заголовки_для_печати</vt:lpstr>
      <vt:lpstr>'ввод мощностей'!Заголовки_для_печати</vt:lpstr>
      <vt:lpstr>водоснабжение!Заголовки_для_печати</vt:lpstr>
      <vt:lpstr>'Инф. по зел насаждениям'!Заголовки_для_печати</vt:lpstr>
      <vt:lpstr>канализация!Заголовки_для_печати</vt:lpstr>
      <vt:lpstr>'отчет по мероприятиям'!Заголовки_для_печати</vt:lpstr>
      <vt:lpstr>'1 месяц'!Область_печати</vt:lpstr>
      <vt:lpstr>'2 месяца'!Область_печати</vt:lpstr>
      <vt:lpstr>'3 месяца '!Область_печати</vt:lpstr>
      <vt:lpstr>'4 мес.'!Область_печати</vt:lpstr>
      <vt:lpstr>водоснабжение!Область_печати</vt:lpstr>
      <vt:lpstr>'Инф. по зел насаждениям'!Область_печати</vt:lpstr>
      <vt:lpstr>канализация!Область_печати</vt:lpstr>
      <vt:lpstr>'отчет по мероприятиям'!Область_печати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2022-04-15T06:49:02Z</dcterms:modified>
</cp:coreProperties>
</file>