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8910" yWindow="90" windowWidth="10305" windowHeight="9375" firstSheet="3" activeTab="6"/>
  </bookViews>
  <sheets>
    <sheet name="Лист4" sheetId="4" state="hidden" r:id="rId1"/>
    <sheet name="Лист5" sheetId="5" state="hidden" r:id="rId2"/>
    <sheet name="таблица новая" sheetId="6" r:id="rId3"/>
    <sheet name="отчет об исполнении" sheetId="7" r:id="rId4"/>
    <sheet name="отч об источ.финан.-вода" sheetId="8" r:id="rId5"/>
    <sheet name="отч об источ.финан.-канал." sheetId="11" r:id="rId6"/>
    <sheet name="отчет о вводах" sheetId="9" r:id="rId7"/>
    <sheet name="раскладка по подрядчикам" sheetId="10" r:id="rId8"/>
  </sheets>
  <definedNames>
    <definedName name="_xlnm.Print_Titles" localSheetId="6">'отчет о вводах'!$6:$9</definedName>
    <definedName name="_xlnm.Print_Titles" localSheetId="3">'отчет об исполнении'!$8:$11</definedName>
    <definedName name="_xlnm.Print_Titles" localSheetId="7">'раскладка по подрядчикам'!$8:$11</definedName>
    <definedName name="_xlnm.Print_Titles" localSheetId="2">'таблица новая'!$2:$5</definedName>
    <definedName name="_xlnm.Print_Area" localSheetId="4">'отч об источ.финан.-вода'!$A$1:$M$45</definedName>
    <definedName name="_xlnm.Print_Area" localSheetId="5">'отч об источ.финан.-канал.'!$A$1:$M$45</definedName>
    <definedName name="_xlnm.Print_Area" localSheetId="6">'отчет о вводах'!$A$1:$U$153</definedName>
    <definedName name="_xlnm.Print_Area" localSheetId="3">'отчет об исполнении'!$A$1:$AI$179</definedName>
    <definedName name="_xlnm.Print_Area" localSheetId="7">'раскладка по подрядчикам'!$A$1:$AI$155</definedName>
  </definedNames>
  <calcPr calcId="125725"/>
</workbook>
</file>

<file path=xl/calcChain.xml><?xml version="1.0" encoding="utf-8"?>
<calcChain xmlns="http://schemas.openxmlformats.org/spreadsheetml/2006/main">
  <c r="I33" i="8"/>
  <c r="J33"/>
  <c r="AD13" i="7"/>
  <c r="AD12"/>
  <c r="D9" i="8"/>
  <c r="M9"/>
  <c r="I15" i="11"/>
  <c r="D15" i="8"/>
  <c r="D15" i="11"/>
  <c r="J15"/>
  <c r="P56" i="7"/>
  <c r="AD16"/>
  <c r="V30"/>
  <c r="Q59" l="1"/>
  <c r="W30"/>
  <c r="Q30"/>
  <c r="AA30" l="1"/>
  <c r="Z30" s="1"/>
  <c r="W156"/>
  <c r="G18" i="11" l="1"/>
  <c r="H15"/>
  <c r="G15" s="1"/>
  <c r="G18" i="8"/>
  <c r="H15"/>
  <c r="G15" s="1"/>
  <c r="U123" i="7"/>
  <c r="AE142"/>
  <c r="AE143"/>
  <c r="AE144"/>
  <c r="AE75"/>
  <c r="AE87"/>
  <c r="AE85"/>
  <c r="AD75"/>
  <c r="P73"/>
  <c r="X168"/>
  <c r="Q169"/>
  <c r="Q168" s="1"/>
  <c r="Q167" s="1"/>
  <c r="Q166" s="1"/>
  <c r="R169"/>
  <c r="R168" s="1"/>
  <c r="R167" s="1"/>
  <c r="R166" s="1"/>
  <c r="S169"/>
  <c r="S168" s="1"/>
  <c r="S167" s="1"/>
  <c r="S166" s="1"/>
  <c r="T169"/>
  <c r="T168" s="1"/>
  <c r="T167" s="1"/>
  <c r="T166" s="1"/>
  <c r="U169"/>
  <c r="U168" s="1"/>
  <c r="U167" s="1"/>
  <c r="U166" s="1"/>
  <c r="V169"/>
  <c r="V168" s="1"/>
  <c r="V167" s="1"/>
  <c r="V166" s="1"/>
  <c r="W169"/>
  <c r="W168" s="1"/>
  <c r="W167" s="1"/>
  <c r="W166" s="1"/>
  <c r="X169"/>
  <c r="Y169"/>
  <c r="Y168" s="1"/>
  <c r="Y167" s="1"/>
  <c r="Y166" s="1"/>
  <c r="Z169"/>
  <c r="Z168" s="1"/>
  <c r="Z167" s="1"/>
  <c r="Z166" s="1"/>
  <c r="AA169"/>
  <c r="AA168" s="1"/>
  <c r="AA167" s="1"/>
  <c r="AA166" s="1"/>
  <c r="AB169"/>
  <c r="AB168" s="1"/>
  <c r="AB167" s="1"/>
  <c r="AB166" s="1"/>
  <c r="AC169"/>
  <c r="AC168" s="1"/>
  <c r="AC167" s="1"/>
  <c r="AC166" s="1"/>
  <c r="X167"/>
  <c r="X166"/>
  <c r="AD144"/>
  <c r="AD143"/>
  <c r="AD142"/>
  <c r="AD139"/>
  <c r="AE139" s="1"/>
  <c r="AD140"/>
  <c r="AE140" s="1"/>
  <c r="AD138"/>
  <c r="AE138" s="1"/>
  <c r="AD86"/>
  <c r="AE86" s="1"/>
  <c r="AD84"/>
  <c r="AE84" s="1"/>
  <c r="AD72"/>
  <c r="AB65"/>
  <c r="AB64" s="1"/>
  <c r="AB63" s="1"/>
  <c r="AB62" s="1"/>
  <c r="AC65"/>
  <c r="AC64" s="1"/>
  <c r="AC63" s="1"/>
  <c r="AC62" s="1"/>
  <c r="AD53"/>
  <c r="AD54"/>
  <c r="AD52"/>
  <c r="AD51" s="1"/>
  <c r="AD45" s="1"/>
  <c r="U29"/>
  <c r="AD141" l="1"/>
  <c r="AD167"/>
  <c r="AE167" s="1"/>
  <c r="AD168"/>
  <c r="AE168" s="1"/>
  <c r="AD169"/>
  <c r="AE169" s="1"/>
  <c r="AE141"/>
  <c r="T134"/>
  <c r="AE166" l="1"/>
  <c r="AE153" s="1"/>
  <c r="AE148" s="1"/>
  <c r="T30"/>
  <c r="T29" s="1"/>
  <c r="Q58"/>
  <c r="P55"/>
  <c r="T58"/>
  <c r="P58" s="1"/>
  <c r="AD58" s="1"/>
  <c r="T123"/>
  <c r="Z134"/>
  <c r="AA123" l="1"/>
  <c r="Z129" l="1"/>
  <c r="P123" l="1"/>
  <c r="P28"/>
  <c r="S56"/>
  <c r="T56"/>
  <c r="U56"/>
  <c r="V56"/>
  <c r="W56"/>
  <c r="X56"/>
  <c r="Y56"/>
  <c r="R59"/>
  <c r="R56" s="1"/>
  <c r="S30"/>
  <c r="R30" s="1"/>
  <c r="P59" l="1"/>
  <c r="AD59" s="1"/>
  <c r="S29"/>
  <c r="D18" i="8"/>
  <c r="S156" i="7"/>
  <c r="D32" i="11"/>
  <c r="D31"/>
  <c r="D30"/>
  <c r="D29"/>
  <c r="D28"/>
  <c r="D27"/>
  <c r="D26"/>
  <c r="L25"/>
  <c r="K25"/>
  <c r="J25"/>
  <c r="I25"/>
  <c r="H25"/>
  <c r="G25"/>
  <c r="F25"/>
  <c r="E25"/>
  <c r="D25"/>
  <c r="C25"/>
  <c r="D24"/>
  <c r="D23"/>
  <c r="D22"/>
  <c r="D21"/>
  <c r="D20"/>
  <c r="D19"/>
  <c r="K17"/>
  <c r="D18"/>
  <c r="D17" s="1"/>
  <c r="L17"/>
  <c r="J17"/>
  <c r="I17"/>
  <c r="H17"/>
  <c r="G17"/>
  <c r="F17"/>
  <c r="E17"/>
  <c r="C17"/>
  <c r="D16"/>
  <c r="K10"/>
  <c r="G10"/>
  <c r="D14"/>
  <c r="C14"/>
  <c r="D13"/>
  <c r="C13"/>
  <c r="D12"/>
  <c r="C12"/>
  <c r="D11"/>
  <c r="C11"/>
  <c r="L10"/>
  <c r="L9" s="1"/>
  <c r="J10"/>
  <c r="I10"/>
  <c r="H10"/>
  <c r="F10"/>
  <c r="F9" s="1"/>
  <c r="E10"/>
  <c r="C10"/>
  <c r="C9" s="1"/>
  <c r="E9"/>
  <c r="P38" i="7"/>
  <c r="O50"/>
  <c r="O48"/>
  <c r="P48" s="1"/>
  <c r="AD48" s="1"/>
  <c r="AE48" s="1"/>
  <c r="O122"/>
  <c r="AD89"/>
  <c r="P65"/>
  <c r="P63"/>
  <c r="Z31"/>
  <c r="Q31"/>
  <c r="Q32"/>
  <c r="Q33"/>
  <c r="O36"/>
  <c r="Z60"/>
  <c r="P50"/>
  <c r="AD50" s="1"/>
  <c r="AE50" s="1"/>
  <c r="O61"/>
  <c r="O34"/>
  <c r="O35"/>
  <c r="J166"/>
  <c r="J155"/>
  <c r="J153"/>
  <c r="J148" s="1"/>
  <c r="J151"/>
  <c r="J149"/>
  <c r="J147"/>
  <c r="J146"/>
  <c r="J141"/>
  <c r="J138"/>
  <c r="J137" s="1"/>
  <c r="J122"/>
  <c r="J119"/>
  <c r="J116"/>
  <c r="J114"/>
  <c r="J109" s="1"/>
  <c r="J113"/>
  <c r="J111"/>
  <c r="J100"/>
  <c r="J96"/>
  <c r="J88"/>
  <c r="J86"/>
  <c r="J84"/>
  <c r="J78"/>
  <c r="J77"/>
  <c r="J75"/>
  <c r="J72"/>
  <c r="J69" s="1"/>
  <c r="J64"/>
  <c r="J62"/>
  <c r="J55"/>
  <c r="J51"/>
  <c r="J45" s="1"/>
  <c r="J40" s="1"/>
  <c r="J49"/>
  <c r="J47"/>
  <c r="J41"/>
  <c r="J38"/>
  <c r="J28"/>
  <c r="J27"/>
  <c r="J22" s="1"/>
  <c r="J16" s="1"/>
  <c r="J26"/>
  <c r="J24"/>
  <c r="J19" s="1"/>
  <c r="Y29"/>
  <c r="X156"/>
  <c r="X52"/>
  <c r="X53"/>
  <c r="X54"/>
  <c r="X29"/>
  <c r="I9" i="11" l="1"/>
  <c r="J120" i="7"/>
  <c r="J115" s="1"/>
  <c r="AD88"/>
  <c r="AE89"/>
  <c r="E33" i="11"/>
  <c r="J81" i="7"/>
  <c r="F33" i="11"/>
  <c r="G9"/>
  <c r="G33" s="1"/>
  <c r="J21" i="7"/>
  <c r="J44"/>
  <c r="J108"/>
  <c r="J13" s="1"/>
  <c r="D10" i="11"/>
  <c r="D9" s="1"/>
  <c r="D33" s="1"/>
  <c r="P30" i="7"/>
  <c r="AD30" s="1"/>
  <c r="Q29"/>
  <c r="AD29" s="1"/>
  <c r="AD24" s="1"/>
  <c r="AD19" s="1"/>
  <c r="J9" i="11"/>
  <c r="H9"/>
  <c r="K9"/>
  <c r="C33"/>
  <c r="J110" i="7"/>
  <c r="J15" s="1"/>
  <c r="J93"/>
  <c r="J76" s="1"/>
  <c r="J107"/>
  <c r="J39"/>
  <c r="AF73"/>
  <c r="AE137"/>
  <c r="AE120" s="1"/>
  <c r="AE115" s="1"/>
  <c r="AE110" s="1"/>
  <c r="AE72"/>
  <c r="AE53"/>
  <c r="AE54"/>
  <c r="AE52"/>
  <c r="AD166"/>
  <c r="AD137"/>
  <c r="AD120" s="1"/>
  <c r="Q132"/>
  <c r="AD132" s="1"/>
  <c r="Q133"/>
  <c r="AD133" s="1"/>
  <c r="Z131"/>
  <c r="Q131"/>
  <c r="AD131" s="1"/>
  <c r="Z130"/>
  <c r="Z127"/>
  <c r="Z128"/>
  <c r="Q134"/>
  <c r="AD134" s="1"/>
  <c r="Q135"/>
  <c r="AD135" s="1"/>
  <c r="X101"/>
  <c r="X97"/>
  <c r="X61"/>
  <c r="AD36"/>
  <c r="AE36" s="1"/>
  <c r="X28"/>
  <c r="AD35"/>
  <c r="AE35" s="1"/>
  <c r="AD34"/>
  <c r="AE34" s="1"/>
  <c r="AF34" s="1"/>
  <c r="AE30"/>
  <c r="AA32"/>
  <c r="Z32" s="1"/>
  <c r="AA33"/>
  <c r="Z33" s="1"/>
  <c r="AD32"/>
  <c r="AE32" s="1"/>
  <c r="AD33"/>
  <c r="AE33" s="1"/>
  <c r="Y28"/>
  <c r="W29"/>
  <c r="W28" s="1"/>
  <c r="X34"/>
  <c r="X35"/>
  <c r="X36"/>
  <c r="M9" i="11" l="1"/>
  <c r="AE51" i="7"/>
  <c r="H33" i="11"/>
  <c r="AE88" i="7"/>
  <c r="AD81"/>
  <c r="AF35"/>
  <c r="AE26"/>
  <c r="Z29"/>
  <c r="Z28" s="1"/>
  <c r="J20"/>
  <c r="J14" s="1"/>
  <c r="AA29"/>
  <c r="AA28" s="1"/>
  <c r="Q28"/>
  <c r="AE29"/>
  <c r="AE24" s="1"/>
  <c r="Q60"/>
  <c r="O60" s="1"/>
  <c r="Q164"/>
  <c r="Q163"/>
  <c r="Q162"/>
  <c r="Q161"/>
  <c r="Q160"/>
  <c r="Q159"/>
  <c r="Q158"/>
  <c r="Q157"/>
  <c r="Q125"/>
  <c r="Q124"/>
  <c r="Q128"/>
  <c r="AD128" s="1"/>
  <c r="AE128" s="1"/>
  <c r="Q105"/>
  <c r="Q103"/>
  <c r="H17" i="8"/>
  <c r="AE164" i="7"/>
  <c r="Q130"/>
  <c r="AD130" s="1"/>
  <c r="AE130" s="1"/>
  <c r="Q127"/>
  <c r="AD127" s="1"/>
  <c r="AE127" s="1"/>
  <c r="Z125"/>
  <c r="Z126"/>
  <c r="Q126"/>
  <c r="AD126" s="1"/>
  <c r="AE126" s="1"/>
  <c r="J18" l="1"/>
  <c r="J12"/>
  <c r="Q156"/>
  <c r="AD156" s="1"/>
  <c r="AD28"/>
  <c r="AE28"/>
  <c r="AF28" s="1"/>
  <c r="AF29"/>
  <c r="P163"/>
  <c r="AE156" l="1"/>
  <c r="AF156" s="1"/>
  <c r="Q104"/>
  <c r="AD104" s="1"/>
  <c r="AE104" s="1"/>
  <c r="Z104"/>
  <c r="U101"/>
  <c r="AA56"/>
  <c r="AA156"/>
  <c r="AD60" l="1"/>
  <c r="AE60" s="1"/>
  <c r="J152" i="10"/>
  <c r="J151"/>
  <c r="J150"/>
  <c r="P149"/>
  <c r="O149"/>
  <c r="O137" s="1"/>
  <c r="N149"/>
  <c r="M149"/>
  <c r="L149"/>
  <c r="K149"/>
  <c r="J149" s="1"/>
  <c r="J137" s="1"/>
  <c r="J132" s="1"/>
  <c r="Z148"/>
  <c r="Q148"/>
  <c r="P148"/>
  <c r="AD147"/>
  <c r="Z147"/>
  <c r="Z146"/>
  <c r="Q146"/>
  <c r="P146"/>
  <c r="Z145"/>
  <c r="Q145"/>
  <c r="P145"/>
  <c r="Z144"/>
  <c r="Q144"/>
  <c r="P144"/>
  <c r="Z143"/>
  <c r="Q143"/>
  <c r="P143"/>
  <c r="Z142"/>
  <c r="Q142"/>
  <c r="P142"/>
  <c r="Z141"/>
  <c r="Q141"/>
  <c r="P141"/>
  <c r="AH140"/>
  <c r="AG140"/>
  <c r="AG139" s="1"/>
  <c r="AG135" s="1"/>
  <c r="AG130" s="1"/>
  <c r="AF140"/>
  <c r="AF139" s="1"/>
  <c r="AF135" s="1"/>
  <c r="AF130" s="1"/>
  <c r="AF101" s="1"/>
  <c r="AC140"/>
  <c r="AC139" s="1"/>
  <c r="AC135" s="1"/>
  <c r="AC130" s="1"/>
  <c r="AB140"/>
  <c r="AB139" s="1"/>
  <c r="AB135" s="1"/>
  <c r="AB130" s="1"/>
  <c r="AA140"/>
  <c r="AA139" s="1"/>
  <c r="AA135" s="1"/>
  <c r="AA130" s="1"/>
  <c r="Y140"/>
  <c r="Y139" s="1"/>
  <c r="Y135" s="1"/>
  <c r="Y130" s="1"/>
  <c r="X140"/>
  <c r="W140"/>
  <c r="W139" s="1"/>
  <c r="W135" s="1"/>
  <c r="W130" s="1"/>
  <c r="V140"/>
  <c r="U140"/>
  <c r="U139" s="1"/>
  <c r="U135" s="1"/>
  <c r="U130" s="1"/>
  <c r="T140"/>
  <c r="S140"/>
  <c r="S139" s="1"/>
  <c r="S135" s="1"/>
  <c r="S130" s="1"/>
  <c r="R140"/>
  <c r="R139" s="1"/>
  <c r="R135" s="1"/>
  <c r="R130" s="1"/>
  <c r="Q140"/>
  <c r="Q139" s="1"/>
  <c r="Q135" s="1"/>
  <c r="Q130" s="1"/>
  <c r="J140"/>
  <c r="AH139"/>
  <c r="AH135" s="1"/>
  <c r="X139"/>
  <c r="V139"/>
  <c r="V135" s="1"/>
  <c r="T139"/>
  <c r="P139"/>
  <c r="P135" s="1"/>
  <c r="O139"/>
  <c r="M139"/>
  <c r="M135" s="1"/>
  <c r="L139"/>
  <c r="K139"/>
  <c r="K135" s="1"/>
  <c r="J139"/>
  <c r="AH137"/>
  <c r="AH132" s="1"/>
  <c r="AG137"/>
  <c r="AF137"/>
  <c r="AF132" s="1"/>
  <c r="AE137"/>
  <c r="AD137"/>
  <c r="AD132" s="1"/>
  <c r="AC137"/>
  <c r="AB137"/>
  <c r="AB132" s="1"/>
  <c r="AA137"/>
  <c r="Z137"/>
  <c r="Z132" s="1"/>
  <c r="Y137"/>
  <c r="X137"/>
  <c r="X132" s="1"/>
  <c r="W137"/>
  <c r="V137"/>
  <c r="V132" s="1"/>
  <c r="U137"/>
  <c r="T137"/>
  <c r="T132" s="1"/>
  <c r="S137"/>
  <c r="R137"/>
  <c r="R132" s="1"/>
  <c r="Q137"/>
  <c r="P137"/>
  <c r="P132" s="1"/>
  <c r="M137"/>
  <c r="M132" s="1"/>
  <c r="L137"/>
  <c r="K137"/>
  <c r="K132" s="1"/>
  <c r="X135"/>
  <c r="X130" s="1"/>
  <c r="T135"/>
  <c r="T130" s="1"/>
  <c r="O135"/>
  <c r="O130" s="1"/>
  <c r="O101" s="1"/>
  <c r="O100" s="1"/>
  <c r="L135"/>
  <c r="L130" s="1"/>
  <c r="J135"/>
  <c r="J130" s="1"/>
  <c r="J101" s="1"/>
  <c r="AH133"/>
  <c r="AG133"/>
  <c r="AG104" s="1"/>
  <c r="AF133"/>
  <c r="AE133"/>
  <c r="AE104" s="1"/>
  <c r="AD133"/>
  <c r="AC133"/>
  <c r="AC104" s="1"/>
  <c r="AB133"/>
  <c r="AA133"/>
  <c r="AA104" s="1"/>
  <c r="Z133"/>
  <c r="Y133"/>
  <c r="Y104" s="1"/>
  <c r="X133"/>
  <c r="W133"/>
  <c r="W104" s="1"/>
  <c r="V133"/>
  <c r="U133"/>
  <c r="U104" s="1"/>
  <c r="T133"/>
  <c r="S133"/>
  <c r="S104" s="1"/>
  <c r="R133"/>
  <c r="Q133"/>
  <c r="Q104" s="1"/>
  <c r="P133"/>
  <c r="O133"/>
  <c r="O104" s="1"/>
  <c r="M133"/>
  <c r="L133"/>
  <c r="L104" s="1"/>
  <c r="K133"/>
  <c r="J133"/>
  <c r="J104" s="1"/>
  <c r="AG132"/>
  <c r="AE132"/>
  <c r="AC132"/>
  <c r="AA132"/>
  <c r="Y132"/>
  <c r="W132"/>
  <c r="U132"/>
  <c r="S132"/>
  <c r="Q132"/>
  <c r="O132"/>
  <c r="L132"/>
  <c r="AH131"/>
  <c r="AG131"/>
  <c r="AF131"/>
  <c r="AE131"/>
  <c r="AD131"/>
  <c r="AC131"/>
  <c r="AB131"/>
  <c r="AA131"/>
  <c r="Z131"/>
  <c r="Y131"/>
  <c r="X131"/>
  <c r="W131"/>
  <c r="V131"/>
  <c r="U131"/>
  <c r="T131"/>
  <c r="S131"/>
  <c r="R131"/>
  <c r="Q131"/>
  <c r="P131"/>
  <c r="O131"/>
  <c r="M131"/>
  <c r="L131"/>
  <c r="K131"/>
  <c r="J131"/>
  <c r="AH130"/>
  <c r="V130"/>
  <c r="P130"/>
  <c r="M130"/>
  <c r="K130"/>
  <c r="J128"/>
  <c r="J127"/>
  <c r="J126"/>
  <c r="P125"/>
  <c r="O125"/>
  <c r="M125"/>
  <c r="L125"/>
  <c r="K125"/>
  <c r="J124"/>
  <c r="J123"/>
  <c r="O122"/>
  <c r="O121" s="1"/>
  <c r="O113" s="1"/>
  <c r="O108" s="1"/>
  <c r="O103" s="1"/>
  <c r="J122"/>
  <c r="P121"/>
  <c r="P113" s="1"/>
  <c r="P108" s="1"/>
  <c r="P103" s="1"/>
  <c r="M121"/>
  <c r="M113" s="1"/>
  <c r="M108" s="1"/>
  <c r="L121"/>
  <c r="K121"/>
  <c r="AA120"/>
  <c r="Z120" s="1"/>
  <c r="U120"/>
  <c r="Q120" s="1"/>
  <c r="P120"/>
  <c r="Q119"/>
  <c r="AD119" s="1"/>
  <c r="AE119" s="1"/>
  <c r="Q118"/>
  <c r="AD118" s="1"/>
  <c r="AE118" s="1"/>
  <c r="Z117"/>
  <c r="Q117"/>
  <c r="P117"/>
  <c r="AF116"/>
  <c r="AF112" s="1"/>
  <c r="AF107" s="1"/>
  <c r="AF102" s="1"/>
  <c r="AC116"/>
  <c r="AB116"/>
  <c r="AB112" s="1"/>
  <c r="AB107" s="1"/>
  <c r="AB102" s="1"/>
  <c r="AA116"/>
  <c r="Y116"/>
  <c r="Y112" s="1"/>
  <c r="Y107" s="1"/>
  <c r="Y102" s="1"/>
  <c r="X116"/>
  <c r="W116"/>
  <c r="W112" s="1"/>
  <c r="W107" s="1"/>
  <c r="W102" s="1"/>
  <c r="V116"/>
  <c r="U116"/>
  <c r="U112" s="1"/>
  <c r="U107" s="1"/>
  <c r="U102" s="1"/>
  <c r="S116"/>
  <c r="R116"/>
  <c r="J116"/>
  <c r="AF115"/>
  <c r="AC115"/>
  <c r="AB115"/>
  <c r="AA115"/>
  <c r="Y115"/>
  <c r="X115"/>
  <c r="W115"/>
  <c r="V115"/>
  <c r="U115"/>
  <c r="T115"/>
  <c r="S115"/>
  <c r="P115"/>
  <c r="O115"/>
  <c r="M115"/>
  <c r="L115"/>
  <c r="K115"/>
  <c r="J115"/>
  <c r="AH113"/>
  <c r="AG113"/>
  <c r="AF113"/>
  <c r="AE113"/>
  <c r="AD113"/>
  <c r="AC113"/>
  <c r="AB113"/>
  <c r="AA113"/>
  <c r="Z113"/>
  <c r="Y113"/>
  <c r="X113"/>
  <c r="W113"/>
  <c r="V113"/>
  <c r="U113"/>
  <c r="T113"/>
  <c r="S113"/>
  <c r="R113"/>
  <c r="Q113"/>
  <c r="L113"/>
  <c r="AH112"/>
  <c r="AG112"/>
  <c r="AC112"/>
  <c r="AA112"/>
  <c r="X112"/>
  <c r="V112"/>
  <c r="T112"/>
  <c r="S112"/>
  <c r="P112"/>
  <c r="O112"/>
  <c r="M112"/>
  <c r="L112"/>
  <c r="K112"/>
  <c r="J112"/>
  <c r="AH109"/>
  <c r="AG109"/>
  <c r="AF109"/>
  <c r="AF104" s="1"/>
  <c r="AF16" s="1"/>
  <c r="AE109"/>
  <c r="AD109"/>
  <c r="AC109"/>
  <c r="AB109"/>
  <c r="AB104" s="1"/>
  <c r="AB16" s="1"/>
  <c r="AA109"/>
  <c r="Z109"/>
  <c r="Y109"/>
  <c r="X109"/>
  <c r="X104" s="1"/>
  <c r="X16" s="1"/>
  <c r="W109"/>
  <c r="V109"/>
  <c r="U109"/>
  <c r="T109"/>
  <c r="T104" s="1"/>
  <c r="T16" s="1"/>
  <c r="S109"/>
  <c r="R109"/>
  <c r="Q109"/>
  <c r="P109"/>
  <c r="P104" s="1"/>
  <c r="P16" s="1"/>
  <c r="O109"/>
  <c r="M109"/>
  <c r="L109"/>
  <c r="K109"/>
  <c r="K104" s="1"/>
  <c r="K16" s="1"/>
  <c r="AH108"/>
  <c r="AG108"/>
  <c r="AG103" s="1"/>
  <c r="AF108"/>
  <c r="AE108"/>
  <c r="AE103" s="1"/>
  <c r="AD108"/>
  <c r="AC108"/>
  <c r="AC103" s="1"/>
  <c r="AB108"/>
  <c r="AA108"/>
  <c r="AA103" s="1"/>
  <c r="Z108"/>
  <c r="Y108"/>
  <c r="Y103" s="1"/>
  <c r="X108"/>
  <c r="W108"/>
  <c r="W103" s="1"/>
  <c r="V108"/>
  <c r="U108"/>
  <c r="U103" s="1"/>
  <c r="T108"/>
  <c r="S108"/>
  <c r="S103" s="1"/>
  <c r="R108"/>
  <c r="Q108"/>
  <c r="Q103" s="1"/>
  <c r="L108"/>
  <c r="L103" s="1"/>
  <c r="AH107"/>
  <c r="AG107"/>
  <c r="AC107"/>
  <c r="AA107"/>
  <c r="X107"/>
  <c r="V107"/>
  <c r="T107"/>
  <c r="S107"/>
  <c r="P107"/>
  <c r="P102" s="1"/>
  <c r="O107"/>
  <c r="M107"/>
  <c r="M102" s="1"/>
  <c r="L107"/>
  <c r="K107"/>
  <c r="K102" s="1"/>
  <c r="J107"/>
  <c r="AH106"/>
  <c r="AH101" s="1"/>
  <c r="AG106"/>
  <c r="AF106"/>
  <c r="AE106"/>
  <c r="AD106"/>
  <c r="AC106"/>
  <c r="AB106"/>
  <c r="AA106"/>
  <c r="Z106"/>
  <c r="Y106"/>
  <c r="X106"/>
  <c r="X101" s="1"/>
  <c r="W106"/>
  <c r="V106"/>
  <c r="V101" s="1"/>
  <c r="U106"/>
  <c r="T106"/>
  <c r="S106"/>
  <c r="R106"/>
  <c r="Q106"/>
  <c r="P106"/>
  <c r="P101" s="1"/>
  <c r="O106"/>
  <c r="M106"/>
  <c r="M101" s="1"/>
  <c r="L106"/>
  <c r="K106"/>
  <c r="K101" s="1"/>
  <c r="J106"/>
  <c r="AH104"/>
  <c r="AD104"/>
  <c r="Z104"/>
  <c r="V104"/>
  <c r="R104"/>
  <c r="M104"/>
  <c r="AH103"/>
  <c r="AF103"/>
  <c r="AD103"/>
  <c r="AB103"/>
  <c r="Z103"/>
  <c r="X103"/>
  <c r="V103"/>
  <c r="T103"/>
  <c r="R103"/>
  <c r="M103"/>
  <c r="AG102"/>
  <c r="AC102"/>
  <c r="AA102"/>
  <c r="S102"/>
  <c r="O102"/>
  <c r="L102"/>
  <c r="J102"/>
  <c r="T101"/>
  <c r="L101"/>
  <c r="L100" s="1"/>
  <c r="Z98"/>
  <c r="Q98"/>
  <c r="P98"/>
  <c r="AA97"/>
  <c r="Q97"/>
  <c r="P97"/>
  <c r="AA96"/>
  <c r="Z96" s="1"/>
  <c r="S96"/>
  <c r="Q96" s="1"/>
  <c r="Q95" s="1"/>
  <c r="Q94" s="1"/>
  <c r="P96"/>
  <c r="AH95"/>
  <c r="AH94" s="1"/>
  <c r="AG95"/>
  <c r="AF95"/>
  <c r="AF94" s="1"/>
  <c r="AC95"/>
  <c r="AB95"/>
  <c r="AB94" s="1"/>
  <c r="Y95"/>
  <c r="Y94" s="1"/>
  <c r="X95"/>
  <c r="X94" s="1"/>
  <c r="W95"/>
  <c r="W94" s="1"/>
  <c r="V95"/>
  <c r="V94" s="1"/>
  <c r="U95"/>
  <c r="T95"/>
  <c r="T94" s="1"/>
  <c r="S95"/>
  <c r="S94" s="1"/>
  <c r="R95"/>
  <c r="R94" s="1"/>
  <c r="J95"/>
  <c r="AG94"/>
  <c r="AC94"/>
  <c r="U94"/>
  <c r="P94"/>
  <c r="O94"/>
  <c r="M94"/>
  <c r="L94"/>
  <c r="K94"/>
  <c r="J94" s="1"/>
  <c r="AA93"/>
  <c r="Z93" s="1"/>
  <c r="Z91" s="1"/>
  <c r="Z90" s="1"/>
  <c r="U93"/>
  <c r="Q93" s="1"/>
  <c r="P93"/>
  <c r="Q92"/>
  <c r="P92"/>
  <c r="AH91"/>
  <c r="AG91"/>
  <c r="AG90" s="1"/>
  <c r="AF91"/>
  <c r="AC91"/>
  <c r="AC90" s="1"/>
  <c r="AB91"/>
  <c r="AA91"/>
  <c r="Y91"/>
  <c r="X91"/>
  <c r="W91"/>
  <c r="V91"/>
  <c r="U91"/>
  <c r="T91"/>
  <c r="S91"/>
  <c r="R91"/>
  <c r="Q91"/>
  <c r="J91"/>
  <c r="AH90"/>
  <c r="AF90"/>
  <c r="AB90"/>
  <c r="AA90"/>
  <c r="Y90"/>
  <c r="X90"/>
  <c r="W90"/>
  <c r="V90"/>
  <c r="U90"/>
  <c r="T90"/>
  <c r="S90"/>
  <c r="R90"/>
  <c r="Q90"/>
  <c r="P90"/>
  <c r="O90"/>
  <c r="M90"/>
  <c r="L90"/>
  <c r="K90"/>
  <c r="P87"/>
  <c r="M87"/>
  <c r="K87"/>
  <c r="J84"/>
  <c r="J83"/>
  <c r="P82"/>
  <c r="O82"/>
  <c r="M82"/>
  <c r="L82"/>
  <c r="K82"/>
  <c r="J81"/>
  <c r="P80"/>
  <c r="O80"/>
  <c r="O75" s="1"/>
  <c r="M80"/>
  <c r="L80"/>
  <c r="L75" s="1"/>
  <c r="K80"/>
  <c r="J80"/>
  <c r="J79"/>
  <c r="P78"/>
  <c r="P74" s="1"/>
  <c r="P69" s="1"/>
  <c r="O78"/>
  <c r="M78"/>
  <c r="L78"/>
  <c r="K78"/>
  <c r="J78"/>
  <c r="AH75"/>
  <c r="AG75"/>
  <c r="AF75"/>
  <c r="AE75"/>
  <c r="AD75"/>
  <c r="AC75"/>
  <c r="AB75"/>
  <c r="AA75"/>
  <c r="Z75"/>
  <c r="Y75"/>
  <c r="X75"/>
  <c r="W75"/>
  <c r="V75"/>
  <c r="U75"/>
  <c r="T75"/>
  <c r="S75"/>
  <c r="R75"/>
  <c r="Q75"/>
  <c r="P75"/>
  <c r="M75"/>
  <c r="K75"/>
  <c r="AH74"/>
  <c r="AG74"/>
  <c r="AF74"/>
  <c r="AE74"/>
  <c r="AD74"/>
  <c r="AC74"/>
  <c r="AB74"/>
  <c r="AA74"/>
  <c r="Z74"/>
  <c r="Y74"/>
  <c r="X74"/>
  <c r="W74"/>
  <c r="V74"/>
  <c r="U74"/>
  <c r="T74"/>
  <c r="S74"/>
  <c r="R74"/>
  <c r="Q74"/>
  <c r="K74"/>
  <c r="K69" s="1"/>
  <c r="AH72"/>
  <c r="AG72"/>
  <c r="AG22" s="1"/>
  <c r="AF72"/>
  <c r="AE72"/>
  <c r="AE22" s="1"/>
  <c r="AD72"/>
  <c r="AC72"/>
  <c r="AC22" s="1"/>
  <c r="AB72"/>
  <c r="AA72"/>
  <c r="AA22" s="1"/>
  <c r="Z72"/>
  <c r="Y72"/>
  <c r="Y22" s="1"/>
  <c r="X72"/>
  <c r="W72"/>
  <c r="W22" s="1"/>
  <c r="V72"/>
  <c r="U72"/>
  <c r="U22" s="1"/>
  <c r="T72"/>
  <c r="S72"/>
  <c r="S22" s="1"/>
  <c r="R72"/>
  <c r="Q72"/>
  <c r="Q22" s="1"/>
  <c r="P72"/>
  <c r="O72"/>
  <c r="O22" s="1"/>
  <c r="M72"/>
  <c r="L72"/>
  <c r="L22" s="1"/>
  <c r="K72"/>
  <c r="J72"/>
  <c r="AH71"/>
  <c r="AG71"/>
  <c r="AF71"/>
  <c r="AE71"/>
  <c r="AD71"/>
  <c r="AC71"/>
  <c r="AB71"/>
  <c r="AA71"/>
  <c r="Z71"/>
  <c r="Y71"/>
  <c r="X71"/>
  <c r="W71"/>
  <c r="V71"/>
  <c r="U71"/>
  <c r="T71"/>
  <c r="S71"/>
  <c r="R71"/>
  <c r="Q71"/>
  <c r="P71"/>
  <c r="O71"/>
  <c r="M71"/>
  <c r="L71"/>
  <c r="K71"/>
  <c r="J71"/>
  <c r="AH69"/>
  <c r="AG69"/>
  <c r="AF69"/>
  <c r="AE69"/>
  <c r="AD69"/>
  <c r="AC69"/>
  <c r="AB69"/>
  <c r="AA69"/>
  <c r="Z69"/>
  <c r="Y69"/>
  <c r="X69"/>
  <c r="W69"/>
  <c r="V69"/>
  <c r="U69"/>
  <c r="T69"/>
  <c r="S69"/>
  <c r="R69"/>
  <c r="Q69"/>
  <c r="O69"/>
  <c r="M69"/>
  <c r="L69"/>
  <c r="J69"/>
  <c r="J67"/>
  <c r="P66"/>
  <c r="O66"/>
  <c r="M66"/>
  <c r="L66"/>
  <c r="K66"/>
  <c r="J66"/>
  <c r="AH63"/>
  <c r="AG63"/>
  <c r="AF63"/>
  <c r="AE63"/>
  <c r="AD63"/>
  <c r="AC63"/>
  <c r="AB63"/>
  <c r="AA63"/>
  <c r="Z63"/>
  <c r="Y63"/>
  <c r="X63"/>
  <c r="W63"/>
  <c r="V63"/>
  <c r="U63"/>
  <c r="T63"/>
  <c r="S63"/>
  <c r="R63"/>
  <c r="Q63"/>
  <c r="P63"/>
  <c r="O63"/>
  <c r="M63"/>
  <c r="L63"/>
  <c r="K63"/>
  <c r="J63"/>
  <c r="J60"/>
  <c r="J59"/>
  <c r="P58"/>
  <c r="O58"/>
  <c r="M58"/>
  <c r="L58"/>
  <c r="K58"/>
  <c r="J58" s="1"/>
  <c r="J57"/>
  <c r="P56"/>
  <c r="O56"/>
  <c r="M56"/>
  <c r="L56"/>
  <c r="K56"/>
  <c r="J55"/>
  <c r="AA54"/>
  <c r="Z54"/>
  <c r="U54"/>
  <c r="S54"/>
  <c r="Q54" s="1"/>
  <c r="Q53" s="1"/>
  <c r="Q52" s="1"/>
  <c r="Q41" s="1"/>
  <c r="Q36" s="1"/>
  <c r="P54"/>
  <c r="AH53"/>
  <c r="AG53"/>
  <c r="AF53"/>
  <c r="AC53"/>
  <c r="AB53"/>
  <c r="AA53"/>
  <c r="Z53"/>
  <c r="Y53"/>
  <c r="X53"/>
  <c r="W53"/>
  <c r="V53"/>
  <c r="U53"/>
  <c r="T53"/>
  <c r="R53"/>
  <c r="J53"/>
  <c r="AH52"/>
  <c r="AG52"/>
  <c r="AF52"/>
  <c r="AC52"/>
  <c r="AB52"/>
  <c r="AA52"/>
  <c r="Z52"/>
  <c r="Y52"/>
  <c r="X52"/>
  <c r="W52"/>
  <c r="V52"/>
  <c r="U52"/>
  <c r="T52"/>
  <c r="R52"/>
  <c r="P52"/>
  <c r="O52"/>
  <c r="O41" s="1"/>
  <c r="O36" s="1"/>
  <c r="M52"/>
  <c r="L52"/>
  <c r="K52"/>
  <c r="J52"/>
  <c r="J51"/>
  <c r="J50"/>
  <c r="J49"/>
  <c r="P48"/>
  <c r="P42" s="1"/>
  <c r="P37" s="1"/>
  <c r="O48"/>
  <c r="L48"/>
  <c r="L42" s="1"/>
  <c r="L37" s="1"/>
  <c r="K48"/>
  <c r="J48"/>
  <c r="J42" s="1"/>
  <c r="J37" s="1"/>
  <c r="J47"/>
  <c r="P46"/>
  <c r="O46"/>
  <c r="M46"/>
  <c r="L46"/>
  <c r="K46"/>
  <c r="J46" s="1"/>
  <c r="J45"/>
  <c r="P44"/>
  <c r="O44"/>
  <c r="M44"/>
  <c r="M40" s="1"/>
  <c r="M35" s="1"/>
  <c r="M19" s="1"/>
  <c r="M13" s="1"/>
  <c r="L44"/>
  <c r="K44"/>
  <c r="J44" s="1"/>
  <c r="AH42"/>
  <c r="AG42"/>
  <c r="AG37" s="1"/>
  <c r="AF42"/>
  <c r="AE42"/>
  <c r="AE37" s="1"/>
  <c r="AD42"/>
  <c r="AC42"/>
  <c r="AC37" s="1"/>
  <c r="AB42"/>
  <c r="AA42"/>
  <c r="AA37" s="1"/>
  <c r="Z42"/>
  <c r="Y42"/>
  <c r="Y37" s="1"/>
  <c r="X42"/>
  <c r="W42"/>
  <c r="W37" s="1"/>
  <c r="V42"/>
  <c r="U42"/>
  <c r="U37" s="1"/>
  <c r="T42"/>
  <c r="S42"/>
  <c r="S37" s="1"/>
  <c r="R42"/>
  <c r="Q42"/>
  <c r="Q37" s="1"/>
  <c r="O42"/>
  <c r="O37" s="1"/>
  <c r="M42"/>
  <c r="M37" s="1"/>
  <c r="K42"/>
  <c r="K37" s="1"/>
  <c r="K21" s="1"/>
  <c r="AH41"/>
  <c r="AG41"/>
  <c r="AG36" s="1"/>
  <c r="AF41"/>
  <c r="AF36" s="1"/>
  <c r="AC41"/>
  <c r="AC36" s="1"/>
  <c r="AB41"/>
  <c r="AA41"/>
  <c r="AA36" s="1"/>
  <c r="Z41"/>
  <c r="Z36" s="1"/>
  <c r="Y41"/>
  <c r="Y36" s="1"/>
  <c r="X41"/>
  <c r="W41"/>
  <c r="W36" s="1"/>
  <c r="V41"/>
  <c r="V36" s="1"/>
  <c r="U41"/>
  <c r="U36" s="1"/>
  <c r="T41"/>
  <c r="R41"/>
  <c r="R36" s="1"/>
  <c r="L41"/>
  <c r="L36" s="1"/>
  <c r="AH40"/>
  <c r="AG40"/>
  <c r="AG35" s="1"/>
  <c r="AF40"/>
  <c r="AE40"/>
  <c r="AE35" s="1"/>
  <c r="AD40"/>
  <c r="AC40"/>
  <c r="AC35" s="1"/>
  <c r="AB40"/>
  <c r="AA40"/>
  <c r="AA35" s="1"/>
  <c r="Z40"/>
  <c r="Y40"/>
  <c r="Y35" s="1"/>
  <c r="X40"/>
  <c r="W40"/>
  <c r="W35" s="1"/>
  <c r="V40"/>
  <c r="U40"/>
  <c r="U35" s="1"/>
  <c r="T40"/>
  <c r="S40"/>
  <c r="S35" s="1"/>
  <c r="R40"/>
  <c r="Q40"/>
  <c r="Q35" s="1"/>
  <c r="AH38"/>
  <c r="AG38"/>
  <c r="AF38"/>
  <c r="AE38"/>
  <c r="AD38"/>
  <c r="AC38"/>
  <c r="AB38"/>
  <c r="AA38"/>
  <c r="Z38"/>
  <c r="Y38"/>
  <c r="X38"/>
  <c r="W38"/>
  <c r="V38"/>
  <c r="U38"/>
  <c r="T38"/>
  <c r="S38"/>
  <c r="R38"/>
  <c r="Q38"/>
  <c r="P38"/>
  <c r="O38"/>
  <c r="M38"/>
  <c r="L38"/>
  <c r="K38"/>
  <c r="J38"/>
  <c r="AH37"/>
  <c r="AH21" s="1"/>
  <c r="AH15" s="1"/>
  <c r="AF37"/>
  <c r="AD37"/>
  <c r="AD21" s="1"/>
  <c r="AD15" s="1"/>
  <c r="AB37"/>
  <c r="Z37"/>
  <c r="Z21" s="1"/>
  <c r="Z15" s="1"/>
  <c r="X37"/>
  <c r="V37"/>
  <c r="V21" s="1"/>
  <c r="V15" s="1"/>
  <c r="T37"/>
  <c r="R37"/>
  <c r="R21" s="1"/>
  <c r="R15" s="1"/>
  <c r="AH36"/>
  <c r="AB36"/>
  <c r="X36"/>
  <c r="T36"/>
  <c r="AH35"/>
  <c r="AH19" s="1"/>
  <c r="AF35"/>
  <c r="AD35"/>
  <c r="AB35"/>
  <c r="Z35"/>
  <c r="X35"/>
  <c r="V35"/>
  <c r="T35"/>
  <c r="R35"/>
  <c r="O35"/>
  <c r="L35"/>
  <c r="J35"/>
  <c r="J33"/>
  <c r="J27" s="1"/>
  <c r="J31"/>
  <c r="AA30"/>
  <c r="Z30" s="1"/>
  <c r="Z29" s="1"/>
  <c r="Z24" s="1"/>
  <c r="U30"/>
  <c r="Q30" s="1"/>
  <c r="Q29" s="1"/>
  <c r="Q24" s="1"/>
  <c r="Q19" s="1"/>
  <c r="P30"/>
  <c r="AF29"/>
  <c r="AF24" s="1"/>
  <c r="AF19" s="1"/>
  <c r="AC29"/>
  <c r="AC24" s="1"/>
  <c r="AB29"/>
  <c r="AA29"/>
  <c r="AA24" s="1"/>
  <c r="Y29"/>
  <c r="Y24" s="1"/>
  <c r="Y19" s="1"/>
  <c r="X29"/>
  <c r="W29"/>
  <c r="W24" s="1"/>
  <c r="W19" s="1"/>
  <c r="V29"/>
  <c r="U29"/>
  <c r="U24" s="1"/>
  <c r="U19" s="1"/>
  <c r="T29"/>
  <c r="S29"/>
  <c r="S24" s="1"/>
  <c r="S19" s="1"/>
  <c r="R29"/>
  <c r="L29"/>
  <c r="L28" s="1"/>
  <c r="K29"/>
  <c r="P28"/>
  <c r="O28"/>
  <c r="M28"/>
  <c r="K28"/>
  <c r="AH27"/>
  <c r="AG27"/>
  <c r="AF27"/>
  <c r="AE27"/>
  <c r="AD27"/>
  <c r="AC27"/>
  <c r="AB27"/>
  <c r="AA27"/>
  <c r="Z27"/>
  <c r="Y27"/>
  <c r="X27"/>
  <c r="W27"/>
  <c r="V27"/>
  <c r="U27"/>
  <c r="T27"/>
  <c r="S27"/>
  <c r="R27"/>
  <c r="Q27"/>
  <c r="P27"/>
  <c r="O27"/>
  <c r="M27"/>
  <c r="L27"/>
  <c r="K27"/>
  <c r="AH26"/>
  <c r="AG26"/>
  <c r="AF26"/>
  <c r="AE26"/>
  <c r="AD26"/>
  <c r="AC26"/>
  <c r="AB26"/>
  <c r="AA26"/>
  <c r="Z26"/>
  <c r="Y26"/>
  <c r="X26"/>
  <c r="W26"/>
  <c r="V26"/>
  <c r="U26"/>
  <c r="T26"/>
  <c r="S26"/>
  <c r="R26"/>
  <c r="Q26"/>
  <c r="P26"/>
  <c r="O26"/>
  <c r="M26"/>
  <c r="L26"/>
  <c r="K26"/>
  <c r="J26"/>
  <c r="AH24"/>
  <c r="AG24"/>
  <c r="AB24"/>
  <c r="AB19" s="1"/>
  <c r="X24"/>
  <c r="V24"/>
  <c r="V19" s="1"/>
  <c r="T24"/>
  <c r="R24"/>
  <c r="R19" s="1"/>
  <c r="P24"/>
  <c r="O24"/>
  <c r="M24"/>
  <c r="L24"/>
  <c r="K24"/>
  <c r="AH22"/>
  <c r="AH16" s="1"/>
  <c r="AF22"/>
  <c r="AD22"/>
  <c r="AD16" s="1"/>
  <c r="AB22"/>
  <c r="Z22"/>
  <c r="Z16" s="1"/>
  <c r="X22"/>
  <c r="V22"/>
  <c r="V16" s="1"/>
  <c r="T22"/>
  <c r="R22"/>
  <c r="R16" s="1"/>
  <c r="P22"/>
  <c r="M22"/>
  <c r="M16" s="1"/>
  <c r="K22"/>
  <c r="AF21"/>
  <c r="AB21"/>
  <c r="X21"/>
  <c r="T21"/>
  <c r="X19"/>
  <c r="T19"/>
  <c r="O19"/>
  <c r="L19"/>
  <c r="AF15"/>
  <c r="AB15"/>
  <c r="X15"/>
  <c r="T15"/>
  <c r="R29" i="7"/>
  <c r="R28" s="1"/>
  <c r="T28"/>
  <c r="AE163"/>
  <c r="AH56"/>
  <c r="AH55" s="1"/>
  <c r="AB29"/>
  <c r="AB28" s="1"/>
  <c r="AC29"/>
  <c r="AC28" s="1"/>
  <c r="Q129"/>
  <c r="AD125"/>
  <c r="AE125" s="1"/>
  <c r="AA97"/>
  <c r="Q136"/>
  <c r="Q99"/>
  <c r="AF13" i="10" l="1"/>
  <c r="X13"/>
  <c r="AB101"/>
  <c r="AB13" s="1"/>
  <c r="AB12" s="1"/>
  <c r="R115"/>
  <c r="R112"/>
  <c r="R107" s="1"/>
  <c r="AA19"/>
  <c r="AC19"/>
  <c r="J22"/>
  <c r="S53"/>
  <c r="S52" s="1"/>
  <c r="S41" s="1"/>
  <c r="S36" s="1"/>
  <c r="AD93"/>
  <c r="AE93" s="1"/>
  <c r="Z97"/>
  <c r="AA95"/>
  <c r="AA94" s="1"/>
  <c r="AA87" s="1"/>
  <c r="AA70" s="1"/>
  <c r="AA20" s="1"/>
  <c r="AA14" s="1"/>
  <c r="AH102"/>
  <c r="AD120"/>
  <c r="AE120" s="1"/>
  <c r="J121"/>
  <c r="K113"/>
  <c r="K108" s="1"/>
  <c r="K103" s="1"/>
  <c r="K15" s="1"/>
  <c r="Z95"/>
  <c r="Z94" s="1"/>
  <c r="AD117"/>
  <c r="AD116" s="1"/>
  <c r="Z116"/>
  <c r="J125"/>
  <c r="AD141"/>
  <c r="Z140"/>
  <c r="Z139" s="1"/>
  <c r="Z135" s="1"/>
  <c r="Z130" s="1"/>
  <c r="S28" i="7"/>
  <c r="AD129"/>
  <c r="AE129" s="1"/>
  <c r="Q123"/>
  <c r="AD123" s="1"/>
  <c r="AD122" s="1"/>
  <c r="Z87" i="10"/>
  <c r="Z70" s="1"/>
  <c r="Z20" s="1"/>
  <c r="Z18" s="1"/>
  <c r="J56"/>
  <c r="J82"/>
  <c r="Q87"/>
  <c r="Q70" s="1"/>
  <c r="K100"/>
  <c r="M100"/>
  <c r="R101"/>
  <c r="R13" s="1"/>
  <c r="AD142"/>
  <c r="AE142" s="1"/>
  <c r="AD143"/>
  <c r="AE143" s="1"/>
  <c r="AG19"/>
  <c r="M21"/>
  <c r="M15" s="1"/>
  <c r="Q21"/>
  <c r="Q15" s="1"/>
  <c r="S21"/>
  <c r="S15" s="1"/>
  <c r="U21"/>
  <c r="U15" s="1"/>
  <c r="W21"/>
  <c r="W15" s="1"/>
  <c r="Y21"/>
  <c r="Y15" s="1"/>
  <c r="AA21"/>
  <c r="AA15" s="1"/>
  <c r="AC21"/>
  <c r="AC15" s="1"/>
  <c r="AE21"/>
  <c r="AE15" s="1"/>
  <c r="AG21"/>
  <c r="AG15" s="1"/>
  <c r="P21"/>
  <c r="P15" s="1"/>
  <c r="K70"/>
  <c r="P70"/>
  <c r="L87"/>
  <c r="L70" s="1"/>
  <c r="O87"/>
  <c r="O70" s="1"/>
  <c r="O20" s="1"/>
  <c r="S87"/>
  <c r="S70" s="1"/>
  <c r="W87"/>
  <c r="W70" s="1"/>
  <c r="AG87"/>
  <c r="AG70" s="1"/>
  <c r="AG20" s="1"/>
  <c r="AG14" s="1"/>
  <c r="R87"/>
  <c r="R70" s="1"/>
  <c r="R20" s="1"/>
  <c r="T87"/>
  <c r="T70" s="1"/>
  <c r="T20" s="1"/>
  <c r="T18" s="1"/>
  <c r="V87"/>
  <c r="V70" s="1"/>
  <c r="V20" s="1"/>
  <c r="X87"/>
  <c r="X70" s="1"/>
  <c r="X20" s="1"/>
  <c r="X18" s="1"/>
  <c r="AB87"/>
  <c r="AB70" s="1"/>
  <c r="AB20" s="1"/>
  <c r="AB14" s="1"/>
  <c r="AF87"/>
  <c r="AF70" s="1"/>
  <c r="AF20" s="1"/>
  <c r="AF14" s="1"/>
  <c r="AH87"/>
  <c r="AH70" s="1"/>
  <c r="AH20" s="1"/>
  <c r="AH14" s="1"/>
  <c r="AD97"/>
  <c r="AE97" s="1"/>
  <c r="AD98"/>
  <c r="AE98" s="1"/>
  <c r="AD144"/>
  <c r="AE144" s="1"/>
  <c r="AD145"/>
  <c r="AE145" s="1"/>
  <c r="AD146"/>
  <c r="AE146" s="1"/>
  <c r="AD148"/>
  <c r="AE148" s="1"/>
  <c r="J29"/>
  <c r="J24" s="1"/>
  <c r="J19" s="1"/>
  <c r="J21"/>
  <c r="L21"/>
  <c r="L15" s="1"/>
  <c r="O21"/>
  <c r="J75"/>
  <c r="M70"/>
  <c r="J90"/>
  <c r="J87" s="1"/>
  <c r="U87"/>
  <c r="U70" s="1"/>
  <c r="Y87"/>
  <c r="Y70" s="1"/>
  <c r="Y20" s="1"/>
  <c r="AC87"/>
  <c r="AC70" s="1"/>
  <c r="V13"/>
  <c r="AH13"/>
  <c r="P100"/>
  <c r="L16"/>
  <c r="O16"/>
  <c r="Q16"/>
  <c r="S16"/>
  <c r="U16"/>
  <c r="W16"/>
  <c r="Y16"/>
  <c r="AA16"/>
  <c r="AC16"/>
  <c r="AE16"/>
  <c r="AG16"/>
  <c r="J113"/>
  <c r="J108" s="1"/>
  <c r="J103" s="1"/>
  <c r="J15" s="1"/>
  <c r="R102"/>
  <c r="T102"/>
  <c r="V102"/>
  <c r="X102"/>
  <c r="X14" s="1"/>
  <c r="X12" s="1"/>
  <c r="R14"/>
  <c r="T14"/>
  <c r="V14"/>
  <c r="L13"/>
  <c r="O13"/>
  <c r="J16"/>
  <c r="O15"/>
  <c r="Q101"/>
  <c r="Q13" s="1"/>
  <c r="S101"/>
  <c r="S13" s="1"/>
  <c r="U101"/>
  <c r="U13" s="1"/>
  <c r="W101"/>
  <c r="W13" s="1"/>
  <c r="Y101"/>
  <c r="Y13" s="1"/>
  <c r="AA101"/>
  <c r="AC101"/>
  <c r="AG101"/>
  <c r="AG13" s="1"/>
  <c r="Z101"/>
  <c r="AH12"/>
  <c r="AF18"/>
  <c r="S20"/>
  <c r="S14" s="1"/>
  <c r="U20"/>
  <c r="U14" s="1"/>
  <c r="W20"/>
  <c r="W14" s="1"/>
  <c r="AC20"/>
  <c r="AC14" s="1"/>
  <c r="L20"/>
  <c r="Q20"/>
  <c r="Q18" s="1"/>
  <c r="AD96"/>
  <c r="AE96" s="1"/>
  <c r="AE95" s="1"/>
  <c r="AE94" s="1"/>
  <c r="AB18"/>
  <c r="AH18"/>
  <c r="AD92"/>
  <c r="AE92" s="1"/>
  <c r="T13"/>
  <c r="R18"/>
  <c r="R12"/>
  <c r="Z19"/>
  <c r="V18"/>
  <c r="M41"/>
  <c r="M36" s="1"/>
  <c r="M20" s="1"/>
  <c r="M14" s="1"/>
  <c r="P41"/>
  <c r="P36" s="1"/>
  <c r="U18"/>
  <c r="M18"/>
  <c r="AE117"/>
  <c r="AE116" s="1"/>
  <c r="Z115"/>
  <c r="Z112"/>
  <c r="Z107" s="1"/>
  <c r="Z102" s="1"/>
  <c r="Z14" s="1"/>
  <c r="AA13"/>
  <c r="AC13"/>
  <c r="AC12" s="1"/>
  <c r="L14"/>
  <c r="AD140"/>
  <c r="AD139" s="1"/>
  <c r="AD135" s="1"/>
  <c r="AD130" s="1"/>
  <c r="AD101" s="1"/>
  <c r="AE141"/>
  <c r="AD30"/>
  <c r="AD54"/>
  <c r="J41"/>
  <c r="J36" s="1"/>
  <c r="K40"/>
  <c r="K35" s="1"/>
  <c r="K19" s="1"/>
  <c r="P40"/>
  <c r="P35" s="1"/>
  <c r="P19" s="1"/>
  <c r="K41"/>
  <c r="K36" s="1"/>
  <c r="K20" s="1"/>
  <c r="K14" s="1"/>
  <c r="Q116"/>
  <c r="Z163" i="7"/>
  <c r="Z162"/>
  <c r="V29"/>
  <c r="V28" s="1"/>
  <c r="U28"/>
  <c r="AA12" i="10" l="1"/>
  <c r="AD91"/>
  <c r="AD90" s="1"/>
  <c r="AD87" s="1"/>
  <c r="AD70" s="1"/>
  <c r="AC18"/>
  <c r="J28"/>
  <c r="M12"/>
  <c r="Z13"/>
  <c r="AE91"/>
  <c r="AE90" s="1"/>
  <c r="W12"/>
  <c r="S12"/>
  <c r="Y14"/>
  <c r="Y18"/>
  <c r="J70"/>
  <c r="J20" s="1"/>
  <c r="O14"/>
  <c r="O18"/>
  <c r="AE140"/>
  <c r="AE139" s="1"/>
  <c r="AE135" s="1"/>
  <c r="AE130" s="1"/>
  <c r="AE101" s="1"/>
  <c r="AD95"/>
  <c r="AD94" s="1"/>
  <c r="L18"/>
  <c r="Y12"/>
  <c r="P20"/>
  <c r="P14" s="1"/>
  <c r="T12"/>
  <c r="V12"/>
  <c r="AG12"/>
  <c r="U12"/>
  <c r="L12"/>
  <c r="O12"/>
  <c r="J100"/>
  <c r="AG18"/>
  <c r="AA18"/>
  <c r="W18"/>
  <c r="S18"/>
  <c r="Z12"/>
  <c r="K18"/>
  <c r="K13"/>
  <c r="K12" s="1"/>
  <c r="Q115"/>
  <c r="Q112"/>
  <c r="Q107" s="1"/>
  <c r="Q102" s="1"/>
  <c r="Q14" s="1"/>
  <c r="Q12" s="1"/>
  <c r="P13"/>
  <c r="P12" s="1"/>
  <c r="P18"/>
  <c r="AD29"/>
  <c r="AD24" s="1"/>
  <c r="AD19" s="1"/>
  <c r="AE30"/>
  <c r="AE29" s="1"/>
  <c r="AE24" s="1"/>
  <c r="AE19" s="1"/>
  <c r="J13"/>
  <c r="AD115"/>
  <c r="AD112"/>
  <c r="AD107" s="1"/>
  <c r="AD102" s="1"/>
  <c r="AE54"/>
  <c r="AE53" s="1"/>
  <c r="AE52" s="1"/>
  <c r="AE41" s="1"/>
  <c r="AE36" s="1"/>
  <c r="AD53"/>
  <c r="AD52" s="1"/>
  <c r="AD41" s="1"/>
  <c r="AD36" s="1"/>
  <c r="AE115"/>
  <c r="AE112"/>
  <c r="AE107" s="1"/>
  <c r="AE102" s="1"/>
  <c r="AE87"/>
  <c r="AE70" s="1"/>
  <c r="Q57" i="7"/>
  <c r="Q56" s="1"/>
  <c r="O75"/>
  <c r="O138"/>
  <c r="Z105"/>
  <c r="Z158"/>
  <c r="Z159"/>
  <c r="Z160"/>
  <c r="Z161"/>
  <c r="Z157"/>
  <c r="C17" i="8"/>
  <c r="J14" i="10" l="1"/>
  <c r="J18"/>
  <c r="J12"/>
  <c r="AD20"/>
  <c r="AD18" s="1"/>
  <c r="AD56" i="7"/>
  <c r="Q55"/>
  <c r="O57"/>
  <c r="AD13" i="10"/>
  <c r="AD14"/>
  <c r="AE13"/>
  <c r="AE20"/>
  <c r="AE14" s="1"/>
  <c r="O28" i="7"/>
  <c r="Z136"/>
  <c r="Z123" s="1"/>
  <c r="Z147"/>
  <c r="S24"/>
  <c r="P24"/>
  <c r="Q102"/>
  <c r="Z99"/>
  <c r="Z97" s="1"/>
  <c r="Z96" s="1"/>
  <c r="P99"/>
  <c r="AD99" s="1"/>
  <c r="AE99" s="1"/>
  <c r="Z103"/>
  <c r="Z165"/>
  <c r="Z156" s="1"/>
  <c r="Z155" s="1"/>
  <c r="Z151" s="1"/>
  <c r="Z146" s="1"/>
  <c r="Z57"/>
  <c r="R123"/>
  <c r="R122" s="1"/>
  <c r="S123"/>
  <c r="S122" s="1"/>
  <c r="T122"/>
  <c r="U122"/>
  <c r="V123"/>
  <c r="V122" s="1"/>
  <c r="W123"/>
  <c r="W122" s="1"/>
  <c r="X122"/>
  <c r="Y123"/>
  <c r="Y122" s="1"/>
  <c r="AA122"/>
  <c r="AB123"/>
  <c r="AB122" s="1"/>
  <c r="AC123"/>
  <c r="AC122" s="1"/>
  <c r="P136"/>
  <c r="AD136" s="1"/>
  <c r="AE136" s="1"/>
  <c r="AG56"/>
  <c r="AG55" s="1"/>
  <c r="AG44" s="1"/>
  <c r="R55"/>
  <c r="S55"/>
  <c r="T55"/>
  <c r="U55"/>
  <c r="V55"/>
  <c r="W55"/>
  <c r="X55"/>
  <c r="Y55"/>
  <c r="AA55"/>
  <c r="AB56"/>
  <c r="AB55" s="1"/>
  <c r="AB44" s="1"/>
  <c r="AC56"/>
  <c r="AC55" s="1"/>
  <c r="AC44" s="1"/>
  <c r="P57"/>
  <c r="AD57" s="1"/>
  <c r="C11" i="8"/>
  <c r="C12"/>
  <c r="C13"/>
  <c r="C14"/>
  <c r="D19"/>
  <c r="D20"/>
  <c r="D21"/>
  <c r="D22"/>
  <c r="D23"/>
  <c r="D24"/>
  <c r="D12"/>
  <c r="D13"/>
  <c r="D14"/>
  <c r="D16"/>
  <c r="D11"/>
  <c r="D27"/>
  <c r="D28"/>
  <c r="D29"/>
  <c r="D30"/>
  <c r="D31"/>
  <c r="D32"/>
  <c r="D26"/>
  <c r="E25"/>
  <c r="F25"/>
  <c r="G25"/>
  <c r="H25"/>
  <c r="I25"/>
  <c r="J25"/>
  <c r="K25"/>
  <c r="L25"/>
  <c r="C25"/>
  <c r="E10"/>
  <c r="F17"/>
  <c r="J17"/>
  <c r="L17"/>
  <c r="F10"/>
  <c r="J10"/>
  <c r="L10"/>
  <c r="E17"/>
  <c r="G17"/>
  <c r="I17"/>
  <c r="K17"/>
  <c r="K10"/>
  <c r="I10"/>
  <c r="G10"/>
  <c r="P162" i="7"/>
  <c r="P100"/>
  <c r="O100"/>
  <c r="O141"/>
  <c r="O155"/>
  <c r="P155"/>
  <c r="V156"/>
  <c r="Y156"/>
  <c r="Y155" s="1"/>
  <c r="AB156"/>
  <c r="AB155" s="1"/>
  <c r="AB151" s="1"/>
  <c r="AB146" s="1"/>
  <c r="AC156"/>
  <c r="AC155" s="1"/>
  <c r="AC151" s="1"/>
  <c r="AC146" s="1"/>
  <c r="AG156"/>
  <c r="AG155" s="1"/>
  <c r="AG151" s="1"/>
  <c r="AG146" s="1"/>
  <c r="AH156"/>
  <c r="AH155" s="1"/>
  <c r="AH151" s="1"/>
  <c r="AH146" s="1"/>
  <c r="T156"/>
  <c r="R156"/>
  <c r="P166"/>
  <c r="P157"/>
  <c r="AE157" s="1"/>
  <c r="P158"/>
  <c r="P159"/>
  <c r="P160"/>
  <c r="P161"/>
  <c r="P165"/>
  <c r="Q153"/>
  <c r="Q148" s="1"/>
  <c r="R153"/>
  <c r="R148" s="1"/>
  <c r="S153"/>
  <c r="S148" s="1"/>
  <c r="T153"/>
  <c r="T148" s="1"/>
  <c r="U153"/>
  <c r="U148" s="1"/>
  <c r="V153"/>
  <c r="V148" s="1"/>
  <c r="W153"/>
  <c r="Y153"/>
  <c r="Y148" s="1"/>
  <c r="Z153"/>
  <c r="Z148" s="1"/>
  <c r="AA153"/>
  <c r="AB153"/>
  <c r="AB148" s="1"/>
  <c r="AC153"/>
  <c r="AC148" s="1"/>
  <c r="AD153"/>
  <c r="AD148" s="1"/>
  <c r="AG153"/>
  <c r="AG148" s="1"/>
  <c r="AH153"/>
  <c r="AH148" s="1"/>
  <c r="Q147"/>
  <c r="R147"/>
  <c r="S147"/>
  <c r="T147"/>
  <c r="U147"/>
  <c r="V147"/>
  <c r="W147"/>
  <c r="X147"/>
  <c r="Y147"/>
  <c r="AA147"/>
  <c r="AB147"/>
  <c r="AC147"/>
  <c r="AD147"/>
  <c r="AE147"/>
  <c r="AG147"/>
  <c r="AH147"/>
  <c r="W148"/>
  <c r="AA148"/>
  <c r="Q149"/>
  <c r="R149"/>
  <c r="S149"/>
  <c r="T149"/>
  <c r="U149"/>
  <c r="V149"/>
  <c r="W149"/>
  <c r="X149"/>
  <c r="Y149"/>
  <c r="Z149"/>
  <c r="AA149"/>
  <c r="AB149"/>
  <c r="AC149"/>
  <c r="AD149"/>
  <c r="AE149"/>
  <c r="AF149"/>
  <c r="AG149"/>
  <c r="AH149"/>
  <c r="AD124"/>
  <c r="AE124" s="1"/>
  <c r="S119"/>
  <c r="S114" s="1"/>
  <c r="AA119"/>
  <c r="AA114" s="1"/>
  <c r="AA109" s="1"/>
  <c r="AG119"/>
  <c r="AG114" s="1"/>
  <c r="AG109" s="1"/>
  <c r="AH119"/>
  <c r="AH114" s="1"/>
  <c r="AH109" s="1"/>
  <c r="Q120"/>
  <c r="Q115" s="1"/>
  <c r="R120"/>
  <c r="R115" s="1"/>
  <c r="S120"/>
  <c r="S115" s="1"/>
  <c r="T120"/>
  <c r="T115" s="1"/>
  <c r="U120"/>
  <c r="U115" s="1"/>
  <c r="V120"/>
  <c r="W120"/>
  <c r="W115" s="1"/>
  <c r="Y120"/>
  <c r="Y115" s="1"/>
  <c r="Z120"/>
  <c r="AA120"/>
  <c r="AA115" s="1"/>
  <c r="AB120"/>
  <c r="AB115" s="1"/>
  <c r="AC120"/>
  <c r="AC115" s="1"/>
  <c r="AG120"/>
  <c r="AG115" s="1"/>
  <c r="AH120"/>
  <c r="AH115" s="1"/>
  <c r="Q113"/>
  <c r="R113"/>
  <c r="S113"/>
  <c r="T113"/>
  <c r="U113"/>
  <c r="V113"/>
  <c r="W113"/>
  <c r="X113"/>
  <c r="Y113"/>
  <c r="Z113"/>
  <c r="AA113"/>
  <c r="AB113"/>
  <c r="AC113"/>
  <c r="AD113"/>
  <c r="AE113"/>
  <c r="AF113"/>
  <c r="AG113"/>
  <c r="AH113"/>
  <c r="V115"/>
  <c r="Z115"/>
  <c r="AD115"/>
  <c r="Q116"/>
  <c r="R116"/>
  <c r="R111" s="1"/>
  <c r="S116"/>
  <c r="T116"/>
  <c r="U116"/>
  <c r="V116"/>
  <c r="V111" s="1"/>
  <c r="W116"/>
  <c r="X116"/>
  <c r="Y116"/>
  <c r="Z116"/>
  <c r="Z111" s="1"/>
  <c r="AA116"/>
  <c r="AB116"/>
  <c r="AC116"/>
  <c r="AD116"/>
  <c r="AD111" s="1"/>
  <c r="AE116"/>
  <c r="AF116"/>
  <c r="AG116"/>
  <c r="AH116"/>
  <c r="AH111" s="1"/>
  <c r="T111"/>
  <c r="X111"/>
  <c r="AB111"/>
  <c r="AF111"/>
  <c r="Q69"/>
  <c r="Q65" s="1"/>
  <c r="R69"/>
  <c r="R65" s="1"/>
  <c r="R64" s="1"/>
  <c r="R63" s="1"/>
  <c r="R62" s="1"/>
  <c r="S69"/>
  <c r="S65" s="1"/>
  <c r="S64" s="1"/>
  <c r="S63" s="1"/>
  <c r="S62" s="1"/>
  <c r="T69"/>
  <c r="T65" s="1"/>
  <c r="T64" s="1"/>
  <c r="T63" s="1"/>
  <c r="T62" s="1"/>
  <c r="U69"/>
  <c r="U65" s="1"/>
  <c r="U64" s="1"/>
  <c r="U63" s="1"/>
  <c r="U62" s="1"/>
  <c r="V69"/>
  <c r="V65" s="1"/>
  <c r="V64" s="1"/>
  <c r="V63" s="1"/>
  <c r="V62" s="1"/>
  <c r="W69"/>
  <c r="W65" s="1"/>
  <c r="W64" s="1"/>
  <c r="W63" s="1"/>
  <c r="W62" s="1"/>
  <c r="Y69"/>
  <c r="Y65" s="1"/>
  <c r="Y64" s="1"/>
  <c r="Y63" s="1"/>
  <c r="Y62" s="1"/>
  <c r="Z69"/>
  <c r="Z65" s="1"/>
  <c r="Z64" s="1"/>
  <c r="Z63" s="1"/>
  <c r="Z62" s="1"/>
  <c r="AA69"/>
  <c r="AA65" s="1"/>
  <c r="AA64" s="1"/>
  <c r="AA63" s="1"/>
  <c r="AA62" s="1"/>
  <c r="AB69"/>
  <c r="AC69"/>
  <c r="AD69"/>
  <c r="AE69"/>
  <c r="AG69"/>
  <c r="AH69"/>
  <c r="Q80"/>
  <c r="R80"/>
  <c r="R75" s="1"/>
  <c r="S80"/>
  <c r="T80"/>
  <c r="T75" s="1"/>
  <c r="U80"/>
  <c r="V80"/>
  <c r="V75" s="1"/>
  <c r="W80"/>
  <c r="X80"/>
  <c r="X75" s="1"/>
  <c r="Y80"/>
  <c r="Z80"/>
  <c r="Z75" s="1"/>
  <c r="AA80"/>
  <c r="AB80"/>
  <c r="AB75" s="1"/>
  <c r="AC80"/>
  <c r="AF80"/>
  <c r="AF75" s="1"/>
  <c r="AG80"/>
  <c r="AH80"/>
  <c r="AH75" s="1"/>
  <c r="Q81"/>
  <c r="R81"/>
  <c r="S81"/>
  <c r="T81"/>
  <c r="U81"/>
  <c r="V81"/>
  <c r="W81"/>
  <c r="X81"/>
  <c r="Y81"/>
  <c r="Z81"/>
  <c r="AA81"/>
  <c r="AB81"/>
  <c r="AC81"/>
  <c r="AE81"/>
  <c r="AF81"/>
  <c r="AG81"/>
  <c r="AH81"/>
  <c r="Q75"/>
  <c r="S75"/>
  <c r="U75"/>
  <c r="W75"/>
  <c r="Y75"/>
  <c r="AA75"/>
  <c r="AC75"/>
  <c r="AG75"/>
  <c r="Q77"/>
  <c r="R77"/>
  <c r="S77"/>
  <c r="T77"/>
  <c r="U77"/>
  <c r="V77"/>
  <c r="W77"/>
  <c r="X77"/>
  <c r="Y77"/>
  <c r="Z77"/>
  <c r="AA77"/>
  <c r="AB77"/>
  <c r="AC77"/>
  <c r="AD77"/>
  <c r="AE77"/>
  <c r="AF77"/>
  <c r="AG77"/>
  <c r="AH77"/>
  <c r="Q78"/>
  <c r="R78"/>
  <c r="S78"/>
  <c r="T78"/>
  <c r="U78"/>
  <c r="V78"/>
  <c r="W78"/>
  <c r="X78"/>
  <c r="Y78"/>
  <c r="Z78"/>
  <c r="AA78"/>
  <c r="AB78"/>
  <c r="AC78"/>
  <c r="AD78"/>
  <c r="AE78"/>
  <c r="AF78"/>
  <c r="AG78"/>
  <c r="AH78"/>
  <c r="R101"/>
  <c r="R100" s="1"/>
  <c r="S101"/>
  <c r="S100" s="1"/>
  <c r="T101"/>
  <c r="T100" s="1"/>
  <c r="U100"/>
  <c r="V101"/>
  <c r="V100" s="1"/>
  <c r="W101"/>
  <c r="W100" s="1"/>
  <c r="X100"/>
  <c r="Y101"/>
  <c r="Y100" s="1"/>
  <c r="AA101"/>
  <c r="AA100" s="1"/>
  <c r="AB101"/>
  <c r="AB100" s="1"/>
  <c r="AC101"/>
  <c r="AC100" s="1"/>
  <c r="P98"/>
  <c r="R97"/>
  <c r="R96" s="1"/>
  <c r="S97"/>
  <c r="S96" s="1"/>
  <c r="T97"/>
  <c r="T96" s="1"/>
  <c r="U97"/>
  <c r="U96" s="1"/>
  <c r="V97"/>
  <c r="V96" s="1"/>
  <c r="W97"/>
  <c r="W96" s="1"/>
  <c r="X96"/>
  <c r="Y97"/>
  <c r="Y96" s="1"/>
  <c r="AA96"/>
  <c r="AB97"/>
  <c r="AB96" s="1"/>
  <c r="AC97"/>
  <c r="AC96" s="1"/>
  <c r="AG97"/>
  <c r="AG96" s="1"/>
  <c r="AH97"/>
  <c r="AH96" s="1"/>
  <c r="Q43"/>
  <c r="Q38" s="1"/>
  <c r="R43"/>
  <c r="R38" s="1"/>
  <c r="S43"/>
  <c r="S38" s="1"/>
  <c r="T43"/>
  <c r="T38" s="1"/>
  <c r="U43"/>
  <c r="U38" s="1"/>
  <c r="V43"/>
  <c r="V38" s="1"/>
  <c r="W43"/>
  <c r="X43"/>
  <c r="X38" s="1"/>
  <c r="Y43"/>
  <c r="Y38" s="1"/>
  <c r="Z43"/>
  <c r="Z38" s="1"/>
  <c r="AA43"/>
  <c r="AA38" s="1"/>
  <c r="AB43"/>
  <c r="AB38" s="1"/>
  <c r="AC43"/>
  <c r="AC38" s="1"/>
  <c r="AF43"/>
  <c r="AF38" s="1"/>
  <c r="AG43"/>
  <c r="AG38" s="1"/>
  <c r="AH43"/>
  <c r="AH38" s="1"/>
  <c r="AH44"/>
  <c r="Q45"/>
  <c r="Q40" s="1"/>
  <c r="R45"/>
  <c r="R40" s="1"/>
  <c r="S45"/>
  <c r="S40" s="1"/>
  <c r="T45"/>
  <c r="T40" s="1"/>
  <c r="U45"/>
  <c r="U40" s="1"/>
  <c r="V45"/>
  <c r="V40" s="1"/>
  <c r="W45"/>
  <c r="W40" s="1"/>
  <c r="Y45"/>
  <c r="Y40" s="1"/>
  <c r="Z45"/>
  <c r="Z40" s="1"/>
  <c r="AA45"/>
  <c r="AA40" s="1"/>
  <c r="AB45"/>
  <c r="AB40" s="1"/>
  <c r="AC45"/>
  <c r="AC40" s="1"/>
  <c r="AD40"/>
  <c r="AE45"/>
  <c r="AE40" s="1"/>
  <c r="AG45"/>
  <c r="AG40" s="1"/>
  <c r="AH45"/>
  <c r="AH40" s="1"/>
  <c r="W38"/>
  <c r="AE38"/>
  <c r="Q41"/>
  <c r="R41"/>
  <c r="S41"/>
  <c r="T41"/>
  <c r="U41"/>
  <c r="V41"/>
  <c r="W41"/>
  <c r="X41"/>
  <c r="Y41"/>
  <c r="Z41"/>
  <c r="AA41"/>
  <c r="AB41"/>
  <c r="AC41"/>
  <c r="AD41"/>
  <c r="AE41"/>
  <c r="AF41"/>
  <c r="AG41"/>
  <c r="AH41"/>
  <c r="Q24"/>
  <c r="Q19" s="1"/>
  <c r="R24"/>
  <c r="T24"/>
  <c r="U24"/>
  <c r="V24"/>
  <c r="W24"/>
  <c r="X24"/>
  <c r="Y24"/>
  <c r="Z24"/>
  <c r="AA24"/>
  <c r="AB24"/>
  <c r="AC24"/>
  <c r="AG24"/>
  <c r="AH24"/>
  <c r="Q26"/>
  <c r="R26"/>
  <c r="S26"/>
  <c r="T26"/>
  <c r="U26"/>
  <c r="V26"/>
  <c r="W26"/>
  <c r="X26"/>
  <c r="Y26"/>
  <c r="Z26"/>
  <c r="AA26"/>
  <c r="AB26"/>
  <c r="AC26"/>
  <c r="AD26"/>
  <c r="AF26"/>
  <c r="AG26"/>
  <c r="AH26"/>
  <c r="Q27"/>
  <c r="R27"/>
  <c r="S27"/>
  <c r="S22" s="1"/>
  <c r="T27"/>
  <c r="U27"/>
  <c r="V27"/>
  <c r="W27"/>
  <c r="X27"/>
  <c r="Y27"/>
  <c r="Z27"/>
  <c r="AA27"/>
  <c r="AB27"/>
  <c r="AC27"/>
  <c r="AD27"/>
  <c r="AE27"/>
  <c r="AG27"/>
  <c r="AH27"/>
  <c r="AA22"/>
  <c r="P27"/>
  <c r="O27"/>
  <c r="W22" l="1"/>
  <c r="AH39"/>
  <c r="G33" i="8"/>
  <c r="AA44" i="7"/>
  <c r="V44"/>
  <c r="T44"/>
  <c r="T39" s="1"/>
  <c r="R44"/>
  <c r="Y44"/>
  <c r="Y39" s="1"/>
  <c r="W44"/>
  <c r="U44"/>
  <c r="U39" s="1"/>
  <c r="S44"/>
  <c r="Q64"/>
  <c r="Q63" s="1"/>
  <c r="AD65"/>
  <c r="J9" i="8"/>
  <c r="X153" i="7"/>
  <c r="X148" s="1"/>
  <c r="P153"/>
  <c r="AE56"/>
  <c r="AF56" s="1"/>
  <c r="Z122"/>
  <c r="AE22"/>
  <c r="AF27"/>
  <c r="AE57"/>
  <c r="S19"/>
  <c r="AE161"/>
  <c r="C10" i="8"/>
  <c r="AG22" i="7"/>
  <c r="AC22"/>
  <c r="Y22"/>
  <c r="U22"/>
  <c r="Q22"/>
  <c r="AH21"/>
  <c r="AD21"/>
  <c r="Z21"/>
  <c r="V21"/>
  <c r="R21"/>
  <c r="AG111"/>
  <c r="AE111"/>
  <c r="AC111"/>
  <c r="AA111"/>
  <c r="AA16" s="1"/>
  <c r="Y111"/>
  <c r="W111"/>
  <c r="W16" s="1"/>
  <c r="U111"/>
  <c r="S111"/>
  <c r="S16" s="1"/>
  <c r="Q111"/>
  <c r="Z56"/>
  <c r="Z55" s="1"/>
  <c r="Z44" s="1"/>
  <c r="Z39" s="1"/>
  <c r="AE12" i="10"/>
  <c r="AD12"/>
  <c r="AE18"/>
  <c r="AG19" i="7"/>
  <c r="AC19"/>
  <c r="Y19"/>
  <c r="U19"/>
  <c r="AA19"/>
  <c r="W19"/>
  <c r="R19"/>
  <c r="AH22"/>
  <c r="AH16" s="1"/>
  <c r="AD22"/>
  <c r="AB22"/>
  <c r="AB16" s="1"/>
  <c r="Z22"/>
  <c r="Z16" s="1"/>
  <c r="X22"/>
  <c r="X16" s="1"/>
  <c r="V22"/>
  <c r="V16" s="1"/>
  <c r="T22"/>
  <c r="T16" s="1"/>
  <c r="R22"/>
  <c r="R16" s="1"/>
  <c r="AG21"/>
  <c r="AE21"/>
  <c r="AE15" s="1"/>
  <c r="AC21"/>
  <c r="AA21"/>
  <c r="Y21"/>
  <c r="W21"/>
  <c r="U21"/>
  <c r="S21"/>
  <c r="Q21"/>
  <c r="AG110"/>
  <c r="AG15" s="1"/>
  <c r="AC110"/>
  <c r="AC15" s="1"/>
  <c r="AA110"/>
  <c r="Y110"/>
  <c r="Y15" s="1"/>
  <c r="W110"/>
  <c r="U110"/>
  <c r="U15" s="1"/>
  <c r="S110"/>
  <c r="Q110"/>
  <c r="Q15" s="1"/>
  <c r="S109"/>
  <c r="AD165"/>
  <c r="AE165" s="1"/>
  <c r="Z101"/>
  <c r="H10" i="8"/>
  <c r="D25"/>
  <c r="D17"/>
  <c r="AD103" i="7"/>
  <c r="AE103" s="1"/>
  <c r="AB21"/>
  <c r="T21"/>
  <c r="AE162"/>
  <c r="W119"/>
  <c r="W114" s="1"/>
  <c r="W109" s="1"/>
  <c r="AD102"/>
  <c r="AE102" s="1"/>
  <c r="Q97"/>
  <c r="AD98"/>
  <c r="T19"/>
  <c r="AH19"/>
  <c r="AB19"/>
  <c r="Z19"/>
  <c r="X19"/>
  <c r="V19"/>
  <c r="X93"/>
  <c r="X76" s="1"/>
  <c r="V93"/>
  <c r="V76" s="1"/>
  <c r="T93"/>
  <c r="T76" s="1"/>
  <c r="AA15"/>
  <c r="S15"/>
  <c r="AB93"/>
  <c r="AB76" s="1"/>
  <c r="S93"/>
  <c r="S76" s="1"/>
  <c r="Y119"/>
  <c r="Y114" s="1"/>
  <c r="Y109" s="1"/>
  <c r="U119"/>
  <c r="U114" s="1"/>
  <c r="U109" s="1"/>
  <c r="AC93"/>
  <c r="AC76" s="1"/>
  <c r="Y93"/>
  <c r="Y76" s="1"/>
  <c r="W93"/>
  <c r="W76" s="1"/>
  <c r="U93"/>
  <c r="U76" s="1"/>
  <c r="AH108"/>
  <c r="AB108"/>
  <c r="AB13" s="1"/>
  <c r="AC39"/>
  <c r="AA39"/>
  <c r="W39"/>
  <c r="S39"/>
  <c r="AG39"/>
  <c r="AH110"/>
  <c r="AH15" s="1"/>
  <c r="AD110"/>
  <c r="AD15" s="1"/>
  <c r="AB110"/>
  <c r="AB15" s="1"/>
  <c r="Z110"/>
  <c r="V110"/>
  <c r="V15" s="1"/>
  <c r="T110"/>
  <c r="R110"/>
  <c r="R15" s="1"/>
  <c r="AG108"/>
  <c r="AC108"/>
  <c r="AB39"/>
  <c r="V39"/>
  <c r="R39"/>
  <c r="Z108"/>
  <c r="AA155"/>
  <c r="AA151" s="1"/>
  <c r="AA146" s="1"/>
  <c r="AA108" s="1"/>
  <c r="AC119"/>
  <c r="AC114" s="1"/>
  <c r="AC109" s="1"/>
  <c r="Q122"/>
  <c r="AA93"/>
  <c r="AA76" s="1"/>
  <c r="R93"/>
  <c r="R76" s="1"/>
  <c r="AB119"/>
  <c r="AB114" s="1"/>
  <c r="AB109" s="1"/>
  <c r="Z119"/>
  <c r="Z114" s="1"/>
  <c r="Z109" s="1"/>
  <c r="X119"/>
  <c r="X114" s="1"/>
  <c r="X109" s="1"/>
  <c r="V119"/>
  <c r="V114" s="1"/>
  <c r="V109" s="1"/>
  <c r="T119"/>
  <c r="T114" s="1"/>
  <c r="T109" s="1"/>
  <c r="R119"/>
  <c r="R114" s="1"/>
  <c r="R109" s="1"/>
  <c r="D10" i="8"/>
  <c r="I9"/>
  <c r="L9"/>
  <c r="H9"/>
  <c r="H33" s="1"/>
  <c r="K9"/>
  <c r="G9"/>
  <c r="F9"/>
  <c r="F33" s="1"/>
  <c r="E9"/>
  <c r="E33" s="1"/>
  <c r="C9"/>
  <c r="C33" s="1"/>
  <c r="Q101" i="7"/>
  <c r="AD101" s="1"/>
  <c r="AE101" s="1"/>
  <c r="AF101" s="1"/>
  <c r="AE159"/>
  <c r="AE160"/>
  <c r="V155"/>
  <c r="V151" s="1"/>
  <c r="V146" s="1"/>
  <c r="V108" s="1"/>
  <c r="U156"/>
  <c r="W15" l="1"/>
  <c r="T20"/>
  <c r="T15"/>
  <c r="Z15"/>
  <c r="AE16"/>
  <c r="AD64"/>
  <c r="AE64" s="1"/>
  <c r="AE65"/>
  <c r="Q62"/>
  <c r="Q44" s="1"/>
  <c r="Q39" s="1"/>
  <c r="AD63"/>
  <c r="S20"/>
  <c r="S14" s="1"/>
  <c r="D33" i="8"/>
  <c r="P148" i="7"/>
  <c r="AF148" s="1"/>
  <c r="AF153"/>
  <c r="Q96"/>
  <c r="AD97"/>
  <c r="AE97" s="1"/>
  <c r="AF97" s="1"/>
  <c r="Z100"/>
  <c r="Z93" s="1"/>
  <c r="Z76" s="1"/>
  <c r="Z20" s="1"/>
  <c r="Z18" s="1"/>
  <c r="AG101"/>
  <c r="AA13"/>
  <c r="T18"/>
  <c r="AC13"/>
  <c r="V13"/>
  <c r="AG13"/>
  <c r="AH13"/>
  <c r="AB20"/>
  <c r="AB18" s="1"/>
  <c r="U20"/>
  <c r="U18" s="1"/>
  <c r="Y20"/>
  <c r="Y14" s="1"/>
  <c r="Q16"/>
  <c r="Y16"/>
  <c r="AG16"/>
  <c r="U16"/>
  <c r="AC16"/>
  <c r="V20"/>
  <c r="V18" s="1"/>
  <c r="Z13"/>
  <c r="W20"/>
  <c r="W14" s="1"/>
  <c r="AA20"/>
  <c r="AA14" s="1"/>
  <c r="AE158"/>
  <c r="AE155" s="1"/>
  <c r="AD155"/>
  <c r="AD151" s="1"/>
  <c r="AD146" s="1"/>
  <c r="AD108" s="1"/>
  <c r="AD105"/>
  <c r="AE105" s="1"/>
  <c r="AE98"/>
  <c r="AE96" s="1"/>
  <c r="AE55"/>
  <c r="AD55"/>
  <c r="Q119"/>
  <c r="Q114" s="1"/>
  <c r="Q109" s="1"/>
  <c r="Q155"/>
  <c r="Q151" s="1"/>
  <c r="Q146" s="1"/>
  <c r="Q108" s="1"/>
  <c r="Q13" s="1"/>
  <c r="AC20"/>
  <c r="AC14" s="1"/>
  <c r="R20"/>
  <c r="R14" s="1"/>
  <c r="T14"/>
  <c r="Q100"/>
  <c r="R155"/>
  <c r="R151" s="1"/>
  <c r="R146" s="1"/>
  <c r="R108" s="1"/>
  <c r="R13" s="1"/>
  <c r="S155"/>
  <c r="T155"/>
  <c r="T151" s="1"/>
  <c r="T146" s="1"/>
  <c r="T108" s="1"/>
  <c r="T13" s="1"/>
  <c r="T12" s="1"/>
  <c r="U155"/>
  <c r="U151" s="1"/>
  <c r="U146" s="1"/>
  <c r="U108" s="1"/>
  <c r="U13" s="1"/>
  <c r="W155"/>
  <c r="W151" s="1"/>
  <c r="W146" s="1"/>
  <c r="W108" s="1"/>
  <c r="W13" s="1"/>
  <c r="X155"/>
  <c r="X151" s="1"/>
  <c r="X146" s="1"/>
  <c r="X108" s="1"/>
  <c r="X13" s="1"/>
  <c r="Y151"/>
  <c r="Y146" s="1"/>
  <c r="Y108" s="1"/>
  <c r="Y13" s="1"/>
  <c r="R12" l="1"/>
  <c r="AD62"/>
  <c r="AE62" s="1"/>
  <c r="AE63"/>
  <c r="Q93"/>
  <c r="Q76" s="1"/>
  <c r="Q20" s="1"/>
  <c r="Q14" s="1"/>
  <c r="Q12" s="1"/>
  <c r="S18"/>
  <c r="AA12"/>
  <c r="S151"/>
  <c r="S146" s="1"/>
  <c r="S108" s="1"/>
  <c r="S13" s="1"/>
  <c r="S12" s="1"/>
  <c r="U14"/>
  <c r="U12" s="1"/>
  <c r="AD96"/>
  <c r="AE151"/>
  <c r="AF155"/>
  <c r="V14"/>
  <c r="V12" s="1"/>
  <c r="AF55"/>
  <c r="Y18"/>
  <c r="AH101"/>
  <c r="AH100" s="1"/>
  <c r="AH93" s="1"/>
  <c r="AH76" s="1"/>
  <c r="AH20" s="1"/>
  <c r="AG100"/>
  <c r="AG93" s="1"/>
  <c r="AG76" s="1"/>
  <c r="AG20" s="1"/>
  <c r="AG14" s="1"/>
  <c r="W18"/>
  <c r="AC12"/>
  <c r="W12"/>
  <c r="AB14"/>
  <c r="AB12" s="1"/>
  <c r="AA18"/>
  <c r="AG12"/>
  <c r="AC18"/>
  <c r="AD100"/>
  <c r="Z14"/>
  <c r="Z12" s="1"/>
  <c r="Y12"/>
  <c r="R18"/>
  <c r="Q18"/>
  <c r="P116"/>
  <c r="P113"/>
  <c r="P137"/>
  <c r="P51"/>
  <c r="O166"/>
  <c r="O153" s="1"/>
  <c r="O149"/>
  <c r="O148"/>
  <c r="O147"/>
  <c r="O119"/>
  <c r="O116"/>
  <c r="O111" s="1"/>
  <c r="O114"/>
  <c r="O113"/>
  <c r="K96"/>
  <c r="O78"/>
  <c r="O77"/>
  <c r="O41"/>
  <c r="O22" s="1"/>
  <c r="O26"/>
  <c r="O24"/>
  <c r="O51"/>
  <c r="O45" s="1"/>
  <c r="O40" s="1"/>
  <c r="P119"/>
  <c r="P114" s="1"/>
  <c r="P122"/>
  <c r="O137"/>
  <c r="O120" s="1"/>
  <c r="O115" s="1"/>
  <c r="P141"/>
  <c r="P147"/>
  <c r="P149"/>
  <c r="O151"/>
  <c r="O146" s="1"/>
  <c r="O108" s="1"/>
  <c r="N166"/>
  <c r="O55"/>
  <c r="O62"/>
  <c r="P62"/>
  <c r="O64"/>
  <c r="P64"/>
  <c r="O72"/>
  <c r="O69" s="1"/>
  <c r="P72"/>
  <c r="P77"/>
  <c r="P78"/>
  <c r="O84"/>
  <c r="P84"/>
  <c r="O86"/>
  <c r="P86"/>
  <c r="O88"/>
  <c r="P88"/>
  <c r="O96"/>
  <c r="P96"/>
  <c r="P93" s="1"/>
  <c r="O47"/>
  <c r="P47"/>
  <c r="AD47" s="1"/>
  <c r="AE47" s="1"/>
  <c r="O49"/>
  <c r="P49"/>
  <c r="AD49" s="1"/>
  <c r="AE49" s="1"/>
  <c r="P41"/>
  <c r="P26"/>
  <c r="J131" i="9"/>
  <c r="J130"/>
  <c r="J129"/>
  <c r="M128"/>
  <c r="M124" s="1"/>
  <c r="M119" s="1"/>
  <c r="L128"/>
  <c r="L124" s="1"/>
  <c r="L119" s="1"/>
  <c r="K128"/>
  <c r="J127"/>
  <c r="M126"/>
  <c r="M122" s="1"/>
  <c r="M117" s="1"/>
  <c r="L126"/>
  <c r="K126"/>
  <c r="J126"/>
  <c r="L122"/>
  <c r="K122"/>
  <c r="J122"/>
  <c r="M120"/>
  <c r="L120"/>
  <c r="K120"/>
  <c r="J120"/>
  <c r="J95" s="1"/>
  <c r="M118"/>
  <c r="L118"/>
  <c r="K118"/>
  <c r="J118"/>
  <c r="L117"/>
  <c r="K117"/>
  <c r="J117"/>
  <c r="J115"/>
  <c r="J114"/>
  <c r="J113"/>
  <c r="M112"/>
  <c r="L112"/>
  <c r="K112"/>
  <c r="J111"/>
  <c r="J110"/>
  <c r="J109"/>
  <c r="M108"/>
  <c r="M104" s="1"/>
  <c r="M99" s="1"/>
  <c r="M94" s="1"/>
  <c r="L108"/>
  <c r="L104" s="1"/>
  <c r="L99" s="1"/>
  <c r="K108"/>
  <c r="J108" s="1"/>
  <c r="J107"/>
  <c r="M106"/>
  <c r="L106"/>
  <c r="K106"/>
  <c r="J106"/>
  <c r="K104"/>
  <c r="K99" s="1"/>
  <c r="M103"/>
  <c r="M98" s="1"/>
  <c r="L103"/>
  <c r="K103"/>
  <c r="K98" s="1"/>
  <c r="J103"/>
  <c r="J98" s="1"/>
  <c r="J93" s="1"/>
  <c r="M100"/>
  <c r="M95" s="1"/>
  <c r="L100"/>
  <c r="K100"/>
  <c r="K95" s="1"/>
  <c r="L98"/>
  <c r="M97"/>
  <c r="L97"/>
  <c r="K97"/>
  <c r="J97"/>
  <c r="L95"/>
  <c r="J89"/>
  <c r="M88"/>
  <c r="M22" s="1"/>
  <c r="L88"/>
  <c r="K88"/>
  <c r="J87"/>
  <c r="M86"/>
  <c r="M83" s="1"/>
  <c r="L86"/>
  <c r="L83" s="1"/>
  <c r="K86"/>
  <c r="K83"/>
  <c r="J80"/>
  <c r="J79"/>
  <c r="M78"/>
  <c r="L78"/>
  <c r="K78"/>
  <c r="J77"/>
  <c r="M76"/>
  <c r="L76"/>
  <c r="K76"/>
  <c r="J76"/>
  <c r="J75"/>
  <c r="M74"/>
  <c r="L74"/>
  <c r="K74"/>
  <c r="K71" s="1"/>
  <c r="K66" s="1"/>
  <c r="J74"/>
  <c r="M71"/>
  <c r="M68"/>
  <c r="L68"/>
  <c r="K68"/>
  <c r="J68"/>
  <c r="M67"/>
  <c r="L67"/>
  <c r="K67"/>
  <c r="J67"/>
  <c r="M65"/>
  <c r="L65"/>
  <c r="J65"/>
  <c r="J63"/>
  <c r="M62"/>
  <c r="L62"/>
  <c r="K62"/>
  <c r="J62"/>
  <c r="M59"/>
  <c r="L59"/>
  <c r="K59"/>
  <c r="J59"/>
  <c r="J56"/>
  <c r="J55"/>
  <c r="M54"/>
  <c r="L54"/>
  <c r="K54"/>
  <c r="J53"/>
  <c r="M52"/>
  <c r="L52"/>
  <c r="K52"/>
  <c r="J51"/>
  <c r="J50"/>
  <c r="M49"/>
  <c r="M38" s="1"/>
  <c r="M33" s="1"/>
  <c r="L49"/>
  <c r="K49"/>
  <c r="J48"/>
  <c r="J47"/>
  <c r="J46"/>
  <c r="L45"/>
  <c r="L39" s="1"/>
  <c r="L34" s="1"/>
  <c r="K45"/>
  <c r="J44"/>
  <c r="M43"/>
  <c r="L43"/>
  <c r="K43"/>
  <c r="J42"/>
  <c r="M41"/>
  <c r="L41"/>
  <c r="L38" s="1"/>
  <c r="L33" s="1"/>
  <c r="K41"/>
  <c r="M39"/>
  <c r="M34" s="1"/>
  <c r="K37"/>
  <c r="K32" s="1"/>
  <c r="M35"/>
  <c r="L35"/>
  <c r="K35"/>
  <c r="K20" s="1"/>
  <c r="J35"/>
  <c r="L32"/>
  <c r="J32"/>
  <c r="J30"/>
  <c r="J25" s="1"/>
  <c r="J20" s="1"/>
  <c r="J28"/>
  <c r="L27"/>
  <c r="L26" s="1"/>
  <c r="K27"/>
  <c r="M26"/>
  <c r="M25"/>
  <c r="L25"/>
  <c r="L20" s="1"/>
  <c r="L14" s="1"/>
  <c r="K25"/>
  <c r="M24"/>
  <c r="L24"/>
  <c r="K24"/>
  <c r="J24"/>
  <c r="L22"/>
  <c r="L17" s="1"/>
  <c r="M166" i="7"/>
  <c r="L166"/>
  <c r="K166"/>
  <c r="M155"/>
  <c r="M151" s="1"/>
  <c r="M146" s="1"/>
  <c r="L155"/>
  <c r="L151" s="1"/>
  <c r="L146" s="1"/>
  <c r="K155"/>
  <c r="K151" s="1"/>
  <c r="K146" s="1"/>
  <c r="M153"/>
  <c r="M148" s="1"/>
  <c r="L153"/>
  <c r="L148" s="1"/>
  <c r="K153"/>
  <c r="K148" s="1"/>
  <c r="M149"/>
  <c r="L149"/>
  <c r="K149"/>
  <c r="M147"/>
  <c r="L147"/>
  <c r="K147"/>
  <c r="M141"/>
  <c r="L141"/>
  <c r="K141"/>
  <c r="M137"/>
  <c r="L137"/>
  <c r="L120" s="1"/>
  <c r="L115" s="1"/>
  <c r="K137"/>
  <c r="M122"/>
  <c r="L122"/>
  <c r="K122"/>
  <c r="M119"/>
  <c r="M114" s="1"/>
  <c r="M109" s="1"/>
  <c r="L119"/>
  <c r="L114" s="1"/>
  <c r="K119"/>
  <c r="M116"/>
  <c r="L116"/>
  <c r="K116"/>
  <c r="K114"/>
  <c r="K109" s="1"/>
  <c r="M113"/>
  <c r="L113"/>
  <c r="K113"/>
  <c r="M100"/>
  <c r="M24" s="1"/>
  <c r="L100"/>
  <c r="K100"/>
  <c r="M96"/>
  <c r="L96"/>
  <c r="M88"/>
  <c r="L88"/>
  <c r="K88"/>
  <c r="M86"/>
  <c r="L86"/>
  <c r="K86"/>
  <c r="M84"/>
  <c r="L84"/>
  <c r="K84"/>
  <c r="M78"/>
  <c r="L78"/>
  <c r="K78"/>
  <c r="M77"/>
  <c r="L77"/>
  <c r="K77"/>
  <c r="M75"/>
  <c r="L75"/>
  <c r="M72"/>
  <c r="M69" s="1"/>
  <c r="L72"/>
  <c r="L69" s="1"/>
  <c r="K72"/>
  <c r="K69"/>
  <c r="M64"/>
  <c r="L64"/>
  <c r="K64"/>
  <c r="M62"/>
  <c r="L62"/>
  <c r="K62"/>
  <c r="M55"/>
  <c r="L55"/>
  <c r="K55"/>
  <c r="L51"/>
  <c r="L45" s="1"/>
  <c r="L40" s="1"/>
  <c r="K51"/>
  <c r="M49"/>
  <c r="L49"/>
  <c r="K49"/>
  <c r="M47"/>
  <c r="L47"/>
  <c r="K47"/>
  <c r="M45"/>
  <c r="M40" s="1"/>
  <c r="M41"/>
  <c r="L41"/>
  <c r="K41"/>
  <c r="L38"/>
  <c r="L29"/>
  <c r="L28" s="1"/>
  <c r="K29"/>
  <c r="K24" s="1"/>
  <c r="M28"/>
  <c r="M27"/>
  <c r="L27"/>
  <c r="K27"/>
  <c r="M26"/>
  <c r="L26"/>
  <c r="K26"/>
  <c r="L22" l="1"/>
  <c r="M93"/>
  <c r="AE44"/>
  <c r="AE39" s="1"/>
  <c r="J14" i="9"/>
  <c r="P44" i="7"/>
  <c r="L24"/>
  <c r="K43"/>
  <c r="K38" s="1"/>
  <c r="L111"/>
  <c r="L19" i="9"/>
  <c r="L13" s="1"/>
  <c r="M20"/>
  <c r="J92"/>
  <c r="L92"/>
  <c r="K93"/>
  <c r="M93"/>
  <c r="L94"/>
  <c r="P22" i="7"/>
  <c r="AF22" s="1"/>
  <c r="AD44"/>
  <c r="AD39" s="1"/>
  <c r="K92" i="9"/>
  <c r="L93"/>
  <c r="L91" s="1"/>
  <c r="M43" i="7"/>
  <c r="M38" s="1"/>
  <c r="M120"/>
  <c r="M115" s="1"/>
  <c r="J27" i="9"/>
  <c r="O110" i="7"/>
  <c r="X120"/>
  <c r="X115" s="1"/>
  <c r="X110" s="1"/>
  <c r="P120"/>
  <c r="AF96"/>
  <c r="P69"/>
  <c r="AF69" s="1"/>
  <c r="X69"/>
  <c r="AF72"/>
  <c r="X51"/>
  <c r="X45" s="1"/>
  <c r="X40" s="1"/>
  <c r="X21" s="1"/>
  <c r="P45"/>
  <c r="AE123"/>
  <c r="AD119"/>
  <c r="AD114" s="1"/>
  <c r="AD109" s="1"/>
  <c r="AE146"/>
  <c r="AH14"/>
  <c r="AH12" s="1"/>
  <c r="AH18"/>
  <c r="AG18"/>
  <c r="AD93"/>
  <c r="AD76" s="1"/>
  <c r="AE100"/>
  <c r="K93"/>
  <c r="K22"/>
  <c r="M22"/>
  <c r="K111"/>
  <c r="M111"/>
  <c r="L109"/>
  <c r="K14" i="9"/>
  <c r="M81" i="7"/>
  <c r="L93"/>
  <c r="K80"/>
  <c r="K75" s="1"/>
  <c r="L81"/>
  <c r="L76" s="1"/>
  <c r="L16"/>
  <c r="L110"/>
  <c r="L44"/>
  <c r="L39" s="1"/>
  <c r="O81"/>
  <c r="L19"/>
  <c r="M21"/>
  <c r="L21"/>
  <c r="M44"/>
  <c r="M39" s="1"/>
  <c r="K81"/>
  <c r="K28"/>
  <c r="K44"/>
  <c r="K39" s="1"/>
  <c r="K45"/>
  <c r="K40" s="1"/>
  <c r="K21" s="1"/>
  <c r="K120"/>
  <c r="K115" s="1"/>
  <c r="K110" s="1"/>
  <c r="O109"/>
  <c r="O107" s="1"/>
  <c r="O21"/>
  <c r="L15"/>
  <c r="L108"/>
  <c r="P75"/>
  <c r="P19" s="1"/>
  <c r="O16"/>
  <c r="M76"/>
  <c r="K108"/>
  <c r="M108"/>
  <c r="M110"/>
  <c r="M19"/>
  <c r="L11" i="9"/>
  <c r="M92"/>
  <c r="M91" s="1"/>
  <c r="J128"/>
  <c r="J124" s="1"/>
  <c r="J119" s="1"/>
  <c r="J52"/>
  <c r="J88"/>
  <c r="P151" i="7"/>
  <c r="P146" s="1"/>
  <c r="P108" s="1"/>
  <c r="M66" i="9"/>
  <c r="M19"/>
  <c r="M13" s="1"/>
  <c r="K38"/>
  <c r="K33" s="1"/>
  <c r="K18" s="1"/>
  <c r="K70"/>
  <c r="K65" s="1"/>
  <c r="J112"/>
  <c r="J104" s="1"/>
  <c r="J99" s="1"/>
  <c r="M14"/>
  <c r="K22"/>
  <c r="J41"/>
  <c r="J43"/>
  <c r="J45"/>
  <c r="J39" s="1"/>
  <c r="J34" s="1"/>
  <c r="J78"/>
  <c r="J71" s="1"/>
  <c r="J86"/>
  <c r="K124"/>
  <c r="K119" s="1"/>
  <c r="K94" s="1"/>
  <c r="K91" s="1"/>
  <c r="K26"/>
  <c r="M18"/>
  <c r="M12" s="1"/>
  <c r="L71"/>
  <c r="L66" s="1"/>
  <c r="L18" s="1"/>
  <c r="M37"/>
  <c r="M32" s="1"/>
  <c r="M17" s="1"/>
  <c r="M16" s="1"/>
  <c r="K107" i="7"/>
  <c r="O38"/>
  <c r="O93"/>
  <c r="O44"/>
  <c r="O39" s="1"/>
  <c r="P111"/>
  <c r="P16" s="1"/>
  <c r="P109"/>
  <c r="P81"/>
  <c r="P76" s="1"/>
  <c r="P20" s="1"/>
  <c r="J26" i="9"/>
  <c r="J22"/>
  <c r="J17" s="1"/>
  <c r="J19"/>
  <c r="K39"/>
  <c r="K34" s="1"/>
  <c r="K19" s="1"/>
  <c r="J49"/>
  <c r="J54"/>
  <c r="L23" i="6"/>
  <c r="K23"/>
  <c r="L107" i="7" l="1"/>
  <c r="O15"/>
  <c r="K19"/>
  <c r="P39"/>
  <c r="J11" i="9"/>
  <c r="K12"/>
  <c r="AD20" i="7"/>
  <c r="X65"/>
  <c r="X64" s="1"/>
  <c r="X63" s="1"/>
  <c r="X62" s="1"/>
  <c r="X44" s="1"/>
  <c r="X39" s="1"/>
  <c r="X20" s="1"/>
  <c r="P13"/>
  <c r="K76"/>
  <c r="K20" s="1"/>
  <c r="AF16"/>
  <c r="AF151"/>
  <c r="P115"/>
  <c r="AF120"/>
  <c r="AD14"/>
  <c r="X15"/>
  <c r="AF45"/>
  <c r="P40"/>
  <c r="AF44"/>
  <c r="AF39"/>
  <c r="AF123"/>
  <c r="AE119"/>
  <c r="AE122"/>
  <c r="AF122" s="1"/>
  <c r="AE108"/>
  <c r="AF108" s="1"/>
  <c r="AF146"/>
  <c r="AF100"/>
  <c r="AE93"/>
  <c r="K13"/>
  <c r="L20"/>
  <c r="L14" s="1"/>
  <c r="M20"/>
  <c r="M14" s="1"/>
  <c r="L18"/>
  <c r="M16"/>
  <c r="M11" i="9"/>
  <c r="M10" s="1"/>
  <c r="K16" i="7"/>
  <c r="L13"/>
  <c r="M13"/>
  <c r="K17" i="9"/>
  <c r="K11" s="1"/>
  <c r="M107" i="7"/>
  <c r="O19"/>
  <c r="O13" s="1"/>
  <c r="K15"/>
  <c r="M15"/>
  <c r="O76"/>
  <c r="O20" s="1"/>
  <c r="O14" s="1"/>
  <c r="J83" i="9"/>
  <c r="J66" s="1"/>
  <c r="J94"/>
  <c r="J91" s="1"/>
  <c r="J13"/>
  <c r="K13"/>
  <c r="L12"/>
  <c r="L10" s="1"/>
  <c r="L16"/>
  <c r="P14" i="7"/>
  <c r="J38" i="9"/>
  <c r="J33" s="1"/>
  <c r="K16"/>
  <c r="M116" i="6"/>
  <c r="L116"/>
  <c r="J116"/>
  <c r="K116"/>
  <c r="K18" i="7" l="1"/>
  <c r="K14"/>
  <c r="K12" s="1"/>
  <c r="K10" i="9"/>
  <c r="X14" i="7"/>
  <c r="X18"/>
  <c r="X12"/>
  <c r="M18"/>
  <c r="O12"/>
  <c r="P110"/>
  <c r="AF115"/>
  <c r="M12"/>
  <c r="AF40"/>
  <c r="P21"/>
  <c r="AE114"/>
  <c r="AF119"/>
  <c r="AE76"/>
  <c r="AE20" s="1"/>
  <c r="AF93"/>
  <c r="L12"/>
  <c r="J18" i="9"/>
  <c r="J16" s="1"/>
  <c r="P18" i="7"/>
  <c r="O18"/>
  <c r="M99" i="6"/>
  <c r="L99"/>
  <c r="K99"/>
  <c r="J12" i="9" l="1"/>
  <c r="J10" s="1"/>
  <c r="AF110" i="7"/>
  <c r="P107"/>
  <c r="AF21"/>
  <c r="P15"/>
  <c r="P12" s="1"/>
  <c r="AE109"/>
  <c r="AF109" s="1"/>
  <c r="AF114"/>
  <c r="AF76"/>
  <c r="L18" i="6"/>
  <c r="K18"/>
  <c r="AE14" i="7" l="1"/>
  <c r="AF14" s="1"/>
  <c r="AF15"/>
  <c r="AF20"/>
  <c r="J125" i="6"/>
  <c r="J126"/>
  <c r="J127"/>
  <c r="L74"/>
  <c r="M74"/>
  <c r="K74"/>
  <c r="J74" l="1"/>
  <c r="L124"/>
  <c r="M72" l="1"/>
  <c r="K48" l="1"/>
  <c r="L48"/>
  <c r="M48"/>
  <c r="J48" l="1"/>
  <c r="K21"/>
  <c r="L21"/>
  <c r="M21"/>
  <c r="K20"/>
  <c r="L20"/>
  <c r="M20"/>
  <c r="K22"/>
  <c r="L22"/>
  <c r="M22"/>
  <c r="J23"/>
  <c r="J24"/>
  <c r="J20"/>
  <c r="J26"/>
  <c r="J21" s="1"/>
  <c r="J18" l="1"/>
  <c r="J22"/>
  <c r="J91"/>
  <c r="K96"/>
  <c r="L96"/>
  <c r="M96"/>
  <c r="M91" s="1"/>
  <c r="K94"/>
  <c r="L94"/>
  <c r="M94"/>
  <c r="K31"/>
  <c r="L31"/>
  <c r="M31"/>
  <c r="J31"/>
  <c r="K64"/>
  <c r="L64"/>
  <c r="M64"/>
  <c r="J64"/>
  <c r="K63"/>
  <c r="L63"/>
  <c r="M63"/>
  <c r="J63"/>
  <c r="K82"/>
  <c r="L82"/>
  <c r="M82"/>
  <c r="J83"/>
  <c r="K58"/>
  <c r="K55" s="1"/>
  <c r="L58"/>
  <c r="L55" s="1"/>
  <c r="M58"/>
  <c r="M55" s="1"/>
  <c r="J59"/>
  <c r="J58" s="1"/>
  <c r="J55" s="1"/>
  <c r="J82" l="1"/>
  <c r="K91"/>
  <c r="L91"/>
  <c r="J16"/>
  <c r="J10" s="1"/>
  <c r="M16"/>
  <c r="M10" s="1"/>
  <c r="L16"/>
  <c r="K16"/>
  <c r="K10" l="1"/>
  <c r="L10"/>
  <c r="K122" l="1"/>
  <c r="K118" s="1"/>
  <c r="K113" s="1"/>
  <c r="L122"/>
  <c r="L118" s="1"/>
  <c r="M122"/>
  <c r="J123"/>
  <c r="J122" s="1"/>
  <c r="K102"/>
  <c r="K93" s="1"/>
  <c r="L102"/>
  <c r="L93" s="1"/>
  <c r="M102"/>
  <c r="M93" s="1"/>
  <c r="J103"/>
  <c r="K84"/>
  <c r="L84"/>
  <c r="M84"/>
  <c r="J84" l="1"/>
  <c r="K88"/>
  <c r="L113"/>
  <c r="L88" s="1"/>
  <c r="J114"/>
  <c r="J118"/>
  <c r="J113" s="1"/>
  <c r="M114"/>
  <c r="M89" s="1"/>
  <c r="M118"/>
  <c r="M113" s="1"/>
  <c r="M88" s="1"/>
  <c r="L114"/>
  <c r="L89" s="1"/>
  <c r="K114"/>
  <c r="K89" s="1"/>
  <c r="J102"/>
  <c r="J93" s="1"/>
  <c r="J99"/>
  <c r="J94" s="1"/>
  <c r="M18"/>
  <c r="M79"/>
  <c r="L79"/>
  <c r="K79"/>
  <c r="J85"/>
  <c r="J110"/>
  <c r="J111"/>
  <c r="J109"/>
  <c r="J76"/>
  <c r="J75"/>
  <c r="J73"/>
  <c r="J71"/>
  <c r="J88" l="1"/>
  <c r="J89"/>
  <c r="J79"/>
  <c r="M35" l="1"/>
  <c r="M30" s="1"/>
  <c r="M15" s="1"/>
  <c r="K50"/>
  <c r="L50"/>
  <c r="M50"/>
  <c r="J47"/>
  <c r="J52"/>
  <c r="J51"/>
  <c r="J49"/>
  <c r="K45"/>
  <c r="L45"/>
  <c r="M45"/>
  <c r="J46"/>
  <c r="J40"/>
  <c r="K39"/>
  <c r="L39"/>
  <c r="M39"/>
  <c r="J38"/>
  <c r="K37"/>
  <c r="L37"/>
  <c r="M37"/>
  <c r="J45" l="1"/>
  <c r="K33"/>
  <c r="K28" s="1"/>
  <c r="J37"/>
  <c r="J39"/>
  <c r="J50"/>
  <c r="M34"/>
  <c r="M29" s="1"/>
  <c r="L34"/>
  <c r="L29" s="1"/>
  <c r="K34"/>
  <c r="K29" s="1"/>
  <c r="M33"/>
  <c r="M28" s="1"/>
  <c r="L28"/>
  <c r="J105" l="1"/>
  <c r="J106"/>
  <c r="J107"/>
  <c r="L104"/>
  <c r="M104"/>
  <c r="K104"/>
  <c r="L120"/>
  <c r="L115" s="1"/>
  <c r="M124"/>
  <c r="M120" s="1"/>
  <c r="M115" s="1"/>
  <c r="K124"/>
  <c r="J124" l="1"/>
  <c r="J120" s="1"/>
  <c r="J115" s="1"/>
  <c r="K120"/>
  <c r="K115" s="1"/>
  <c r="J104"/>
  <c r="J43"/>
  <c r="J44"/>
  <c r="J42"/>
  <c r="K72"/>
  <c r="L72"/>
  <c r="J72"/>
  <c r="K70"/>
  <c r="L70"/>
  <c r="M70"/>
  <c r="M67" s="1"/>
  <c r="M62" s="1"/>
  <c r="M14" s="1"/>
  <c r="M8" s="1"/>
  <c r="J70"/>
  <c r="L108"/>
  <c r="L100" s="1"/>
  <c r="L95" s="1"/>
  <c r="L90" s="1"/>
  <c r="L87" s="1"/>
  <c r="M108"/>
  <c r="M100" s="1"/>
  <c r="M95" s="1"/>
  <c r="M90" s="1"/>
  <c r="K108"/>
  <c r="J108" l="1"/>
  <c r="K100"/>
  <c r="K95" s="1"/>
  <c r="K90" s="1"/>
  <c r="K87" s="1"/>
  <c r="J100"/>
  <c r="J95" s="1"/>
  <c r="J90" s="1"/>
  <c r="M9"/>
  <c r="M87"/>
  <c r="L67"/>
  <c r="L62" s="1"/>
  <c r="L14" s="1"/>
  <c r="L8" s="1"/>
  <c r="J34"/>
  <c r="J29" s="1"/>
  <c r="J61"/>
  <c r="J67"/>
  <c r="J62" s="1"/>
  <c r="K67"/>
  <c r="K62" s="1"/>
  <c r="K14" s="1"/>
  <c r="K8" s="1"/>
  <c r="M61"/>
  <c r="M13" s="1"/>
  <c r="L61"/>
  <c r="L13" s="1"/>
  <c r="K66"/>
  <c r="K61" s="1"/>
  <c r="K13" s="1"/>
  <c r="J28"/>
  <c r="L41"/>
  <c r="K41"/>
  <c r="K35" s="1"/>
  <c r="K30" s="1"/>
  <c r="K15" s="1"/>
  <c r="J13" l="1"/>
  <c r="L35"/>
  <c r="L30" s="1"/>
  <c r="L15" s="1"/>
  <c r="L9" s="1"/>
  <c r="J41"/>
  <c r="J35" s="1"/>
  <c r="J30" s="1"/>
  <c r="J15" s="1"/>
  <c r="J9" s="1"/>
  <c r="J87"/>
  <c r="L7"/>
  <c r="L12"/>
  <c r="M7"/>
  <c r="M6" s="1"/>
  <c r="M12"/>
  <c r="K7"/>
  <c r="K12"/>
  <c r="J14"/>
  <c r="J8" s="1"/>
  <c r="K9"/>
  <c r="L6" l="1"/>
  <c r="J7"/>
  <c r="J6" s="1"/>
  <c r="J12"/>
  <c r="K6"/>
  <c r="AE19" i="7" l="1"/>
  <c r="AF24"/>
  <c r="AF19" l="1"/>
  <c r="AE13"/>
  <c r="AE12" s="1"/>
  <c r="AE18"/>
  <c r="AF18" s="1"/>
  <c r="AD18"/>
  <c r="AF13" l="1"/>
  <c r="AF12"/>
</calcChain>
</file>

<file path=xl/sharedStrings.xml><?xml version="1.0" encoding="utf-8"?>
<sst xmlns="http://schemas.openxmlformats.org/spreadsheetml/2006/main" count="1163" uniqueCount="249">
  <si>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</si>
  <si>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</si>
  <si>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</si>
  <si>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</si>
  <si>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</si>
  <si>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</si>
  <si>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</si>
  <si>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</si>
  <si>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</si>
  <si>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</si>
  <si>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</si>
  <si>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</si>
  <si>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</si>
  <si>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</si>
  <si>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</si>
  <si>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</si>
  <si>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</si>
  <si>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</si>
  <si>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</si>
  <si>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</si>
  <si>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</si>
  <si>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</si>
  <si>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</si>
  <si>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</si>
  <si>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</si>
  <si>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</si>
  <si>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</si>
  <si>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</si>
  <si>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</si>
  <si>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</si>
  <si>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</si>
  <si>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</si>
  <si>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</si>
  <si>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</si>
  <si>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</si>
  <si>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</si>
  <si>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</si>
  <si>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</si>
  <si>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</si>
  <si>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</si>
  <si>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</si>
  <si>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</si>
  <si>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</si>
  <si>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</si>
  <si>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</si>
  <si>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</si>
  <si>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</si>
  <si>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</si>
  <si>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</si>
  <si>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</si>
  <si>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</si>
  <si>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</si>
  <si>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</si>
  <si>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</si>
  <si>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</si>
  <si>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</si>
  <si>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</si>
  <si>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</si>
  <si>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</si>
  <si>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</si>
  <si>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</si>
  <si>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</si>
  <si>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</si>
  <si>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</si>
  <si>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</si>
  <si>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</si>
  <si>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</si>
  <si>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</si>
  <si>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</si>
  <si>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</si>
  <si>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</si>
  <si>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</si>
  <si>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</si>
  <si>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</si>
  <si>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</si>
  <si>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</si>
  <si>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</si>
  <si>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</si>
  <si>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</si>
  <si>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</si>
  <si>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</si>
  <si>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</si>
  <si>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</si>
  <si>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</si>
  <si>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</si>
  <si>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</si>
  <si>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</si>
  <si>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</si>
  <si>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</si>
  <si>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</si>
  <si>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</si>
  <si>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</si>
  <si>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</si>
  <si>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</si>
  <si>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</si>
  <si>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</si>
  <si>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</si>
  <si>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</si>
  <si>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</si>
  <si>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</si>
  <si>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</si>
  <si>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</si>
  <si>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</si>
  <si>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</si>
  <si>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</si>
  <si>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</si>
  <si>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</si>
  <si>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</si>
  <si>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</si>
  <si>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</si>
  <si>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</si>
  <si>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</si>
  <si>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</si>
  <si>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</si>
  <si>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</si>
  <si>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</si>
  <si>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</si>
  <si>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</si>
  <si>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</si>
  <si>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</si>
  <si>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</si>
  <si>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</si>
  <si>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</si>
  <si>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</si>
  <si>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</si>
  <si>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</si>
  <si>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</si>
  <si>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</si>
  <si>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</si>
  <si>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</si>
  <si>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</si>
  <si>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</si>
  <si>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</si>
  <si>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</si>
  <si>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</si>
  <si>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</si>
  <si>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</si>
  <si>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</si>
  <si>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</si>
  <si>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</si>
  <si>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</si>
  <si>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</si>
  <si>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</si>
  <si>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</si>
  <si>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</si>
  <si>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</si>
  <si>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</si>
  <si>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</si>
  <si>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</si>
  <si>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</si>
  <si>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</si>
  <si>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</si>
  <si>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</si>
  <si>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</si>
  <si>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</si>
  <si>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</si>
  <si>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</si>
  <si>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</si>
  <si>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</si>
  <si>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</si>
  <si>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</si>
  <si>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</si>
  <si>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</si>
  <si>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</si>
  <si>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</si>
  <si>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</si>
  <si>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</si>
  <si>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</si>
  <si>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</si>
  <si>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</si>
  <si>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</si>
  <si>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</si>
  <si>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</si>
  <si>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</si>
  <si>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Хабазов В.Н.</t>
  </si>
  <si>
    <t>ООО "Калининградпромстройпроект" - проект ЗОС</t>
  </si>
  <si>
    <t>По объектам АИП информацияна предприятии отстутвует</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</si>
  <si>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</si>
  <si>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</si>
  <si>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</si>
  <si>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</si>
  <si>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</si>
  <si>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</si>
  <si>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</si>
  <si>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</si>
  <si>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</si>
  <si>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</si>
  <si>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</si>
  <si>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</si>
  <si>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</si>
  <si>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</si>
  <si>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</si>
  <si>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</si>
  <si>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</si>
  <si>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</si>
  <si>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</si>
  <si>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</si>
  <si>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</si>
  <si>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</si>
  <si>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</si>
  <si>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</si>
  <si>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</si>
  <si>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</si>
  <si>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</si>
  <si>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</si>
  <si>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</si>
  <si>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</si>
  <si>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</si>
  <si>
    <t>Центр гигиены и эпидемиологии</t>
  </si>
  <si>
    <t>Геоид ООО</t>
  </si>
  <si>
    <t>Центр проектных экспертиз ГАУ КО</t>
  </si>
  <si>
    <t>ООО "Европроект и К" - ППТ</t>
  </si>
  <si>
    <t>Горизонтально направленное бурение ООО</t>
  </si>
  <si>
    <t>Горное дело ООО</t>
  </si>
  <si>
    <t>Еалининградсвязь  ООО</t>
  </si>
  <si>
    <t>ПМ-ГЕО ООО</t>
  </si>
  <si>
    <t>ООО "Калининградпромстройпроект" - ПД</t>
  </si>
  <si>
    <t>Российская газета  - объявление о конкурсе</t>
  </si>
  <si>
    <t>ООО "Медиа-Сервис" - объявление в газете "Кал. Правда".</t>
  </si>
  <si>
    <t>Городской центр геодезии - дежурный план</t>
  </si>
  <si>
    <t>Импульс - обследование на ВОП</t>
  </si>
  <si>
    <t>СКД-строй - разработка схемы ТСОДД</t>
  </si>
  <si>
    <t>Балтэкспертиза - расконсервация объекта</t>
  </si>
  <si>
    <t>"____"____________2017  года</t>
  </si>
  <si>
    <t xml:space="preserve">Финансовая потребность с НДС, тыс. руб. </t>
  </si>
  <si>
    <t>1 Водоотведение</t>
  </si>
  <si>
    <t>Объем финансирования  - 2017 год</t>
  </si>
  <si>
    <t>всего за 2017 год</t>
  </si>
  <si>
    <t>Отчет об источниках финансирования инвестиционных программ, тыс. рублей с НДС</t>
  </si>
  <si>
    <t>Отчет о вводах/ выводах объектов за 2017 года.</t>
  </si>
  <si>
    <t>Заместитель директора по ЭФиК</t>
  </si>
  <si>
    <t>Начальник  ФЭО</t>
  </si>
  <si>
    <t>Шумскакя Ж.В.</t>
  </si>
  <si>
    <t>Начальник группы РДТП</t>
  </si>
  <si>
    <t>Соловьева О.В.</t>
  </si>
  <si>
    <t>1 Водоснабжение</t>
  </si>
  <si>
    <t>Европроект и К      ООО</t>
  </si>
  <si>
    <t>В настоящее время проводятся конкурсные процедуры. Связанные с выбором генерального подрядчика.  Ориентировочно договор подряда будет заключен в августе-сентябре 2017 года</t>
  </si>
  <si>
    <t>Договоры на разработку ПД не заключались</t>
  </si>
  <si>
    <t>Данный объект находится в стадии проектирования. Строительство начнется после проектирования.</t>
  </si>
  <si>
    <t xml:space="preserve">Проектные работы по объекту должны были закончиться в 2016г. По причинам отраженным в отчете за 2016г. Работы по объекту продолжаются и в 2017г. Плановые значения на 2017г. Утвержденная программа не предусматривает. </t>
  </si>
  <si>
    <t xml:space="preserve">Проектные работы по объекту должны были закончиться в 2016г. По причинам отраженным в отчете за 2016г. , работы по объекту продолжаются и в 2017г. Плановые значения на 2017г. Утвержденная программа не предусматривает. </t>
  </si>
  <si>
    <t>На данный момент договоры на проектирование не заключены</t>
  </si>
  <si>
    <t>Объект исключен  из АИП городского округа  "Город Калининград" на 2017 год и плановый период 2018-2018 годов".  Работы не ведутся.</t>
  </si>
  <si>
    <t>Прооектные работы не завершены в 2016 году по причины выполнения предпроектных непредвиденных работ. Работы в 2017 году продолжаются</t>
  </si>
  <si>
    <t>Заказчик МКУ "УКС" разработало техническое задание на проектирование, после согласования ТЗ МКУ "УКС" организует мероприятия по заключению  контракта на выподнение проектно-изыскательских работ.</t>
  </si>
  <si>
    <t>за 9 месяцев  2017 года</t>
  </si>
  <si>
    <t>за отчетный период                       (III кв.)</t>
  </si>
  <si>
    <t>за 9 месяцев 2017года</t>
  </si>
</sst>
</file>

<file path=xl/styles.xml><?xml version="1.0" encoding="utf-8"?>
<styleSheet xmlns="http://schemas.openxmlformats.org/spreadsheetml/2006/main">
  <numFmts count="2">
    <numFmt numFmtId="43" formatCode="_-* #,##0.00_р_._-;\-* #,##0.00_р_._-;_-* &quot;-&quot;??_р_._-;_-@_-"/>
    <numFmt numFmtId="164" formatCode="#,##0.000"/>
  </numFmts>
  <fonts count="47">
    <font>
      <sz val="11"/>
      <color theme="1"/>
      <name val="Calibri"/>
      <family val="2"/>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
      <sz val="9"/>
      <name val="Times New Roman"/>
      <family val="1"/>
      <charset val="204"/>
    </font>
    <font>
      <sz val="11"/>
      <name val="Calibri"/>
      <family val="2"/>
      <scheme val="minor"/>
    </font>
    <font>
      <b/>
      <sz val="11"/>
      <color theme="1"/>
      <name val="Calibri"/>
      <family val="2"/>
      <charset val="204"/>
      <scheme val="minor"/>
    </font>
    <font>
      <b/>
      <sz val="11"/>
      <color rgb="FFFFFFCC"/>
      <name val="Times New Roman"/>
      <family val="1"/>
      <charset val="204"/>
    </font>
    <font>
      <b/>
      <i/>
      <sz val="12"/>
      <color rgb="FFFF0000"/>
      <name val="Times New Roman"/>
      <family val="1"/>
      <charset val="204"/>
    </font>
    <font>
      <sz val="12"/>
      <color rgb="FFFF0000"/>
      <name val="Times New Roman"/>
      <family val="1"/>
      <charset val="204"/>
    </font>
    <font>
      <b/>
      <sz val="16"/>
      <name val="Times New Roman"/>
      <family val="1"/>
      <charset val="204"/>
    </font>
    <font>
      <sz val="12"/>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8" fillId="0" borderId="0" applyFont="0" applyFill="0" applyBorder="0" applyAlignment="0" applyProtection="0"/>
    <xf numFmtId="0" fontId="8" fillId="0" borderId="0"/>
  </cellStyleXfs>
  <cellXfs count="649">
    <xf numFmtId="0" fontId="0" fillId="0" borderId="0" xfId="0"/>
    <xf numFmtId="0" fontId="3"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xf>
    <xf numFmtId="0" fontId="4" fillId="0" borderId="1" xfId="0" applyFont="1" applyFill="1" applyBorder="1" applyAlignment="1">
      <alignment vertical="top" wrapText="1"/>
    </xf>
    <xf numFmtId="0" fontId="7" fillId="0" borderId="1" xfId="0" applyFont="1" applyBorder="1" applyAlignment="1">
      <alignment vertical="top" wrapText="1"/>
    </xf>
    <xf numFmtId="0" fontId="2" fillId="0" borderId="1" xfId="0" applyFont="1" applyBorder="1" applyAlignment="1">
      <alignment horizontal="center" vertical="top"/>
    </xf>
    <xf numFmtId="0" fontId="10" fillId="0" borderId="3" xfId="0" applyFont="1" applyBorder="1" applyAlignment="1">
      <alignment vertical="top"/>
    </xf>
    <xf numFmtId="0" fontId="3" fillId="0" borderId="1" xfId="0" applyFont="1" applyFill="1" applyBorder="1" applyAlignment="1">
      <alignment vertical="top" wrapText="1"/>
    </xf>
    <xf numFmtId="0" fontId="3" fillId="2" borderId="1" xfId="0" applyFont="1" applyFill="1" applyBorder="1" applyAlignment="1">
      <alignment vertical="top"/>
    </xf>
    <xf numFmtId="0" fontId="2" fillId="0" borderId="1" xfId="0" applyFont="1" applyBorder="1" applyAlignment="1">
      <alignment horizontal="left" vertical="top"/>
    </xf>
    <xf numFmtId="4" fontId="6" fillId="0" borderId="1" xfId="0" applyNumberFormat="1" applyFont="1" applyBorder="1" applyAlignment="1">
      <alignment vertical="top"/>
    </xf>
    <xf numFmtId="4" fontId="3" fillId="0" borderId="1" xfId="0" applyNumberFormat="1" applyFont="1" applyBorder="1" applyAlignment="1">
      <alignment vertical="top"/>
    </xf>
    <xf numFmtId="4" fontId="6" fillId="0" borderId="1" xfId="0" applyNumberFormat="1" applyFont="1" applyBorder="1" applyAlignment="1">
      <alignment horizontal="right" vertical="top"/>
    </xf>
    <xf numFmtId="0" fontId="3" fillId="0" borderId="1" xfId="0" applyFont="1" applyBorder="1" applyAlignment="1">
      <alignment horizontal="left" vertical="top" wrapText="1"/>
    </xf>
    <xf numFmtId="0" fontId="4" fillId="2" borderId="1" xfId="0" applyFont="1" applyFill="1" applyBorder="1" applyAlignment="1">
      <alignment vertical="top" wrapText="1"/>
    </xf>
    <xf numFmtId="4" fontId="3" fillId="0" borderId="3"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3" fillId="0" borderId="3" xfId="0" applyFont="1" applyBorder="1" applyAlignment="1">
      <alignment horizontal="center" vertical="top" wrapText="1"/>
    </xf>
    <xf numFmtId="4" fontId="13" fillId="0" borderId="1" xfId="0" applyNumberFormat="1" applyFont="1" applyBorder="1" applyAlignment="1">
      <alignment horizontal="right" vertical="top"/>
    </xf>
    <xf numFmtId="0" fontId="6" fillId="0" borderId="1" xfId="0" applyFont="1" applyBorder="1" applyAlignment="1">
      <alignment horizontal="left" vertical="top" wrapText="1"/>
    </xf>
    <xf numFmtId="4" fontId="2" fillId="0" borderId="1" xfId="0" applyNumberFormat="1" applyFont="1" applyBorder="1" applyAlignment="1">
      <alignment vertical="top"/>
    </xf>
    <xf numFmtId="0" fontId="3" fillId="0" borderId="1" xfId="0" applyFont="1" applyFill="1" applyBorder="1" applyAlignment="1">
      <alignment horizontal="center" vertical="top" wrapText="1"/>
    </xf>
    <xf numFmtId="0" fontId="9" fillId="0" borderId="1" xfId="0" applyFont="1" applyFill="1" applyBorder="1" applyAlignment="1">
      <alignment vertical="top" wrapText="1"/>
    </xf>
    <xf numFmtId="0" fontId="10" fillId="4" borderId="1" xfId="0" applyFont="1" applyFill="1" applyBorder="1" applyAlignment="1">
      <alignment horizontal="center" vertical="top"/>
    </xf>
    <xf numFmtId="0" fontId="10" fillId="4" borderId="11" xfId="0" applyFont="1" applyFill="1" applyBorder="1" applyAlignment="1">
      <alignment horizontal="left" vertical="top"/>
    </xf>
    <xf numFmtId="0" fontId="10" fillId="4" borderId="1" xfId="0" applyFont="1" applyFill="1" applyBorder="1" applyAlignment="1">
      <alignment horizontal="left" vertical="top"/>
    </xf>
    <xf numFmtId="4" fontId="13" fillId="4" borderId="1" xfId="0" applyNumberFormat="1" applyFont="1" applyFill="1" applyBorder="1" applyAlignment="1">
      <alignment horizontal="right" vertical="top"/>
    </xf>
    <xf numFmtId="0" fontId="10" fillId="4" borderId="1" xfId="0" applyFont="1" applyFill="1" applyBorder="1" applyAlignment="1">
      <alignment vertical="top"/>
    </xf>
    <xf numFmtId="4" fontId="13" fillId="4" borderId="1" xfId="0" applyNumberFormat="1" applyFont="1" applyFill="1" applyBorder="1" applyAlignment="1">
      <alignment vertical="top"/>
    </xf>
    <xf numFmtId="0" fontId="2" fillId="0" borderId="3" xfId="0" applyFont="1" applyBorder="1" applyAlignment="1">
      <alignment vertical="top"/>
    </xf>
    <xf numFmtId="4" fontId="3" fillId="0" borderId="1" xfId="0" applyNumberFormat="1" applyFont="1" applyFill="1" applyBorder="1" applyAlignment="1">
      <alignment vertical="top"/>
    </xf>
    <xf numFmtId="0" fontId="10" fillId="0" borderId="1" xfId="0" applyFont="1" applyBorder="1" applyAlignment="1">
      <alignment horizontal="left" vertical="top" wrapText="1"/>
    </xf>
    <xf numFmtId="0" fontId="6" fillId="0" borderId="3" xfId="0" applyFont="1" applyBorder="1" applyAlignment="1">
      <alignment horizontal="center"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10" fillId="4" borderId="10" xfId="0" applyFont="1" applyFill="1" applyBorder="1" applyAlignment="1">
      <alignment horizontal="left" vertical="top"/>
    </xf>
    <xf numFmtId="0" fontId="5" fillId="0" borderId="1" xfId="0" applyFont="1" applyBorder="1" applyAlignment="1">
      <alignment horizontal="center" vertical="top" wrapText="1"/>
    </xf>
    <xf numFmtId="0" fontId="6" fillId="0" borderId="1" xfId="0" applyFont="1" applyFill="1" applyBorder="1" applyAlignment="1">
      <alignment vertical="top" wrapText="1"/>
    </xf>
    <xf numFmtId="0" fontId="3" fillId="2" borderId="1" xfId="0" applyFont="1" applyFill="1" applyBorder="1" applyAlignment="1">
      <alignment horizontal="left" vertical="top" wrapText="1"/>
    </xf>
    <xf numFmtId="0" fontId="6" fillId="0" borderId="1" xfId="0" applyFont="1" applyBorder="1" applyAlignment="1">
      <alignment vertical="top" wrapText="1"/>
    </xf>
    <xf numFmtId="0" fontId="9" fillId="0" borderId="3" xfId="0" applyFont="1" applyFill="1" applyBorder="1" applyAlignment="1">
      <alignment vertical="top" wrapText="1"/>
    </xf>
    <xf numFmtId="0" fontId="10" fillId="3" borderId="1" xfId="0" applyFont="1" applyFill="1" applyBorder="1" applyAlignment="1">
      <alignment vertical="top"/>
    </xf>
    <xf numFmtId="0" fontId="6" fillId="2" borderId="3" xfId="0" applyFont="1" applyFill="1" applyBorder="1" applyAlignment="1">
      <alignment horizontal="center" vertical="top"/>
    </xf>
    <xf numFmtId="0" fontId="9"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2" borderId="1" xfId="0" applyFont="1" applyFill="1" applyBorder="1" applyAlignment="1">
      <alignment horizontal="left" vertical="top" wrapText="1"/>
    </xf>
    <xf numFmtId="0" fontId="4" fillId="2" borderId="5" xfId="0" applyFont="1" applyFill="1" applyBorder="1" applyAlignment="1">
      <alignment vertical="top" wrapText="1"/>
    </xf>
    <xf numFmtId="0" fontId="3" fillId="0" borderId="3" xfId="0" applyFont="1" applyBorder="1" applyAlignment="1">
      <alignment vertical="top" wrapText="1"/>
    </xf>
    <xf numFmtId="4" fontId="3" fillId="0" borderId="1" xfId="0" applyNumberFormat="1" applyFont="1" applyBorder="1" applyAlignment="1"/>
    <xf numFmtId="4" fontId="6" fillId="0" borderId="3" xfId="0" applyNumberFormat="1" applyFont="1" applyBorder="1" applyAlignment="1">
      <alignment vertical="top"/>
    </xf>
    <xf numFmtId="4" fontId="6" fillId="0" borderId="1" xfId="0" applyNumberFormat="1" applyFont="1" applyFill="1" applyBorder="1" applyAlignment="1">
      <alignment vertical="top"/>
    </xf>
    <xf numFmtId="4" fontId="6" fillId="0" borderId="1" xfId="0" applyNumberFormat="1" applyFont="1" applyBorder="1" applyAlignment="1"/>
    <xf numFmtId="164" fontId="6" fillId="0" borderId="1" xfId="0" applyNumberFormat="1" applyFont="1" applyBorder="1" applyAlignment="1">
      <alignment vertical="top"/>
    </xf>
    <xf numFmtId="0" fontId="3" fillId="2" borderId="1" xfId="0" applyFont="1" applyFill="1" applyBorder="1" applyAlignment="1">
      <alignment horizontal="left" vertical="top" wrapText="1"/>
    </xf>
    <xf numFmtId="0" fontId="3"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Fill="1" applyBorder="1" applyAlignment="1">
      <alignment horizontal="center" vertical="top" wrapText="1"/>
    </xf>
    <xf numFmtId="2" fontId="3" fillId="0" borderId="1" xfId="0" applyNumberFormat="1" applyFont="1" applyBorder="1" applyAlignment="1">
      <alignment horizontal="right" vertical="top" wrapText="1"/>
    </xf>
    <xf numFmtId="0" fontId="3" fillId="2"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6" fillId="2" borderId="4" xfId="0" applyFont="1" applyFill="1" applyBorder="1" applyAlignment="1">
      <alignment horizontal="center" vertical="top"/>
    </xf>
    <xf numFmtId="4" fontId="3" fillId="0" borderId="3" xfId="0" applyNumberFormat="1" applyFont="1" applyBorder="1" applyAlignment="1">
      <alignment horizontal="right" vertical="top"/>
    </xf>
    <xf numFmtId="0" fontId="6"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 fontId="6" fillId="0" borderId="3" xfId="0" applyNumberFormat="1" applyFont="1" applyFill="1" applyBorder="1" applyAlignment="1">
      <alignment vertical="top"/>
    </xf>
    <xf numFmtId="4" fontId="3" fillId="0" borderId="3" xfId="0" applyNumberFormat="1" applyFont="1" applyFill="1" applyBorder="1" applyAlignment="1">
      <alignmen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right" vertical="top" wrapText="1"/>
    </xf>
    <xf numFmtId="0" fontId="10" fillId="0" borderId="1" xfId="0" applyFont="1" applyFill="1" applyBorder="1" applyAlignment="1">
      <alignment vertical="top"/>
    </xf>
    <xf numFmtId="4" fontId="13" fillId="0" borderId="1" xfId="0" applyNumberFormat="1" applyFont="1" applyFill="1" applyBorder="1" applyAlignment="1">
      <alignment vertical="top"/>
    </xf>
    <xf numFmtId="0" fontId="10" fillId="0" borderId="1" xfId="0" applyFont="1" applyFill="1" applyBorder="1" applyAlignment="1">
      <alignment horizontal="left" vertical="top"/>
    </xf>
    <xf numFmtId="4" fontId="10" fillId="0" borderId="1" xfId="0" applyNumberFormat="1" applyFont="1" applyFill="1" applyBorder="1" applyAlignment="1">
      <alignment horizontal="right" vertical="top"/>
    </xf>
    <xf numFmtId="49" fontId="3" fillId="2" borderId="4" xfId="0" applyNumberFormat="1" applyFont="1" applyFill="1" applyBorder="1" applyAlignment="1">
      <alignment horizontal="left" vertical="top" wrapText="1"/>
    </xf>
    <xf numFmtId="4" fontId="0" fillId="0" borderId="0" xfId="0" applyNumberFormat="1"/>
    <xf numFmtId="0" fontId="3" fillId="0" borderId="3" xfId="0" applyFont="1" applyFill="1" applyBorder="1" applyAlignment="1">
      <alignment horizontal="center" vertical="top" wrapText="1"/>
    </xf>
    <xf numFmtId="0" fontId="3" fillId="0" borderId="3"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xf>
    <xf numFmtId="0" fontId="6" fillId="2" borderId="3" xfId="0" applyFont="1" applyFill="1" applyBorder="1" applyAlignment="1">
      <alignment horizontal="center" vertical="top" wrapText="1"/>
    </xf>
    <xf numFmtId="0" fontId="9" fillId="0" borderId="3" xfId="0" applyFont="1" applyFill="1" applyBorder="1" applyAlignment="1">
      <alignment vertical="top" wrapText="1"/>
    </xf>
    <xf numFmtId="0" fontId="6" fillId="2" borderId="4" xfId="0" applyFont="1" applyFill="1" applyBorder="1" applyAlignment="1">
      <alignment horizontal="center" vertical="top"/>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2" xfId="0" applyFont="1" applyBorder="1" applyAlignment="1">
      <alignment vertical="top"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0" fillId="0" borderId="1" xfId="0" applyBorder="1"/>
    <xf numFmtId="4" fontId="0" fillId="0" borderId="1" xfId="0" applyNumberFormat="1" applyBorder="1"/>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5"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right" vertical="top" wrapText="1"/>
    </xf>
    <xf numFmtId="49" fontId="5" fillId="0" borderId="0" xfId="0"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49" fontId="5" fillId="0" borderId="22" xfId="0" applyNumberFormat="1" applyFont="1" applyFill="1" applyBorder="1" applyAlignment="1">
      <alignment horizontal="center" vertical="center" wrapText="1"/>
    </xf>
    <xf numFmtId="0" fontId="0" fillId="0" borderId="0" xfId="0" applyFont="1"/>
    <xf numFmtId="0" fontId="5" fillId="0" borderId="0" xfId="0" applyFont="1"/>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horizontal="right" vertical="top" wrapText="1"/>
    </xf>
    <xf numFmtId="0" fontId="5" fillId="0" borderId="1" xfId="0" applyFont="1" applyFill="1" applyBorder="1" applyAlignment="1">
      <alignment horizontal="center" vertical="top"/>
    </xf>
    <xf numFmtId="0" fontId="5" fillId="0" borderId="23" xfId="0" applyFont="1" applyFill="1" applyBorder="1" applyAlignment="1">
      <alignment horizontal="center" vertical="top"/>
    </xf>
    <xf numFmtId="0" fontId="5" fillId="0" borderId="1" xfId="0" applyFont="1" applyFill="1" applyBorder="1" applyAlignment="1">
      <alignment horizontal="left" vertical="center" wrapText="1"/>
    </xf>
    <xf numFmtId="0" fontId="18" fillId="0" borderId="0" xfId="0" applyFont="1" applyFill="1" applyBorder="1" applyAlignment="1">
      <alignment vertical="top"/>
    </xf>
    <xf numFmtId="0" fontId="5" fillId="0" borderId="0" xfId="0" applyFont="1" applyFill="1" applyBorder="1" applyAlignment="1">
      <alignment horizontal="left" vertical="top" wrapText="1"/>
    </xf>
    <xf numFmtId="4" fontId="5" fillId="0" borderId="0" xfId="0" applyNumberFormat="1" applyFont="1" applyFill="1" applyBorder="1" applyAlignment="1">
      <alignment vertical="top"/>
    </xf>
    <xf numFmtId="0" fontId="18"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8" fillId="0" borderId="0" xfId="0" applyFont="1" applyFill="1" applyBorder="1" applyAlignment="1">
      <alignment horizontal="left" vertical="top" wrapText="1"/>
    </xf>
    <xf numFmtId="4" fontId="18" fillId="0" borderId="0" xfId="0" applyNumberFormat="1" applyFont="1" applyFill="1" applyBorder="1" applyAlignment="1">
      <alignment horizontal="right" vertical="top"/>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4" fontId="17" fillId="0" borderId="0" xfId="0" applyNumberFormat="1" applyFont="1" applyFill="1" applyBorder="1" applyAlignment="1">
      <alignment vertical="top"/>
    </xf>
    <xf numFmtId="0" fontId="19" fillId="0" borderId="0" xfId="0" applyFont="1" applyFill="1" applyBorder="1" applyAlignment="1">
      <alignment vertical="top" wrapText="1"/>
    </xf>
    <xf numFmtId="0" fontId="5" fillId="0" borderId="0" xfId="0" applyFont="1" applyFill="1" applyBorder="1" applyAlignment="1">
      <alignment horizontal="center" vertical="top" wrapText="1"/>
    </xf>
    <xf numFmtId="2" fontId="5" fillId="0" borderId="0" xfId="0"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17" fillId="0" borderId="0" xfId="0" applyFont="1" applyFill="1" applyBorder="1" applyAlignment="1">
      <alignment vertical="top"/>
    </xf>
    <xf numFmtId="0" fontId="20" fillId="0" borderId="0" xfId="0" applyFont="1" applyFill="1" applyBorder="1" applyAlignment="1">
      <alignment vertical="top"/>
    </xf>
    <xf numFmtId="0" fontId="21" fillId="0" borderId="0" xfId="0" applyFont="1" applyFill="1" applyBorder="1" applyAlignment="1">
      <alignment vertical="top" wrapText="1"/>
    </xf>
    <xf numFmtId="4" fontId="17" fillId="0" borderId="0" xfId="0" applyNumberFormat="1" applyFont="1" applyFill="1" applyBorder="1" applyAlignment="1"/>
    <xf numFmtId="0" fontId="20" fillId="0" borderId="0" xfId="0" applyFont="1" applyFill="1" applyBorder="1" applyAlignment="1">
      <alignment horizontal="center" vertical="top" wrapText="1"/>
    </xf>
    <xf numFmtId="0" fontId="5" fillId="0" borderId="0" xfId="0" applyFont="1" applyFill="1" applyBorder="1" applyAlignment="1">
      <alignment vertical="center" wrapText="1"/>
    </xf>
    <xf numFmtId="4" fontId="5" fillId="0" borderId="0" xfId="0" applyNumberFormat="1" applyFont="1" applyFill="1" applyBorder="1" applyAlignment="1"/>
    <xf numFmtId="49" fontId="5" fillId="0" borderId="0" xfId="0" applyNumberFormat="1" applyFont="1" applyFill="1" applyBorder="1" applyAlignment="1">
      <alignment vertical="top" wrapText="1"/>
    </xf>
    <xf numFmtId="0" fontId="20" fillId="0" borderId="0" xfId="0" applyFont="1" applyFill="1" applyBorder="1" applyAlignment="1">
      <alignment vertical="top" wrapText="1"/>
    </xf>
    <xf numFmtId="0" fontId="17" fillId="0" borderId="0" xfId="0" applyFont="1" applyFill="1" applyBorder="1" applyAlignment="1">
      <alignment horizontal="justify" vertical="top" wrapText="1"/>
    </xf>
    <xf numFmtId="14" fontId="5" fillId="0" borderId="0" xfId="0" applyNumberFormat="1" applyFont="1" applyFill="1" applyBorder="1" applyAlignment="1">
      <alignment vertical="top" wrapText="1"/>
    </xf>
    <xf numFmtId="0" fontId="22" fillId="0" borderId="0" xfId="0" applyFont="1" applyFill="1" applyBorder="1" applyAlignment="1">
      <alignment vertical="top" wrapText="1"/>
    </xf>
    <xf numFmtId="0" fontId="17" fillId="0" borderId="0" xfId="0" applyFont="1" applyFill="1" applyBorder="1" applyAlignment="1">
      <alignment horizontal="center" vertical="top"/>
    </xf>
    <xf numFmtId="0" fontId="5" fillId="0" borderId="0" xfId="0" applyFont="1" applyFill="1" applyBorder="1" applyAlignment="1">
      <alignment wrapText="1"/>
    </xf>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0" fontId="5" fillId="0" borderId="0" xfId="1"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2" borderId="0" xfId="0" applyFont="1" applyFill="1" applyBorder="1" applyAlignment="1">
      <alignment vertical="top" wrapText="1"/>
    </xf>
    <xf numFmtId="0" fontId="21" fillId="2" borderId="0" xfId="0" applyFont="1" applyFill="1" applyBorder="1" applyAlignment="1">
      <alignment vertical="top" wrapText="1"/>
    </xf>
    <xf numFmtId="0" fontId="17" fillId="2" borderId="0" xfId="0" applyFont="1" applyFill="1" applyBorder="1" applyAlignment="1">
      <alignment vertical="top" wrapText="1"/>
    </xf>
    <xf numFmtId="0" fontId="0" fillId="0" borderId="0" xfId="0" applyFont="1" applyBorder="1" applyAlignment="1">
      <alignment vertical="top" wrapText="1"/>
    </xf>
    <xf numFmtId="4" fontId="5" fillId="0" borderId="0" xfId="0" applyNumberFormat="1" applyFont="1" applyBorder="1" applyAlignment="1">
      <alignment vertical="top"/>
    </xf>
    <xf numFmtId="0" fontId="5" fillId="2" borderId="0" xfId="0" applyFont="1" applyFill="1" applyBorder="1" applyAlignment="1">
      <alignment vertical="top"/>
    </xf>
    <xf numFmtId="0" fontId="0" fillId="0" borderId="0" xfId="0" applyFont="1" applyBorder="1"/>
    <xf numFmtId="0" fontId="5" fillId="2" borderId="0" xfId="0" applyFont="1" applyFill="1" applyBorder="1" applyAlignment="1">
      <alignment horizontal="left" vertical="top" wrapText="1"/>
    </xf>
    <xf numFmtId="4" fontId="17" fillId="0" borderId="0" xfId="0" applyNumberFormat="1" applyFont="1" applyBorder="1" applyAlignment="1">
      <alignment vertical="top"/>
    </xf>
    <xf numFmtId="0" fontId="20" fillId="0" borderId="0" xfId="0" applyFont="1" applyBorder="1" applyAlignment="1">
      <alignment horizontal="center" vertical="top" wrapText="1"/>
    </xf>
    <xf numFmtId="0" fontId="18" fillId="0" borderId="0" xfId="0" applyFont="1" applyBorder="1" applyAlignment="1">
      <alignment vertical="top" wrapText="1"/>
    </xf>
    <xf numFmtId="0" fontId="17" fillId="0" borderId="24" xfId="0" applyFont="1" applyFill="1" applyBorder="1" applyAlignment="1">
      <alignment horizontal="center" vertical="center" wrapText="1"/>
    </xf>
    <xf numFmtId="0" fontId="17" fillId="0" borderId="24" xfId="0" applyFont="1" applyFill="1" applyBorder="1" applyAlignment="1">
      <alignment horizontal="center" vertical="center" shrinkToFit="1"/>
    </xf>
    <xf numFmtId="0" fontId="17" fillId="0" borderId="0" xfId="0" applyFont="1" applyFill="1" applyBorder="1" applyAlignment="1"/>
    <xf numFmtId="0" fontId="5" fillId="0" borderId="0" xfId="0" applyFont="1" applyFill="1" applyBorder="1" applyAlignment="1">
      <alignment horizontal="center" vertical="top"/>
    </xf>
    <xf numFmtId="0" fontId="17" fillId="0" borderId="30" xfId="0" applyFont="1" applyFill="1" applyBorder="1" applyAlignment="1">
      <alignment horizontal="center" vertical="center" shrinkToFit="1"/>
    </xf>
    <xf numFmtId="0" fontId="0" fillId="0" borderId="0" xfId="0" applyBorder="1"/>
    <xf numFmtId="0" fontId="2" fillId="0" borderId="1" xfId="0" applyFont="1" applyBorder="1" applyAlignment="1">
      <alignment horizontal="center" vertical="center"/>
    </xf>
    <xf numFmtId="0" fontId="6"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6" fillId="6" borderId="1" xfId="0" applyFont="1" applyFill="1" applyBorder="1" applyAlignment="1">
      <alignment vertical="top" wrapText="1"/>
    </xf>
    <xf numFmtId="0" fontId="9" fillId="6" borderId="1" xfId="0" applyFont="1" applyFill="1" applyBorder="1" applyAlignment="1">
      <alignment vertical="top" wrapText="1"/>
    </xf>
    <xf numFmtId="0" fontId="6" fillId="6" borderId="1" xfId="0" applyFont="1" applyFill="1" applyBorder="1" applyAlignment="1">
      <alignment horizontal="justify" vertical="top" wrapText="1"/>
    </xf>
    <xf numFmtId="0" fontId="4" fillId="6" borderId="1" xfId="0" applyFont="1" applyFill="1" applyBorder="1" applyAlignment="1">
      <alignment vertical="top" wrapText="1"/>
    </xf>
    <xf numFmtId="0" fontId="12" fillId="0" borderId="0" xfId="0" applyFont="1" applyBorder="1" applyAlignment="1">
      <alignment horizontal="center" vertical="top" wrapText="1"/>
    </xf>
    <xf numFmtId="0" fontId="0" fillId="0" borderId="5" xfId="0" applyBorder="1"/>
    <xf numFmtId="0" fontId="7" fillId="2" borderId="3" xfId="0" applyFont="1" applyFill="1" applyBorder="1" applyAlignment="1">
      <alignment vertical="top" wrapText="1"/>
    </xf>
    <xf numFmtId="0" fontId="7" fillId="2" borderId="4" xfId="0" applyFont="1" applyFill="1" applyBorder="1" applyAlignment="1">
      <alignment horizontal="left" vertical="top" wrapText="1"/>
    </xf>
    <xf numFmtId="0" fontId="19" fillId="0" borderId="4" xfId="0" applyFont="1" applyBorder="1" applyAlignment="1">
      <alignment horizontal="center" vertical="top" wrapText="1"/>
    </xf>
    <xf numFmtId="0" fontId="23" fillId="2" borderId="4" xfId="0" applyFont="1" applyFill="1" applyBorder="1" applyAlignment="1">
      <alignment horizontal="center" vertical="top" wrapText="1"/>
    </xf>
    <xf numFmtId="0" fontId="24" fillId="0" borderId="4" xfId="0" applyFont="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Border="1" applyAlignment="1">
      <alignment horizontal="left" vertical="top" wrapText="1"/>
    </xf>
    <xf numFmtId="4" fontId="7" fillId="0" borderId="3" xfId="0" applyNumberFormat="1" applyFont="1" applyBorder="1" applyAlignment="1">
      <alignment vertical="top"/>
    </xf>
    <xf numFmtId="4" fontId="7" fillId="0" borderId="1" xfId="0" applyNumberFormat="1" applyFont="1" applyBorder="1" applyAlignment="1">
      <alignment vertical="top"/>
    </xf>
    <xf numFmtId="4" fontId="24" fillId="0" borderId="1" xfId="0" applyNumberFormat="1" applyFont="1" applyBorder="1"/>
    <xf numFmtId="0" fontId="24" fillId="0" borderId="0" xfId="0" applyFont="1"/>
    <xf numFmtId="0" fontId="7" fillId="2" borderId="1" xfId="0" applyFont="1" applyFill="1" applyBorder="1" applyAlignment="1">
      <alignment vertical="top" wrapText="1"/>
    </xf>
    <xf numFmtId="0" fontId="19" fillId="0" borderId="3" xfId="0" applyFont="1" applyBorder="1" applyAlignment="1">
      <alignment horizontal="center" vertical="top" wrapText="1"/>
    </xf>
    <xf numFmtId="0" fontId="23" fillId="2" borderId="3" xfId="0" applyFont="1" applyFill="1" applyBorder="1" applyAlignment="1">
      <alignment horizontal="center" vertical="top" wrapText="1"/>
    </xf>
    <xf numFmtId="0" fontId="7" fillId="0" borderId="4" xfId="0" applyFont="1" applyBorder="1" applyAlignment="1">
      <alignment horizontal="center" vertical="top" wrapText="1"/>
    </xf>
    <xf numFmtId="14" fontId="7" fillId="0" borderId="4" xfId="0" applyNumberFormat="1" applyFont="1" applyBorder="1" applyAlignment="1">
      <alignment horizontal="left" vertical="top" wrapText="1"/>
    </xf>
    <xf numFmtId="0" fontId="7" fillId="0" borderId="4" xfId="0" applyFont="1" applyBorder="1" applyAlignment="1">
      <alignment horizontal="center" wrapText="1"/>
    </xf>
    <xf numFmtId="0" fontId="7" fillId="0" borderId="5" xfId="0" applyFont="1" applyBorder="1" applyAlignment="1">
      <alignment horizontal="center" vertical="top" wrapText="1"/>
    </xf>
    <xf numFmtId="0" fontId="7" fillId="0" borderId="6" xfId="0" applyFont="1" applyFill="1" applyBorder="1" applyAlignment="1">
      <alignment vertical="top" wrapText="1"/>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7" fillId="2" borderId="4" xfId="0" applyFont="1" applyFill="1" applyBorder="1" applyAlignment="1">
      <alignment horizontal="center" vertical="top"/>
    </xf>
    <xf numFmtId="4" fontId="6" fillId="6" borderId="3" xfId="0" applyNumberFormat="1" applyFont="1" applyFill="1" applyBorder="1" applyAlignment="1">
      <alignment vertical="top"/>
    </xf>
    <xf numFmtId="4" fontId="6" fillId="6" borderId="1" xfId="0" applyNumberFormat="1" applyFont="1" applyFill="1" applyBorder="1" applyAlignment="1">
      <alignment vertical="top"/>
    </xf>
    <xf numFmtId="4" fontId="6" fillId="6" borderId="1" xfId="0" applyNumberFormat="1" applyFont="1" applyFill="1" applyBorder="1" applyAlignment="1">
      <alignment horizontal="right" vertical="top"/>
    </xf>
    <xf numFmtId="0" fontId="26" fillId="0" borderId="0" xfId="0" applyFont="1" applyBorder="1" applyAlignment="1">
      <alignment horizontal="center" vertical="top" wrapText="1"/>
    </xf>
    <xf numFmtId="0" fontId="26" fillId="0" borderId="4" xfId="0" applyFont="1" applyBorder="1" applyAlignment="1">
      <alignment horizontal="center" vertical="top" wrapText="1"/>
    </xf>
    <xf numFmtId="0" fontId="23" fillId="2" borderId="4" xfId="0" applyFont="1" applyFill="1" applyBorder="1" applyAlignment="1">
      <alignment horizontal="center" vertical="top"/>
    </xf>
    <xf numFmtId="0" fontId="7" fillId="0" borderId="4" xfId="1" applyNumberFormat="1" applyFont="1" applyBorder="1" applyAlignment="1">
      <alignment horizontal="left" vertical="top" wrapText="1"/>
    </xf>
    <xf numFmtId="0" fontId="7" fillId="0" borderId="3" xfId="0" applyFont="1" applyFill="1" applyBorder="1" applyAlignment="1">
      <alignment vertical="top" wrapText="1"/>
    </xf>
    <xf numFmtId="0" fontId="23" fillId="0" borderId="4" xfId="0" applyFont="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vertical="top"/>
    </xf>
    <xf numFmtId="2" fontId="7" fillId="0"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0" xfId="0" applyFont="1" applyBorder="1" applyAlignment="1">
      <alignment horizontal="center" vertical="top" wrapText="1"/>
    </xf>
    <xf numFmtId="49" fontId="19" fillId="0" borderId="22" xfId="0" applyNumberFormat="1" applyFont="1" applyFill="1" applyBorder="1" applyAlignment="1">
      <alignment horizontal="center" vertical="center" wrapText="1"/>
    </xf>
    <xf numFmtId="0" fontId="19" fillId="0" borderId="1" xfId="0" applyFont="1" applyFill="1" applyBorder="1" applyAlignment="1">
      <alignment vertical="top" wrapText="1"/>
    </xf>
    <xf numFmtId="4" fontId="23" fillId="0" borderId="1" xfId="0" applyNumberFormat="1" applyFont="1" applyBorder="1" applyAlignment="1">
      <alignment vertical="top"/>
    </xf>
    <xf numFmtId="0" fontId="19" fillId="0" borderId="23" xfId="0" applyFont="1" applyFill="1" applyBorder="1" applyAlignment="1">
      <alignment horizontal="center" vertical="top"/>
    </xf>
    <xf numFmtId="0" fontId="19" fillId="0" borderId="0" xfId="0" applyFont="1" applyFill="1" applyBorder="1" applyAlignment="1">
      <alignment horizontal="center" vertical="top"/>
    </xf>
    <xf numFmtId="0" fontId="24" fillId="0" borderId="0" xfId="0" applyFont="1" applyBorder="1"/>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top"/>
    </xf>
    <xf numFmtId="4" fontId="5" fillId="0" borderId="1" xfId="0" applyNumberFormat="1" applyFont="1" applyFill="1" applyBorder="1" applyAlignment="1">
      <alignment horizontal="right" vertical="top"/>
    </xf>
    <xf numFmtId="49" fontId="27" fillId="0" borderId="25" xfId="0" applyNumberFormat="1" applyFont="1" applyFill="1" applyBorder="1" applyAlignment="1">
      <alignment horizontal="center" vertical="center" wrapText="1"/>
    </xf>
    <xf numFmtId="0" fontId="27" fillId="0" borderId="26" xfId="0" applyFont="1" applyFill="1" applyBorder="1" applyAlignment="1">
      <alignment vertical="top" wrapText="1"/>
    </xf>
    <xf numFmtId="4" fontId="27" fillId="0" borderId="20" xfId="0" applyNumberFormat="1" applyFont="1" applyFill="1" applyBorder="1" applyAlignment="1">
      <alignment vertical="top" wrapText="1"/>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xf numFmtId="0" fontId="28" fillId="0" borderId="0" xfId="0" applyFont="1" applyBorder="1"/>
    <xf numFmtId="0" fontId="28" fillId="0" borderId="0" xfId="0" applyFont="1"/>
    <xf numFmtId="49" fontId="27" fillId="0" borderId="19" xfId="0" applyNumberFormat="1" applyFont="1" applyFill="1" applyBorder="1" applyAlignment="1">
      <alignment horizontal="center" vertical="center" wrapText="1"/>
    </xf>
    <xf numFmtId="0" fontId="27" fillId="0" borderId="20" xfId="0" applyFont="1" applyFill="1" applyBorder="1" applyAlignment="1">
      <alignment horizontal="left" vertical="center" wrapText="1"/>
    </xf>
    <xf numFmtId="4" fontId="27" fillId="0" borderId="20" xfId="0" applyNumberFormat="1" applyFont="1" applyFill="1" applyBorder="1" applyAlignment="1">
      <alignment vertical="top"/>
    </xf>
    <xf numFmtId="4" fontId="29" fillId="0" borderId="21" xfId="0" applyNumberFormat="1"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xf numFmtId="0" fontId="30" fillId="0" borderId="0" xfId="0" applyFont="1" applyBorder="1"/>
    <xf numFmtId="0" fontId="30" fillId="0" borderId="0" xfId="0" applyFont="1"/>
    <xf numFmtId="0" fontId="31" fillId="0" borderId="17" xfId="0" applyFont="1" applyFill="1" applyBorder="1" applyAlignment="1">
      <alignment horizontal="left" vertical="center" wrapText="1"/>
    </xf>
    <xf numFmtId="4" fontId="32" fillId="0" borderId="17" xfId="0" applyNumberFormat="1" applyFont="1" applyFill="1" applyBorder="1" applyAlignment="1">
      <alignment horizontal="right" vertical="top" wrapText="1"/>
    </xf>
    <xf numFmtId="4" fontId="32" fillId="0" borderId="17" xfId="0" applyNumberFormat="1" applyFont="1" applyFill="1" applyBorder="1" applyAlignment="1">
      <alignment horizontal="right" vertical="top"/>
    </xf>
    <xf numFmtId="4" fontId="32" fillId="0" borderId="18" xfId="0" applyNumberFormat="1" applyFont="1" applyFill="1" applyBorder="1" applyAlignment="1">
      <alignment horizontal="right" vertical="top"/>
    </xf>
    <xf numFmtId="0" fontId="32" fillId="0" borderId="0" xfId="0" applyFont="1" applyFill="1" applyBorder="1" applyAlignment="1">
      <alignment horizontal="left" vertical="top" wrapText="1"/>
    </xf>
    <xf numFmtId="49" fontId="31" fillId="0" borderId="16" xfId="0" applyNumberFormat="1" applyFont="1" applyFill="1" applyBorder="1" applyAlignment="1">
      <alignment horizontal="center" vertical="center" wrapText="1"/>
    </xf>
    <xf numFmtId="0" fontId="33" fillId="0" borderId="0" xfId="0" applyFont="1" applyFill="1" applyBorder="1"/>
    <xf numFmtId="0" fontId="33" fillId="0" borderId="0" xfId="0" applyFont="1" applyBorder="1"/>
    <xf numFmtId="0" fontId="33" fillId="0" borderId="0" xfId="0" applyFont="1"/>
    <xf numFmtId="4" fontId="21" fillId="0" borderId="24" xfId="0" applyNumberFormat="1" applyFont="1" applyFill="1" applyBorder="1" applyAlignment="1">
      <alignment horizontal="right" vertical="top"/>
    </xf>
    <xf numFmtId="4" fontId="21" fillId="0" borderId="1" xfId="0" applyNumberFormat="1" applyFont="1" applyFill="1" applyBorder="1" applyAlignment="1">
      <alignment horizontal="right" vertical="top"/>
    </xf>
    <xf numFmtId="4" fontId="19" fillId="0" borderId="1" xfId="0" applyNumberFormat="1" applyFont="1" applyFill="1" applyBorder="1" applyAlignment="1">
      <alignment horizontal="right" vertical="top"/>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34"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xf>
    <xf numFmtId="0" fontId="5" fillId="0" borderId="1" xfId="0" applyFont="1" applyBorder="1"/>
    <xf numFmtId="0" fontId="34" fillId="0" borderId="1" xfId="0" applyFont="1" applyBorder="1" applyAlignment="1">
      <alignment vertical="top"/>
    </xf>
    <xf numFmtId="0" fontId="2" fillId="0" borderId="1" xfId="0" applyFont="1" applyBorder="1"/>
    <xf numFmtId="0" fontId="7" fillId="0" borderId="1" xfId="0" applyFont="1" applyFill="1" applyBorder="1" applyAlignment="1">
      <alignment vertical="top" wrapText="1"/>
    </xf>
    <xf numFmtId="0" fontId="7" fillId="0" borderId="3" xfId="0" applyFont="1" applyBorder="1" applyAlignment="1">
      <alignment horizontal="center" vertical="top" wrapText="1"/>
    </xf>
    <xf numFmtId="4" fontId="3" fillId="0" borderId="1" xfId="0" applyNumberFormat="1" applyFont="1" applyBorder="1"/>
    <xf numFmtId="0" fontId="3" fillId="0" borderId="0" xfId="0" applyFont="1"/>
    <xf numFmtId="4" fontId="7" fillId="0" borderId="1" xfId="0" applyNumberFormat="1" applyFont="1" applyBorder="1"/>
    <xf numFmtId="0" fontId="7" fillId="0" borderId="0" xfId="0" applyFont="1"/>
    <xf numFmtId="0" fontId="17" fillId="0" borderId="0" xfId="0" applyFont="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36" fillId="0" borderId="0" xfId="0" applyFont="1"/>
    <xf numFmtId="0" fontId="35" fillId="0" borderId="0" xfId="0" applyFont="1" applyAlignment="1">
      <alignment horizontal="right"/>
    </xf>
    <xf numFmtId="0" fontId="5" fillId="6" borderId="1"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left"/>
    </xf>
    <xf numFmtId="4" fontId="37" fillId="0" borderId="1" xfId="0" applyNumberFormat="1" applyFont="1" applyBorder="1" applyAlignment="1">
      <alignment horizontal="right" vertical="top"/>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top" wrapText="1"/>
    </xf>
    <xf numFmtId="4" fontId="7" fillId="0" borderId="3" xfId="0" applyNumberFormat="1" applyFont="1" applyBorder="1" applyAlignment="1">
      <alignment horizontal="right" vertical="top"/>
    </xf>
    <xf numFmtId="0" fontId="7" fillId="0" borderId="5" xfId="0" applyFont="1" applyFill="1" applyBorder="1" applyAlignment="1">
      <alignment horizontal="left" vertical="top" wrapText="1"/>
    </xf>
    <xf numFmtId="4" fontId="0" fillId="0" borderId="1" xfId="0" applyNumberFormat="1" applyBorder="1" applyAlignment="1">
      <alignment vertical="top"/>
    </xf>
    <xf numFmtId="4" fontId="5" fillId="0" borderId="1" xfId="0" applyNumberFormat="1" applyFont="1" applyBorder="1" applyAlignment="1">
      <alignment vertical="top"/>
    </xf>
    <xf numFmtId="4" fontId="24" fillId="0" borderId="1" xfId="0" applyNumberFormat="1" applyFont="1" applyBorder="1" applyAlignment="1">
      <alignment vertical="top"/>
    </xf>
    <xf numFmtId="0" fontId="3" fillId="0" borderId="0" xfId="0" applyFont="1" applyAlignment="1">
      <alignment vertical="top"/>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3" xfId="0" applyFont="1" applyBorder="1" applyAlignment="1">
      <alignment horizontal="center" vertical="top" wrapText="1"/>
    </xf>
    <xf numFmtId="4" fontId="4" fillId="0" borderId="1" xfId="0" applyNumberFormat="1" applyFont="1" applyBorder="1" applyAlignment="1">
      <alignment vertical="top"/>
    </xf>
    <xf numFmtId="4" fontId="0" fillId="0" borderId="1" xfId="0" applyNumberFormat="1" applyBorder="1" applyAlignment="1">
      <alignment horizontal="right" vertical="top"/>
    </xf>
    <xf numFmtId="0" fontId="6" fillId="0" borderId="0" xfId="0" applyFont="1" applyAlignment="1">
      <alignment vertical="top"/>
    </xf>
    <xf numFmtId="4" fontId="1" fillId="0" borderId="1" xfId="0" applyNumberFormat="1" applyFont="1" applyFill="1" applyBorder="1" applyAlignment="1">
      <alignment vertical="top"/>
    </xf>
    <xf numFmtId="4" fontId="5" fillId="6" borderId="1" xfId="0" applyNumberFormat="1" applyFont="1" applyFill="1" applyBorder="1" applyAlignment="1">
      <alignment vertical="top"/>
    </xf>
    <xf numFmtId="4" fontId="9" fillId="0" borderId="1" xfId="0" applyNumberFormat="1" applyFont="1" applyBorder="1" applyAlignment="1">
      <alignment vertical="top"/>
    </xf>
    <xf numFmtId="4" fontId="37" fillId="0" borderId="1" xfId="0" applyNumberFormat="1" applyFont="1" applyFill="1" applyBorder="1" applyAlignment="1">
      <alignment vertical="top"/>
    </xf>
    <xf numFmtId="4" fontId="3" fillId="0" borderId="1" xfId="0" applyNumberFormat="1" applyFont="1" applyBorder="1" applyAlignment="1">
      <alignment horizontal="right" vertical="top"/>
    </xf>
    <xf numFmtId="4" fontId="41" fillId="0" borderId="1" xfId="0" applyNumberFormat="1" applyFont="1" applyBorder="1"/>
    <xf numFmtId="4" fontId="41" fillId="0" borderId="1" xfId="0" applyNumberFormat="1" applyFont="1" applyBorder="1" applyAlignment="1">
      <alignment vertical="top"/>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top"/>
    </xf>
    <xf numFmtId="4" fontId="37" fillId="0" borderId="1" xfId="0" applyNumberFormat="1" applyFont="1" applyFill="1" applyBorder="1" applyAlignment="1">
      <alignment horizontal="right" vertical="top"/>
    </xf>
    <xf numFmtId="4" fontId="13" fillId="0" borderId="1" xfId="0" applyNumberFormat="1" applyFont="1" applyFill="1" applyBorder="1" applyAlignment="1">
      <alignment horizontal="right" vertical="top"/>
    </xf>
    <xf numFmtId="4" fontId="6" fillId="0" borderId="4" xfId="0" applyNumberFormat="1" applyFont="1" applyFill="1" applyBorder="1" applyAlignment="1">
      <alignment horizontal="left" vertical="top" wrapText="1"/>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4" fontId="10" fillId="0" borderId="6" xfId="0" applyNumberFormat="1" applyFont="1" applyFill="1" applyBorder="1" applyAlignment="1">
      <alignment horizontal="center" vertical="top"/>
    </xf>
    <xf numFmtId="4" fontId="42" fillId="0" borderId="21" xfId="0" applyNumberFormat="1" applyFont="1" applyFill="1" applyBorder="1" applyAlignment="1">
      <alignment vertical="top"/>
    </xf>
    <xf numFmtId="0" fontId="5" fillId="0" borderId="1" xfId="0" applyFont="1" applyBorder="1" applyAlignment="1">
      <alignment horizontal="center" vertical="center" wrapText="1"/>
    </xf>
    <xf numFmtId="4" fontId="6" fillId="0" borderId="1" xfId="0" applyNumberFormat="1" applyFont="1" applyFill="1" applyBorder="1" applyAlignment="1">
      <alignment horizontal="right" vertical="top"/>
    </xf>
    <xf numFmtId="0" fontId="17" fillId="5" borderId="24" xfId="0" applyFont="1" applyFill="1" applyBorder="1" applyAlignment="1">
      <alignment horizontal="center" vertical="center" wrapText="1"/>
    </xf>
    <xf numFmtId="4" fontId="24" fillId="0" borderId="1" xfId="0" applyNumberFormat="1" applyFont="1" applyFill="1" applyBorder="1"/>
    <xf numFmtId="0" fontId="5" fillId="8" borderId="1" xfId="0" applyFont="1" applyFill="1" applyBorder="1" applyAlignment="1">
      <alignment horizontal="center" vertical="center" wrapText="1"/>
    </xf>
    <xf numFmtId="0" fontId="6" fillId="0" borderId="3" xfId="0" applyFont="1" applyBorder="1" applyAlignment="1">
      <alignment horizontal="center" vertical="top" wrapText="1"/>
    </xf>
    <xf numFmtId="0" fontId="0" fillId="0" borderId="0" xfId="0" applyAlignment="1">
      <alignment vertical="top"/>
    </xf>
    <xf numFmtId="4" fontId="22" fillId="0" borderId="1" xfId="0" applyNumberFormat="1" applyFont="1" applyBorder="1" applyAlignment="1">
      <alignment vertical="top"/>
    </xf>
    <xf numFmtId="0" fontId="22" fillId="0" borderId="0" xfId="0" applyFont="1" applyAlignment="1">
      <alignment vertical="top"/>
    </xf>
    <xf numFmtId="4" fontId="43" fillId="0" borderId="13" xfId="0" applyNumberFormat="1" applyFont="1" applyFill="1" applyBorder="1" applyAlignment="1">
      <alignment horizontal="center" vertical="top"/>
    </xf>
    <xf numFmtId="0" fontId="40" fillId="0" borderId="0" xfId="0" applyFont="1"/>
    <xf numFmtId="0" fontId="45" fillId="0" borderId="2" xfId="0" applyFont="1" applyBorder="1" applyAlignment="1">
      <alignment vertical="top" wrapText="1"/>
    </xf>
    <xf numFmtId="0" fontId="46" fillId="0" borderId="1" xfId="0" applyFont="1" applyBorder="1" applyAlignment="1">
      <alignment horizontal="center" vertical="top"/>
    </xf>
    <xf numFmtId="4" fontId="40" fillId="0" borderId="1" xfId="0" applyNumberFormat="1" applyFont="1" applyBorder="1"/>
    <xf numFmtId="164" fontId="9" fillId="0" borderId="1" xfId="0" applyNumberFormat="1" applyFont="1" applyBorder="1" applyAlignment="1">
      <alignment vertical="top"/>
    </xf>
    <xf numFmtId="4" fontId="9" fillId="6" borderId="1" xfId="0" applyNumberFormat="1" applyFont="1" applyFill="1" applyBorder="1" applyAlignment="1">
      <alignment horizontal="right" vertical="top"/>
    </xf>
    <xf numFmtId="4" fontId="4" fillId="0" borderId="1" xfId="0" applyNumberFormat="1" applyFont="1" applyBorder="1"/>
    <xf numFmtId="4" fontId="40" fillId="0" borderId="1" xfId="0" applyNumberFormat="1" applyFont="1" applyBorder="1" applyAlignment="1">
      <alignment vertical="top"/>
    </xf>
    <xf numFmtId="4" fontId="9" fillId="0" borderId="1" xfId="0" applyNumberFormat="1" applyFont="1" applyBorder="1" applyAlignment="1"/>
    <xf numFmtId="4" fontId="9" fillId="0" borderId="1" xfId="0" applyNumberFormat="1" applyFont="1" applyFill="1" applyBorder="1" applyAlignment="1">
      <alignment vertical="top"/>
    </xf>
    <xf numFmtId="4" fontId="4" fillId="0" borderId="1" xfId="0" applyNumberFormat="1" applyFont="1" applyBorder="1" applyAlignment="1"/>
    <xf numFmtId="4" fontId="9" fillId="6" borderId="1" xfId="0" applyNumberFormat="1" applyFont="1" applyFill="1" applyBorder="1" applyAlignment="1">
      <alignment vertical="top"/>
    </xf>
    <xf numFmtId="4" fontId="4" fillId="0" borderId="1" xfId="0" applyNumberFormat="1" applyFont="1" applyFill="1" applyBorder="1" applyAlignment="1">
      <alignment vertical="top"/>
    </xf>
    <xf numFmtId="4" fontId="21" fillId="6" borderId="1" xfId="0" applyNumberFormat="1" applyFont="1" applyFill="1" applyBorder="1" applyAlignment="1">
      <alignment vertical="top"/>
    </xf>
    <xf numFmtId="4" fontId="21" fillId="0" borderId="1" xfId="0" applyNumberFormat="1" applyFont="1" applyBorder="1" applyAlignment="1">
      <alignment vertical="top"/>
    </xf>
    <xf numFmtId="4" fontId="9" fillId="6" borderId="3" xfId="0" applyNumberFormat="1" applyFont="1" applyFill="1" applyBorder="1" applyAlignment="1">
      <alignment vertical="top"/>
    </xf>
    <xf numFmtId="4" fontId="0" fillId="6" borderId="1" xfId="0" applyNumberFormat="1" applyFill="1" applyBorder="1"/>
    <xf numFmtId="4" fontId="5" fillId="0" borderId="1" xfId="0" applyNumberFormat="1" applyFont="1" applyBorder="1"/>
    <xf numFmtId="0" fontId="21" fillId="0" borderId="4" xfId="0" applyFont="1" applyBorder="1" applyAlignment="1">
      <alignment vertical="top"/>
    </xf>
    <xf numFmtId="0" fontId="21" fillId="0" borderId="5" xfId="0" applyFont="1" applyBorder="1" applyAlignment="1">
      <alignment vertical="top"/>
    </xf>
    <xf numFmtId="4" fontId="19" fillId="0" borderId="1" xfId="0" applyNumberFormat="1" applyFont="1" applyBorder="1"/>
    <xf numFmtId="0" fontId="5" fillId="0" borderId="1" xfId="0" applyFont="1" applyBorder="1" applyAlignment="1">
      <alignment horizontal="center" vertical="center" wrapText="1"/>
    </xf>
    <xf numFmtId="4" fontId="19" fillId="0" borderId="23" xfId="0" applyNumberFormat="1" applyFont="1" applyFill="1" applyBorder="1" applyAlignment="1">
      <alignment horizontal="center" vertical="top"/>
    </xf>
    <xf numFmtId="4" fontId="5" fillId="0" borderId="23" xfId="0" applyNumberFormat="1" applyFont="1" applyFill="1" applyBorder="1" applyAlignment="1">
      <alignment horizontal="center" vertical="top"/>
    </xf>
    <xf numFmtId="0" fontId="6" fillId="5" borderId="1"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7" xfId="0" applyFont="1" applyBorder="1" applyAlignment="1">
      <alignment horizontal="center" vertical="top"/>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5" xfId="0" applyFont="1" applyBorder="1" applyAlignment="1">
      <alignment horizontal="center" vertical="top"/>
    </xf>
    <xf numFmtId="0" fontId="10" fillId="0" borderId="8" xfId="0" applyFont="1" applyBorder="1" applyAlignment="1">
      <alignment horizontal="center" vertical="top"/>
    </xf>
    <xf numFmtId="0" fontId="10" fillId="0" borderId="2" xfId="0" applyFont="1" applyBorder="1" applyAlignment="1">
      <alignment horizontal="center" vertical="top"/>
    </xf>
    <xf numFmtId="0" fontId="10" fillId="0" borderId="9" xfId="0" applyFont="1" applyBorder="1" applyAlignment="1">
      <alignment horizontal="center" vertical="top"/>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49" fontId="3" fillId="0" borderId="3" xfId="1" applyNumberFormat="1" applyFont="1" applyBorder="1" applyAlignment="1">
      <alignment horizontal="left" vertical="top" wrapText="1"/>
    </xf>
    <xf numFmtId="49" fontId="3" fillId="0" borderId="4" xfId="1" applyNumberFormat="1" applyFont="1" applyBorder="1" applyAlignment="1">
      <alignment horizontal="left"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5" xfId="0" applyFont="1" applyBorder="1" applyAlignment="1">
      <alignment horizontal="center" vertical="top" wrapText="1"/>
    </xf>
    <xf numFmtId="14" fontId="3" fillId="0" borderId="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0" fontId="10"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10" fillId="0" borderId="1"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4" borderId="12" xfId="0" applyFont="1" applyFill="1" applyBorder="1" applyAlignment="1">
      <alignment horizontal="left" vertical="top"/>
    </xf>
    <xf numFmtId="0" fontId="12"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justify" vertical="top" shrinkToFit="1"/>
    </xf>
    <xf numFmtId="0" fontId="5" fillId="0" borderId="11" xfId="0" applyFont="1" applyBorder="1" applyAlignment="1">
      <alignment horizontal="justify" vertical="top" shrinkToFit="1"/>
    </xf>
    <xf numFmtId="0" fontId="5" fillId="0" borderId="12" xfId="0" applyFont="1" applyBorder="1" applyAlignment="1">
      <alignment horizontal="justify" vertical="top" shrinkToFit="1"/>
    </xf>
    <xf numFmtId="0" fontId="5" fillId="0" borderId="3" xfId="0" applyFont="1" applyBorder="1" applyAlignment="1">
      <alignment horizontal="justify" vertical="top"/>
    </xf>
    <xf numFmtId="0" fontId="5" fillId="0" borderId="4" xfId="0" applyFont="1" applyBorder="1" applyAlignment="1">
      <alignment horizontal="justify" vertical="top"/>
    </xf>
    <xf numFmtId="0" fontId="5" fillId="0" borderId="5" xfId="0" applyFont="1" applyBorder="1" applyAlignment="1">
      <alignment horizontal="justify" vertical="top"/>
    </xf>
    <xf numFmtId="0" fontId="5" fillId="0" borderId="3" xfId="0" applyFont="1" applyBorder="1" applyAlignment="1">
      <alignment horizontal="center" vertical="top"/>
    </xf>
    <xf numFmtId="0" fontId="5" fillId="0" borderId="5" xfId="0" applyFont="1" applyBorder="1" applyAlignment="1">
      <alignment horizontal="center" vertical="top"/>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2" borderId="5"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6" fillId="2" borderId="7" xfId="0"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5" fillId="0" borderId="3" xfId="0" applyFont="1" applyBorder="1" applyAlignment="1">
      <alignment horizontal="center"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4" xfId="0" applyBorder="1" applyAlignment="1">
      <alignment horizontal="center"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Border="1" applyAlignment="1">
      <alignment horizontal="center" vertical="top"/>
    </xf>
    <xf numFmtId="0" fontId="3" fillId="0" borderId="3" xfId="1" applyNumberFormat="1" applyFont="1" applyBorder="1" applyAlignment="1">
      <alignment horizontal="left" vertical="top" wrapText="1"/>
    </xf>
    <xf numFmtId="0" fontId="3" fillId="0" borderId="5" xfId="1" applyNumberFormat="1"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5" fillId="0" borderId="4" xfId="0" applyFont="1" applyBorder="1" applyAlignment="1">
      <alignment horizontal="center" vertical="top"/>
    </xf>
    <xf numFmtId="0" fontId="3" fillId="2"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10" fillId="0" borderId="6" xfId="0" applyFont="1" applyFill="1" applyBorder="1" applyAlignment="1">
      <alignment horizontal="center" vertical="top"/>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8"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3" fillId="2" borderId="6" xfId="0" applyFont="1" applyFill="1" applyBorder="1" applyAlignment="1">
      <alignment horizontal="left" vertical="top" wrapText="1"/>
    </xf>
    <xf numFmtId="4" fontId="39" fillId="0" borderId="3" xfId="0" applyNumberFormat="1" applyFont="1" applyBorder="1" applyAlignment="1">
      <alignment vertical="top" wrapText="1"/>
    </xf>
    <xf numFmtId="4" fontId="39" fillId="0" borderId="4" xfId="0" applyNumberFormat="1" applyFont="1" applyBorder="1" applyAlignment="1">
      <alignment vertical="top" wrapText="1"/>
    </xf>
    <xf numFmtId="0" fontId="0" fillId="0" borderId="4" xfId="0" applyBorder="1" applyAlignment="1"/>
    <xf numFmtId="0" fontId="0" fillId="0" borderId="5" xfId="0" applyBorder="1" applyAlignment="1"/>
    <xf numFmtId="4" fontId="3" fillId="0" borderId="3" xfId="0" applyNumberFormat="1" applyFont="1" applyBorder="1" applyAlignment="1">
      <alignment vertical="top" wrapText="1"/>
    </xf>
    <xf numFmtId="4" fontId="3" fillId="0" borderId="5" xfId="0" applyNumberFormat="1" applyFont="1" applyBorder="1" applyAlignment="1">
      <alignment vertical="top" wrapText="1"/>
    </xf>
    <xf numFmtId="4" fontId="3" fillId="0" borderId="4" xfId="0" applyNumberFormat="1" applyFont="1" applyBorder="1" applyAlignment="1">
      <alignment vertical="top" wrapText="1"/>
    </xf>
    <xf numFmtId="0" fontId="0" fillId="0" borderId="5" xfId="0" applyBorder="1" applyAlignment="1">
      <alignment vertical="top" wrapText="1"/>
    </xf>
    <xf numFmtId="4" fontId="4" fillId="0" borderId="3" xfId="0" applyNumberFormat="1" applyFont="1" applyBorder="1" applyAlignment="1">
      <alignment vertical="top" wrapText="1"/>
    </xf>
    <xf numFmtId="4" fontId="7" fillId="0" borderId="4" xfId="0" applyNumberFormat="1"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4" fillId="0" borderId="4" xfId="0" applyFont="1" applyBorder="1" applyAlignment="1">
      <alignment vertical="top" wrapText="1"/>
    </xf>
    <xf numFmtId="0" fontId="4" fillId="0" borderId="5" xfId="0" applyFont="1" applyBorder="1" applyAlignment="1">
      <alignment vertical="top" wrapText="1"/>
    </xf>
    <xf numFmtId="0" fontId="21" fillId="0" borderId="4" xfId="0" applyFont="1" applyBorder="1" applyAlignment="1">
      <alignment vertical="top"/>
    </xf>
    <xf numFmtId="0" fontId="21" fillId="0" borderId="5" xfId="0" applyFont="1" applyBorder="1" applyAlignment="1">
      <alignment vertical="top"/>
    </xf>
    <xf numFmtId="4" fontId="4" fillId="0" borderId="5" xfId="0" applyNumberFormat="1" applyFont="1" applyBorder="1" applyAlignment="1">
      <alignment vertical="top" wrapText="1"/>
    </xf>
    <xf numFmtId="4" fontId="7" fillId="0" borderId="5" xfId="0" applyNumberFormat="1" applyFont="1" applyBorder="1" applyAlignment="1">
      <alignment vertical="top" wrapText="1"/>
    </xf>
    <xf numFmtId="4" fontId="39" fillId="0" borderId="5" xfId="0" applyNumberFormat="1" applyFont="1" applyBorder="1" applyAlignment="1">
      <alignment vertical="top" wrapText="1"/>
    </xf>
    <xf numFmtId="0" fontId="5" fillId="0" borderId="4" xfId="0" applyFont="1" applyBorder="1" applyAlignment="1">
      <alignment vertical="top"/>
    </xf>
    <xf numFmtId="4" fontId="43" fillId="0" borderId="6" xfId="0" applyNumberFormat="1" applyFont="1" applyFill="1" applyBorder="1" applyAlignment="1">
      <alignment horizontal="center" vertical="top"/>
    </xf>
    <xf numFmtId="0" fontId="43" fillId="0" borderId="13" xfId="0" applyFont="1" applyFill="1" applyBorder="1" applyAlignment="1">
      <alignment horizontal="center" vertical="top"/>
    </xf>
    <xf numFmtId="0" fontId="43" fillId="0" borderId="7" xfId="0" applyFont="1" applyFill="1" applyBorder="1" applyAlignment="1">
      <alignment horizontal="center" vertical="top"/>
    </xf>
    <xf numFmtId="0" fontId="43" fillId="0" borderId="14" xfId="0" applyFont="1" applyFill="1" applyBorder="1" applyAlignment="1">
      <alignment horizontal="center" vertical="top"/>
    </xf>
    <xf numFmtId="0" fontId="43" fillId="0" borderId="0" xfId="0" applyFont="1" applyFill="1" applyBorder="1" applyAlignment="1">
      <alignment horizontal="center" vertical="top"/>
    </xf>
    <xf numFmtId="0" fontId="43" fillId="0" borderId="15" xfId="0" applyFont="1" applyFill="1" applyBorder="1" applyAlignment="1">
      <alignment horizontal="center" vertical="top"/>
    </xf>
    <xf numFmtId="0" fontId="43" fillId="0" borderId="8" xfId="0" applyFont="1" applyFill="1" applyBorder="1" applyAlignment="1">
      <alignment horizontal="center" vertical="top"/>
    </xf>
    <xf numFmtId="0" fontId="43" fillId="0" borderId="2" xfId="0" applyFont="1" applyFill="1" applyBorder="1" applyAlignment="1">
      <alignment horizontal="center" vertical="top"/>
    </xf>
    <xf numFmtId="0" fontId="43" fillId="0" borderId="9" xfId="0" applyFont="1" applyFill="1" applyBorder="1" applyAlignment="1">
      <alignment horizontal="center" vertical="top"/>
    </xf>
    <xf numFmtId="4" fontId="43" fillId="0" borderId="6" xfId="0" applyNumberFormat="1" applyFont="1" applyBorder="1" applyAlignment="1">
      <alignment horizontal="center" vertical="top"/>
    </xf>
    <xf numFmtId="0" fontId="43" fillId="0" borderId="13" xfId="0" applyFont="1" applyBorder="1" applyAlignment="1">
      <alignment horizontal="center" vertical="top"/>
    </xf>
    <xf numFmtId="0" fontId="43" fillId="0" borderId="7" xfId="0" applyFont="1" applyBorder="1" applyAlignment="1">
      <alignment horizontal="center" vertical="top"/>
    </xf>
    <xf numFmtId="0" fontId="43" fillId="0" borderId="14" xfId="0" applyFont="1" applyBorder="1" applyAlignment="1">
      <alignment horizontal="center" vertical="top"/>
    </xf>
    <xf numFmtId="0" fontId="43" fillId="0" borderId="0" xfId="0" applyFont="1" applyBorder="1" applyAlignment="1">
      <alignment horizontal="center" vertical="top"/>
    </xf>
    <xf numFmtId="0" fontId="43" fillId="0" borderId="15" xfId="0" applyFont="1" applyBorder="1" applyAlignment="1">
      <alignment horizontal="center" vertical="top"/>
    </xf>
    <xf numFmtId="0" fontId="43" fillId="0" borderId="8" xfId="0" applyFont="1" applyBorder="1" applyAlignment="1">
      <alignment horizontal="center" vertical="top"/>
    </xf>
    <xf numFmtId="0" fontId="43" fillId="0" borderId="2" xfId="0" applyFont="1" applyBorder="1" applyAlignment="1">
      <alignment horizontal="center" vertical="top"/>
    </xf>
    <xf numFmtId="0" fontId="43" fillId="0" borderId="9" xfId="0" applyFont="1" applyBorder="1" applyAlignment="1">
      <alignment horizontal="center" vertical="top"/>
    </xf>
    <xf numFmtId="4" fontId="44" fillId="0" borderId="6" xfId="0" applyNumberFormat="1" applyFont="1" applyBorder="1" applyAlignment="1">
      <alignment horizontal="center" vertical="top" wrapText="1"/>
    </xf>
    <xf numFmtId="0" fontId="44" fillId="0" borderId="13" xfId="0" applyFont="1" applyBorder="1" applyAlignment="1">
      <alignment horizontal="center" vertical="top" wrapText="1"/>
    </xf>
    <xf numFmtId="0" fontId="44" fillId="0" borderId="7" xfId="0" applyFont="1" applyBorder="1" applyAlignment="1">
      <alignment horizontal="center" vertical="top" wrapText="1"/>
    </xf>
    <xf numFmtId="0" fontId="44" fillId="0" borderId="14" xfId="0" applyFont="1" applyBorder="1" applyAlignment="1">
      <alignment horizontal="center" vertical="top" wrapText="1"/>
    </xf>
    <xf numFmtId="0" fontId="44" fillId="0" borderId="0" xfId="0" applyFont="1" applyBorder="1" applyAlignment="1">
      <alignment horizontal="center" vertical="top" wrapText="1"/>
    </xf>
    <xf numFmtId="0" fontId="44" fillId="0" borderId="15" xfId="0" applyFont="1" applyBorder="1" applyAlignment="1">
      <alignment horizontal="center" vertical="top" wrapText="1"/>
    </xf>
    <xf numFmtId="0" fontId="44" fillId="0" borderId="8" xfId="0" applyFont="1" applyBorder="1" applyAlignment="1">
      <alignment horizontal="center" vertical="top" wrapText="1"/>
    </xf>
    <xf numFmtId="0" fontId="44" fillId="0" borderId="2" xfId="0" applyFont="1" applyBorder="1" applyAlignment="1">
      <alignment horizontal="center" vertical="top" wrapText="1"/>
    </xf>
    <xf numFmtId="0" fontId="44" fillId="0" borderId="9" xfId="0" applyFont="1" applyBorder="1" applyAlignment="1">
      <alignment horizontal="center" vertical="top" wrapText="1"/>
    </xf>
    <xf numFmtId="0" fontId="10" fillId="0" borderId="6"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4" fontId="10" fillId="0" borderId="6" xfId="0" applyNumberFormat="1" applyFont="1" applyBorder="1" applyAlignment="1">
      <alignment horizontal="center" vertical="top"/>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9" fillId="6" borderId="3" xfId="0" applyFont="1" applyFill="1" applyBorder="1" applyAlignment="1">
      <alignment vertical="top"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Border="1" applyAlignment="1">
      <alignment horizontal="center" vertical="top" wrapText="1"/>
    </xf>
    <xf numFmtId="0" fontId="5" fillId="0" borderId="0" xfId="0" applyFont="1" applyAlignment="1">
      <alignment horizontal="right"/>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8" borderId="10" xfId="0" applyFont="1" applyFill="1" applyBorder="1" applyAlignment="1">
      <alignment horizontal="center"/>
    </xf>
    <xf numFmtId="0" fontId="5" fillId="8" borderId="12"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4" xfId="0" applyFont="1" applyFill="1" applyBorder="1" applyAlignment="1">
      <alignment horizontal="center" vertical="center" wrapText="1" shrinkToFit="1"/>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2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5" borderId="8" xfId="0" applyFont="1" applyFill="1" applyBorder="1" applyAlignment="1">
      <alignment horizontal="center" vertical="top" wrapText="1"/>
    </xf>
    <xf numFmtId="0" fontId="17" fillId="5" borderId="9" xfId="0" applyFont="1" applyFill="1" applyBorder="1" applyAlignment="1">
      <alignment horizontal="center" vertical="top" wrapText="1"/>
    </xf>
    <xf numFmtId="0" fontId="17" fillId="0" borderId="8" xfId="0" applyFont="1" applyFill="1" applyBorder="1" applyAlignment="1">
      <alignment horizontal="center" vertical="top" shrinkToFit="1"/>
    </xf>
    <xf numFmtId="0" fontId="17" fillId="0" borderId="2" xfId="0" applyFont="1" applyFill="1" applyBorder="1" applyAlignment="1">
      <alignment horizontal="center" vertical="top" shrinkToFit="1"/>
    </xf>
    <xf numFmtId="0" fontId="12" fillId="0" borderId="0" xfId="0" applyFont="1" applyBorder="1" applyAlignment="1">
      <alignment horizontal="center" vertical="center" wrapText="1"/>
    </xf>
    <xf numFmtId="0" fontId="5" fillId="0" borderId="1" xfId="0" applyFont="1" applyBorder="1" applyAlignment="1">
      <alignment horizontal="justify" vertical="top"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top"/>
    </xf>
    <xf numFmtId="4" fontId="38" fillId="0" borderId="3" xfId="0" applyNumberFormat="1" applyFont="1" applyBorder="1" applyAlignment="1">
      <alignment vertical="top" wrapText="1"/>
    </xf>
    <xf numFmtId="4" fontId="38" fillId="0" borderId="5" xfId="0" applyNumberFormat="1" applyFont="1" applyBorder="1" applyAlignment="1">
      <alignment vertical="top" wrapText="1"/>
    </xf>
    <xf numFmtId="4" fontId="3" fillId="0" borderId="3" xfId="0" applyNumberFormat="1" applyFont="1" applyBorder="1" applyAlignment="1">
      <alignment wrapText="1"/>
    </xf>
    <xf numFmtId="4" fontId="5" fillId="0" borderId="3" xfId="0" applyNumberFormat="1"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3" borderId="10" xfId="0" applyFont="1" applyFill="1" applyBorder="1" applyAlignment="1">
      <alignment horizontal="center"/>
    </xf>
    <xf numFmtId="0" fontId="5" fillId="3" borderId="12" xfId="0" applyFont="1" applyFill="1" applyBorder="1" applyAlignment="1">
      <alignment horizontal="center"/>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127"/>
  <sheetViews>
    <sheetView zoomScaleNormal="100" workbookViewId="0">
      <pane ySplit="4" topLeftCell="A137" activePane="bottomLeft" state="frozen"/>
      <selection pane="bottomLeft" activeCell="B22" sqref="B22"/>
    </sheetView>
  </sheetViews>
  <sheetFormatPr defaultRowHeight="1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c r="A1" s="453" t="s">
        <v>63</v>
      </c>
      <c r="B1" s="453"/>
      <c r="C1" s="453"/>
      <c r="D1" s="453"/>
      <c r="E1" s="453"/>
      <c r="F1" s="453"/>
      <c r="G1" s="453"/>
      <c r="H1" s="453"/>
      <c r="I1" s="453"/>
      <c r="J1" s="453"/>
      <c r="K1" s="453"/>
      <c r="L1" s="453"/>
      <c r="M1" s="453"/>
      <c r="N1" s="453"/>
    </row>
    <row r="2" spans="1:14">
      <c r="A2" s="446" t="s">
        <v>4</v>
      </c>
      <c r="B2" s="446" t="s">
        <v>5</v>
      </c>
      <c r="C2" s="454" t="s">
        <v>7</v>
      </c>
      <c r="D2" s="454" t="s">
        <v>36</v>
      </c>
      <c r="E2" s="457" t="s">
        <v>6</v>
      </c>
      <c r="F2" s="458"/>
      <c r="G2" s="454" t="s">
        <v>2</v>
      </c>
      <c r="H2" s="454" t="s">
        <v>3</v>
      </c>
      <c r="I2" s="454" t="s">
        <v>1</v>
      </c>
      <c r="J2" s="454" t="s">
        <v>10</v>
      </c>
      <c r="K2" s="461" t="s">
        <v>9</v>
      </c>
      <c r="L2" s="462"/>
      <c r="M2" s="463"/>
      <c r="N2" s="464" t="s">
        <v>0</v>
      </c>
    </row>
    <row r="3" spans="1:14">
      <c r="A3" s="446"/>
      <c r="B3" s="446"/>
      <c r="C3" s="455"/>
      <c r="D3" s="455"/>
      <c r="E3" s="459"/>
      <c r="F3" s="460"/>
      <c r="G3" s="455"/>
      <c r="H3" s="455"/>
      <c r="I3" s="455"/>
      <c r="J3" s="455"/>
      <c r="K3" s="454">
        <v>2016</v>
      </c>
      <c r="L3" s="467">
        <v>2017</v>
      </c>
      <c r="M3" s="467">
        <v>2018</v>
      </c>
      <c r="N3" s="465"/>
    </row>
    <row r="4" spans="1:14" ht="33">
      <c r="A4" s="446"/>
      <c r="B4" s="446"/>
      <c r="C4" s="456"/>
      <c r="D4" s="456"/>
      <c r="E4" s="39" t="s">
        <v>11</v>
      </c>
      <c r="F4" s="39" t="s">
        <v>12</v>
      </c>
      <c r="G4" s="456"/>
      <c r="H4" s="456"/>
      <c r="I4" s="456"/>
      <c r="J4" s="456"/>
      <c r="K4" s="456"/>
      <c r="L4" s="468"/>
      <c r="M4" s="468"/>
      <c r="N4" s="466"/>
    </row>
    <row r="5" spans="1:14" ht="15.75">
      <c r="A5" s="6">
        <v>1</v>
      </c>
      <c r="B5" s="6">
        <v>2</v>
      </c>
      <c r="C5" s="6">
        <v>3</v>
      </c>
      <c r="D5" s="6">
        <v>4</v>
      </c>
      <c r="E5" s="6">
        <v>5</v>
      </c>
      <c r="F5" s="6">
        <v>6</v>
      </c>
      <c r="G5" s="6">
        <v>7</v>
      </c>
      <c r="H5" s="6">
        <v>8</v>
      </c>
      <c r="I5" s="6">
        <v>9</v>
      </c>
      <c r="J5" s="6">
        <v>10</v>
      </c>
      <c r="K5" s="6">
        <v>11</v>
      </c>
      <c r="L5" s="6">
        <v>12</v>
      </c>
      <c r="M5" s="6">
        <v>13</v>
      </c>
      <c r="N5" s="6">
        <v>14</v>
      </c>
    </row>
    <row r="6" spans="1:14" ht="15.75">
      <c r="A6" s="7"/>
      <c r="B6" s="447" t="s">
        <v>15</v>
      </c>
      <c r="C6" s="448"/>
      <c r="D6" s="448"/>
      <c r="E6" s="448"/>
      <c r="F6" s="449"/>
      <c r="G6" s="19"/>
      <c r="H6" s="19"/>
      <c r="I6" s="33"/>
      <c r="J6" s="20">
        <f>J7+J8+J9+J10</f>
        <v>1527853.17252</v>
      </c>
      <c r="K6" s="20">
        <f>K7+K8+K9+K10</f>
        <v>875210.40819999995</v>
      </c>
      <c r="L6" s="20">
        <f>L7+L8+L9+L10</f>
        <v>626420.59520999994</v>
      </c>
      <c r="M6" s="20">
        <f>M7+M8+M9+M10</f>
        <v>26222.169110000003</v>
      </c>
      <c r="N6" s="18"/>
    </row>
    <row r="7" spans="1:14" ht="50.25" customHeight="1">
      <c r="A7" s="400"/>
      <c r="B7" s="401"/>
      <c r="C7" s="401"/>
      <c r="D7" s="401"/>
      <c r="E7" s="401"/>
      <c r="F7" s="401"/>
      <c r="G7" s="401"/>
      <c r="H7" s="402"/>
      <c r="I7" s="14" t="s">
        <v>60</v>
      </c>
      <c r="J7" s="11">
        <f t="shared" ref="J7:M10" si="0">J13+J88</f>
        <v>154625.85251999996</v>
      </c>
      <c r="K7" s="11">
        <f t="shared" si="0"/>
        <v>90444.028199999957</v>
      </c>
      <c r="L7" s="11">
        <f t="shared" si="0"/>
        <v>55570.405209999983</v>
      </c>
      <c r="M7" s="11">
        <f t="shared" si="0"/>
        <v>8611.4191100000007</v>
      </c>
      <c r="N7" s="18"/>
    </row>
    <row r="8" spans="1:14" ht="38.25">
      <c r="A8" s="403"/>
      <c r="B8" s="404"/>
      <c r="C8" s="404"/>
      <c r="D8" s="404"/>
      <c r="E8" s="404"/>
      <c r="F8" s="404"/>
      <c r="G8" s="404"/>
      <c r="H8" s="405"/>
      <c r="I8" s="14" t="s">
        <v>61</v>
      </c>
      <c r="J8" s="11">
        <f t="shared" si="0"/>
        <v>57645.679999999993</v>
      </c>
      <c r="K8" s="11">
        <f t="shared" si="0"/>
        <v>33599.020000000004</v>
      </c>
      <c r="L8" s="11">
        <f t="shared" si="0"/>
        <v>6435.9100000000008</v>
      </c>
      <c r="M8" s="11">
        <f t="shared" si="0"/>
        <v>17610.75</v>
      </c>
      <c r="N8" s="18"/>
    </row>
    <row r="9" spans="1:14" ht="25.5">
      <c r="A9" s="403"/>
      <c r="B9" s="404"/>
      <c r="C9" s="404"/>
      <c r="D9" s="404"/>
      <c r="E9" s="404"/>
      <c r="F9" s="404"/>
      <c r="G9" s="404"/>
      <c r="H9" s="405"/>
      <c r="I9" s="14" t="s">
        <v>14</v>
      </c>
      <c r="J9" s="11">
        <f t="shared" si="0"/>
        <v>631961.36</v>
      </c>
      <c r="K9" s="11">
        <f t="shared" si="0"/>
        <v>409357.22</v>
      </c>
      <c r="L9" s="11">
        <f t="shared" si="0"/>
        <v>222604.14</v>
      </c>
      <c r="M9" s="11">
        <f t="shared" si="0"/>
        <v>0</v>
      </c>
      <c r="N9" s="18"/>
    </row>
    <row r="10" spans="1:14" ht="25.5">
      <c r="A10" s="406"/>
      <c r="B10" s="407"/>
      <c r="C10" s="407"/>
      <c r="D10" s="407"/>
      <c r="E10" s="407"/>
      <c r="F10" s="407"/>
      <c r="G10" s="407"/>
      <c r="H10" s="408"/>
      <c r="I10" s="14" t="s">
        <v>13</v>
      </c>
      <c r="J10" s="11">
        <f t="shared" si="0"/>
        <v>683620.28</v>
      </c>
      <c r="K10" s="11">
        <f t="shared" si="0"/>
        <v>341810.14</v>
      </c>
      <c r="L10" s="11">
        <f t="shared" si="0"/>
        <v>341810.14</v>
      </c>
      <c r="M10" s="11">
        <f t="shared" si="0"/>
        <v>0</v>
      </c>
      <c r="N10" s="18"/>
    </row>
    <row r="11" spans="1:14" ht="15.75">
      <c r="A11" s="450" t="s">
        <v>30</v>
      </c>
      <c r="B11" s="451"/>
      <c r="C11" s="451"/>
      <c r="D11" s="451"/>
      <c r="E11" s="451"/>
      <c r="F11" s="451"/>
      <c r="G11" s="451"/>
      <c r="H11" s="452"/>
      <c r="I11" s="29"/>
      <c r="J11" s="30"/>
      <c r="K11" s="30"/>
      <c r="L11" s="30"/>
      <c r="M11" s="30"/>
      <c r="N11" s="29"/>
    </row>
    <row r="12" spans="1:14" ht="15.75">
      <c r="A12" s="506"/>
      <c r="B12" s="507"/>
      <c r="C12" s="507"/>
      <c r="D12" s="507"/>
      <c r="E12" s="507"/>
      <c r="F12" s="507"/>
      <c r="G12" s="507"/>
      <c r="H12" s="508"/>
      <c r="I12" s="74" t="s">
        <v>62</v>
      </c>
      <c r="J12" s="75">
        <f>J13+J14+J15+J16</f>
        <v>1065257.04</v>
      </c>
      <c r="K12" s="75">
        <f>K13+K14+K15+K16</f>
        <v>544529.62</v>
      </c>
      <c r="L12" s="75">
        <f>L13+L14+L15+L16</f>
        <v>495228.53</v>
      </c>
      <c r="M12" s="75">
        <f>M13+M14+M15+M16</f>
        <v>25498.89</v>
      </c>
      <c r="N12" s="74"/>
    </row>
    <row r="13" spans="1:14" ht="51">
      <c r="A13" s="509"/>
      <c r="B13" s="510"/>
      <c r="C13" s="510"/>
      <c r="D13" s="510"/>
      <c r="E13" s="510"/>
      <c r="F13" s="510"/>
      <c r="G13" s="510"/>
      <c r="H13" s="511"/>
      <c r="I13" s="14" t="s">
        <v>60</v>
      </c>
      <c r="J13" s="11">
        <f>J18+J28+J61</f>
        <v>145111.13999999996</v>
      </c>
      <c r="K13" s="11">
        <f>K18+K28+K61</f>
        <v>84884.579999999958</v>
      </c>
      <c r="L13" s="11">
        <f>L18+L28+L61</f>
        <v>52338.419999999984</v>
      </c>
      <c r="M13" s="11">
        <f>M18+M28+M61</f>
        <v>7888.14</v>
      </c>
      <c r="N13" s="18"/>
    </row>
    <row r="14" spans="1:14" ht="38.25">
      <c r="A14" s="509"/>
      <c r="B14" s="510"/>
      <c r="C14" s="510"/>
      <c r="D14" s="510"/>
      <c r="E14" s="510"/>
      <c r="F14" s="510"/>
      <c r="G14" s="510"/>
      <c r="H14" s="511"/>
      <c r="I14" s="14" t="s">
        <v>61</v>
      </c>
      <c r="J14" s="11">
        <f t="shared" ref="J14:M16" si="1">J19+J29+J62</f>
        <v>52178.159999999996</v>
      </c>
      <c r="K14" s="11">
        <f t="shared" si="1"/>
        <v>28131.5</v>
      </c>
      <c r="L14" s="11">
        <f t="shared" si="1"/>
        <v>6435.9100000000008</v>
      </c>
      <c r="M14" s="11">
        <f t="shared" si="1"/>
        <v>17610.75</v>
      </c>
      <c r="N14" s="18"/>
    </row>
    <row r="15" spans="1:14" ht="25.5">
      <c r="A15" s="509"/>
      <c r="B15" s="510"/>
      <c r="C15" s="510"/>
      <c r="D15" s="510"/>
      <c r="E15" s="510"/>
      <c r="F15" s="510"/>
      <c r="G15" s="510"/>
      <c r="H15" s="511"/>
      <c r="I15" s="14" t="s">
        <v>14</v>
      </c>
      <c r="J15" s="11">
        <f t="shared" si="1"/>
        <v>184347.46</v>
      </c>
      <c r="K15" s="11">
        <f t="shared" si="1"/>
        <v>89703.4</v>
      </c>
      <c r="L15" s="11">
        <f t="shared" si="1"/>
        <v>94644.06</v>
      </c>
      <c r="M15" s="11">
        <f t="shared" si="1"/>
        <v>0</v>
      </c>
      <c r="N15" s="18"/>
    </row>
    <row r="16" spans="1:14" ht="25.5">
      <c r="A16" s="512"/>
      <c r="B16" s="513"/>
      <c r="C16" s="513"/>
      <c r="D16" s="513"/>
      <c r="E16" s="513"/>
      <c r="F16" s="513"/>
      <c r="G16" s="513"/>
      <c r="H16" s="514"/>
      <c r="I16" s="14" t="s">
        <v>13</v>
      </c>
      <c r="J16" s="55">
        <f t="shared" si="1"/>
        <v>683620.28</v>
      </c>
      <c r="K16" s="55">
        <f t="shared" si="1"/>
        <v>341810.14</v>
      </c>
      <c r="L16" s="55">
        <f t="shared" si="1"/>
        <v>341810.14</v>
      </c>
      <c r="M16" s="55">
        <f t="shared" si="1"/>
        <v>0</v>
      </c>
      <c r="N16" s="18"/>
    </row>
    <row r="17" spans="1:16" ht="35.25" customHeight="1">
      <c r="A17" s="7" t="s">
        <v>72</v>
      </c>
      <c r="B17" s="447" t="s">
        <v>51</v>
      </c>
      <c r="C17" s="448"/>
      <c r="D17" s="448"/>
      <c r="E17" s="448"/>
      <c r="F17" s="449"/>
      <c r="G17" s="19"/>
      <c r="H17" s="19"/>
      <c r="I17" s="33"/>
      <c r="J17" s="20"/>
      <c r="K17" s="20"/>
      <c r="L17" s="20"/>
      <c r="M17" s="20"/>
      <c r="N17" s="18"/>
    </row>
    <row r="18" spans="1:16" ht="51">
      <c r="A18" s="436"/>
      <c r="B18" s="400"/>
      <c r="C18" s="401"/>
      <c r="D18" s="401"/>
      <c r="E18" s="401"/>
      <c r="F18" s="401"/>
      <c r="G18" s="401"/>
      <c r="H18" s="402"/>
      <c r="I18" s="14" t="s">
        <v>60</v>
      </c>
      <c r="J18" s="12">
        <f>J23</f>
        <v>145111.13999999996</v>
      </c>
      <c r="K18" s="12">
        <f>K23</f>
        <v>84884.579999999958</v>
      </c>
      <c r="L18" s="12">
        <f>L23</f>
        <v>52338.419999999984</v>
      </c>
      <c r="M18" s="12">
        <f>M23+M84</f>
        <v>7888.14</v>
      </c>
      <c r="N18" s="18"/>
    </row>
    <row r="19" spans="1:16" ht="38.25">
      <c r="A19" s="437"/>
      <c r="B19" s="403"/>
      <c r="C19" s="404"/>
      <c r="D19" s="404"/>
      <c r="E19" s="404"/>
      <c r="F19" s="404"/>
      <c r="G19" s="404"/>
      <c r="H19" s="405"/>
      <c r="I19" s="14" t="s">
        <v>61</v>
      </c>
      <c r="J19" s="12">
        <v>0</v>
      </c>
      <c r="K19" s="12">
        <v>0</v>
      </c>
      <c r="L19" s="12">
        <v>0</v>
      </c>
      <c r="M19" s="12">
        <v>0</v>
      </c>
      <c r="N19" s="2"/>
    </row>
    <row r="20" spans="1:16" ht="25.5">
      <c r="A20" s="437"/>
      <c r="B20" s="403"/>
      <c r="C20" s="404"/>
      <c r="D20" s="404"/>
      <c r="E20" s="404"/>
      <c r="F20" s="404"/>
      <c r="G20" s="404"/>
      <c r="H20" s="405"/>
      <c r="I20" s="14" t="s">
        <v>14</v>
      </c>
      <c r="J20" s="12">
        <f t="shared" ref="J20:M21" si="2">J25</f>
        <v>0</v>
      </c>
      <c r="K20" s="12">
        <f t="shared" si="2"/>
        <v>0</v>
      </c>
      <c r="L20" s="12">
        <f t="shared" si="2"/>
        <v>0</v>
      </c>
      <c r="M20" s="12">
        <f t="shared" si="2"/>
        <v>0</v>
      </c>
      <c r="N20" s="18"/>
    </row>
    <row r="21" spans="1:16" ht="25.5">
      <c r="A21" s="438"/>
      <c r="B21" s="406"/>
      <c r="C21" s="407"/>
      <c r="D21" s="407"/>
      <c r="E21" s="407"/>
      <c r="F21" s="407"/>
      <c r="G21" s="407"/>
      <c r="H21" s="408"/>
      <c r="I21" s="14" t="s">
        <v>13</v>
      </c>
      <c r="J21" s="12">
        <f t="shared" si="2"/>
        <v>683620.28</v>
      </c>
      <c r="K21" s="12">
        <f t="shared" si="2"/>
        <v>341810.14</v>
      </c>
      <c r="L21" s="12">
        <f t="shared" si="2"/>
        <v>341810.14</v>
      </c>
      <c r="M21" s="12">
        <f t="shared" si="2"/>
        <v>0</v>
      </c>
      <c r="N21" s="18"/>
    </row>
    <row r="22" spans="1:16" ht="25.5">
      <c r="A22" s="418" t="s">
        <v>73</v>
      </c>
      <c r="B22" s="376" t="s">
        <v>52</v>
      </c>
      <c r="C22" s="379"/>
      <c r="D22" s="379"/>
      <c r="E22" s="379"/>
      <c r="F22" s="36" t="s">
        <v>21</v>
      </c>
      <c r="G22" s="379"/>
      <c r="H22" s="379"/>
      <c r="I22" s="10"/>
      <c r="J22" s="13">
        <f>J23+J24+J25+J26</f>
        <v>828731.41999999993</v>
      </c>
      <c r="K22" s="13">
        <f>K23+K24+K25+K26</f>
        <v>426694.72</v>
      </c>
      <c r="L22" s="13">
        <f>L23+L24+L25+L26</f>
        <v>394148.56</v>
      </c>
      <c r="M22" s="13">
        <f>M23+M24+M25+M26</f>
        <v>7888.14</v>
      </c>
      <c r="N22" s="2"/>
    </row>
    <row r="23" spans="1:16" ht="51">
      <c r="A23" s="419"/>
      <c r="B23" s="409" t="s">
        <v>41</v>
      </c>
      <c r="C23" s="380"/>
      <c r="D23" s="380"/>
      <c r="E23" s="380"/>
      <c r="F23" s="63"/>
      <c r="G23" s="380"/>
      <c r="H23" s="380"/>
      <c r="I23" s="14" t="s">
        <v>60</v>
      </c>
      <c r="J23" s="64">
        <f>K23+L23+M23</f>
        <v>145111.13999999996</v>
      </c>
      <c r="K23" s="16">
        <f>426694.72-K26</f>
        <v>84884.579999999958</v>
      </c>
      <c r="L23" s="16">
        <f>394148.56-L26</f>
        <v>52338.419999999984</v>
      </c>
      <c r="M23" s="16">
        <v>7888.14</v>
      </c>
      <c r="N23" s="31"/>
      <c r="P23" s="79"/>
    </row>
    <row r="24" spans="1:16" ht="40.5" customHeight="1">
      <c r="A24" s="419"/>
      <c r="B24" s="410"/>
      <c r="C24" s="381"/>
      <c r="D24" s="381"/>
      <c r="E24" s="381"/>
      <c r="F24" s="37"/>
      <c r="G24" s="380"/>
      <c r="H24" s="380"/>
      <c r="I24" s="14" t="s">
        <v>61</v>
      </c>
      <c r="J24" s="16">
        <f>K24+L24+M24</f>
        <v>0</v>
      </c>
      <c r="K24" s="16">
        <v>0</v>
      </c>
      <c r="L24" s="64">
        <v>0</v>
      </c>
      <c r="M24" s="64">
        <v>0</v>
      </c>
      <c r="N24" s="31"/>
    </row>
    <row r="25" spans="1:16" ht="27.75" customHeight="1">
      <c r="A25" s="419"/>
      <c r="B25" s="410"/>
      <c r="C25" s="381"/>
      <c r="D25" s="381"/>
      <c r="E25" s="381"/>
      <c r="F25" s="37"/>
      <c r="G25" s="380"/>
      <c r="H25" s="380"/>
      <c r="I25" s="14" t="s">
        <v>14</v>
      </c>
      <c r="J25" s="16">
        <v>0</v>
      </c>
      <c r="K25" s="16">
        <v>0</v>
      </c>
      <c r="L25" s="64">
        <v>0</v>
      </c>
      <c r="M25" s="64">
        <v>0</v>
      </c>
      <c r="N25" s="31"/>
    </row>
    <row r="26" spans="1:16" ht="25.5">
      <c r="A26" s="420"/>
      <c r="B26" s="411"/>
      <c r="C26" s="382"/>
      <c r="D26" s="382"/>
      <c r="E26" s="382"/>
      <c r="F26" s="37"/>
      <c r="G26" s="417"/>
      <c r="H26" s="417"/>
      <c r="I26" s="14" t="s">
        <v>13</v>
      </c>
      <c r="J26" s="16">
        <f>K26+L26+M26</f>
        <v>683620.28</v>
      </c>
      <c r="K26" s="16">
        <v>341810.14</v>
      </c>
      <c r="L26" s="16">
        <v>341810.14</v>
      </c>
      <c r="M26" s="64">
        <v>0</v>
      </c>
      <c r="N26" s="31"/>
    </row>
    <row r="27" spans="1:16" ht="15.75">
      <c r="A27" s="18"/>
      <c r="B27" s="426" t="s">
        <v>50</v>
      </c>
      <c r="C27" s="426"/>
      <c r="D27" s="426"/>
      <c r="E27" s="426"/>
      <c r="F27" s="426"/>
      <c r="G27" s="426"/>
      <c r="H27" s="426"/>
      <c r="I27" s="33"/>
      <c r="J27" s="20"/>
      <c r="K27" s="20"/>
      <c r="L27" s="20"/>
      <c r="M27" s="20"/>
      <c r="N27" s="33"/>
    </row>
    <row r="28" spans="1:16" ht="52.5" customHeight="1">
      <c r="A28" s="400"/>
      <c r="B28" s="401"/>
      <c r="C28" s="401"/>
      <c r="D28" s="401"/>
      <c r="E28" s="401"/>
      <c r="F28" s="401"/>
      <c r="G28" s="401"/>
      <c r="H28" s="402"/>
      <c r="I28" s="14" t="s">
        <v>60</v>
      </c>
      <c r="J28" s="12">
        <f t="shared" ref="J28:M31" si="3">J33+J54</f>
        <v>0</v>
      </c>
      <c r="K28" s="12">
        <f t="shared" si="3"/>
        <v>0</v>
      </c>
      <c r="L28" s="12">
        <f t="shared" si="3"/>
        <v>0</v>
      </c>
      <c r="M28" s="12">
        <f t="shared" si="3"/>
        <v>0</v>
      </c>
      <c r="N28" s="18"/>
    </row>
    <row r="29" spans="1:16" ht="39.75" customHeight="1">
      <c r="A29" s="403"/>
      <c r="B29" s="404"/>
      <c r="C29" s="404"/>
      <c r="D29" s="404"/>
      <c r="E29" s="404"/>
      <c r="F29" s="404"/>
      <c r="G29" s="404"/>
      <c r="H29" s="405"/>
      <c r="I29" s="14" t="s">
        <v>61</v>
      </c>
      <c r="J29" s="12">
        <f t="shared" si="3"/>
        <v>7889.63</v>
      </c>
      <c r="K29" s="12">
        <f t="shared" si="3"/>
        <v>548.5</v>
      </c>
      <c r="L29" s="12">
        <f t="shared" si="3"/>
        <v>6008.8600000000006</v>
      </c>
      <c r="M29" s="12">
        <f t="shared" si="3"/>
        <v>1332.27</v>
      </c>
      <c r="N29" s="18"/>
    </row>
    <row r="30" spans="1:16" ht="25.5" customHeight="1">
      <c r="A30" s="403"/>
      <c r="B30" s="404"/>
      <c r="C30" s="404"/>
      <c r="D30" s="404"/>
      <c r="E30" s="404"/>
      <c r="F30" s="404"/>
      <c r="G30" s="404"/>
      <c r="H30" s="405"/>
      <c r="I30" s="14" t="s">
        <v>14</v>
      </c>
      <c r="J30" s="12">
        <f t="shared" si="3"/>
        <v>184347.46</v>
      </c>
      <c r="K30" s="12">
        <f t="shared" si="3"/>
        <v>89703.4</v>
      </c>
      <c r="L30" s="12">
        <f t="shared" si="3"/>
        <v>94644.06</v>
      </c>
      <c r="M30" s="12">
        <f t="shared" si="3"/>
        <v>0</v>
      </c>
      <c r="N30" s="18"/>
    </row>
    <row r="31" spans="1:16" ht="25.5">
      <c r="A31" s="406"/>
      <c r="B31" s="407"/>
      <c r="C31" s="407"/>
      <c r="D31" s="407"/>
      <c r="E31" s="407"/>
      <c r="F31" s="407"/>
      <c r="G31" s="407"/>
      <c r="H31" s="408"/>
      <c r="I31" s="14" t="s">
        <v>13</v>
      </c>
      <c r="J31" s="12">
        <f t="shared" si="3"/>
        <v>0</v>
      </c>
      <c r="K31" s="12">
        <f t="shared" si="3"/>
        <v>0</v>
      </c>
      <c r="L31" s="12">
        <f t="shared" si="3"/>
        <v>0</v>
      </c>
      <c r="M31" s="12">
        <f t="shared" si="3"/>
        <v>0</v>
      </c>
      <c r="N31" s="18"/>
    </row>
    <row r="32" spans="1:16" ht="15.75">
      <c r="A32" s="44" t="s">
        <v>64</v>
      </c>
      <c r="B32" s="421" t="s">
        <v>45</v>
      </c>
      <c r="C32" s="422"/>
      <c r="D32" s="422"/>
      <c r="E32" s="422"/>
      <c r="F32" s="422"/>
      <c r="G32" s="422"/>
      <c r="H32" s="423"/>
      <c r="I32" s="33"/>
      <c r="J32" s="20"/>
      <c r="K32" s="20"/>
      <c r="L32" s="20"/>
      <c r="M32" s="20"/>
      <c r="N32" s="33"/>
    </row>
    <row r="33" spans="1:14" ht="51">
      <c r="A33" s="497"/>
      <c r="B33" s="386"/>
      <c r="C33" s="387"/>
      <c r="D33" s="387"/>
      <c r="E33" s="387"/>
      <c r="F33" s="387"/>
      <c r="G33" s="387"/>
      <c r="H33" s="388"/>
      <c r="I33" s="14" t="s">
        <v>60</v>
      </c>
      <c r="J33" s="12">
        <v>0</v>
      </c>
      <c r="K33" s="12">
        <f>K37+K39</f>
        <v>0</v>
      </c>
      <c r="L33" s="12">
        <v>0</v>
      </c>
      <c r="M33" s="12">
        <f>M37+M39</f>
        <v>0</v>
      </c>
      <c r="N33" s="33"/>
    </row>
    <row r="34" spans="1:14" ht="38.25">
      <c r="A34" s="497"/>
      <c r="B34" s="389"/>
      <c r="C34" s="390"/>
      <c r="D34" s="390"/>
      <c r="E34" s="390"/>
      <c r="F34" s="390"/>
      <c r="G34" s="390"/>
      <c r="H34" s="391"/>
      <c r="I34" s="14" t="s">
        <v>61</v>
      </c>
      <c r="J34" s="12">
        <f>J45+J48+J50+J37+J39</f>
        <v>7750.63</v>
      </c>
      <c r="K34" s="12">
        <f>K45+K48+K50+K37+K39</f>
        <v>409.5</v>
      </c>
      <c r="L34" s="12">
        <f>L45+L48+L50+L37+L39</f>
        <v>6008.8600000000006</v>
      </c>
      <c r="M34" s="12">
        <f>M45+M48+M50+M37+M39</f>
        <v>1332.27</v>
      </c>
      <c r="N34" s="33"/>
    </row>
    <row r="35" spans="1:14" ht="25.5">
      <c r="A35" s="497"/>
      <c r="B35" s="389"/>
      <c r="C35" s="390"/>
      <c r="D35" s="390"/>
      <c r="E35" s="390"/>
      <c r="F35" s="390"/>
      <c r="G35" s="390"/>
      <c r="H35" s="391"/>
      <c r="I35" s="14" t="s">
        <v>14</v>
      </c>
      <c r="J35" s="12">
        <f>J41</f>
        <v>184347.46</v>
      </c>
      <c r="K35" s="12">
        <f>K41</f>
        <v>89703.4</v>
      </c>
      <c r="L35" s="12">
        <f>L41</f>
        <v>94644.06</v>
      </c>
      <c r="M35" s="12">
        <f>M41</f>
        <v>0</v>
      </c>
      <c r="N35" s="33"/>
    </row>
    <row r="36" spans="1:14" ht="25.5">
      <c r="A36" s="497"/>
      <c r="B36" s="392"/>
      <c r="C36" s="393"/>
      <c r="D36" s="393"/>
      <c r="E36" s="393"/>
      <c r="F36" s="393"/>
      <c r="G36" s="393"/>
      <c r="H36" s="394"/>
      <c r="I36" s="14" t="s">
        <v>13</v>
      </c>
      <c r="J36" s="12">
        <v>0</v>
      </c>
      <c r="K36" s="12">
        <v>0</v>
      </c>
      <c r="L36" s="12">
        <v>0</v>
      </c>
      <c r="M36" s="12">
        <v>0</v>
      </c>
      <c r="N36" s="33"/>
    </row>
    <row r="37" spans="1:14" ht="27.75" customHeight="1">
      <c r="A37" s="469" t="s">
        <v>65</v>
      </c>
      <c r="B37" s="21" t="s">
        <v>53</v>
      </c>
      <c r="C37" s="379">
        <v>600</v>
      </c>
      <c r="D37" s="379">
        <v>1100</v>
      </c>
      <c r="E37" s="379"/>
      <c r="F37" s="379"/>
      <c r="G37" s="34"/>
      <c r="H37" s="34"/>
      <c r="I37" s="377" t="s">
        <v>61</v>
      </c>
      <c r="J37" s="11">
        <f t="shared" ref="J37:J52" si="4">K37+L37+M37</f>
        <v>2858.34</v>
      </c>
      <c r="K37" s="11">
        <f>K38</f>
        <v>0</v>
      </c>
      <c r="L37" s="11">
        <f>L38</f>
        <v>2858.34</v>
      </c>
      <c r="M37" s="11">
        <f>M38</f>
        <v>0</v>
      </c>
      <c r="N37" s="5"/>
    </row>
    <row r="38" spans="1:14" ht="15.75" customHeight="1">
      <c r="A38" s="470"/>
      <c r="B38" s="8" t="s">
        <v>39</v>
      </c>
      <c r="C38" s="380"/>
      <c r="D38" s="380"/>
      <c r="E38" s="380"/>
      <c r="F38" s="380"/>
      <c r="G38" s="23">
        <v>2017</v>
      </c>
      <c r="H38" s="23">
        <v>2017</v>
      </c>
      <c r="I38" s="378"/>
      <c r="J38" s="32">
        <f t="shared" si="4"/>
        <v>2858.34</v>
      </c>
      <c r="K38" s="12">
        <v>0</v>
      </c>
      <c r="L38" s="60">
        <v>2858.34</v>
      </c>
      <c r="M38" s="60">
        <v>0</v>
      </c>
      <c r="N38" s="3"/>
    </row>
    <row r="39" spans="1:14" ht="25.5">
      <c r="A39" s="412" t="s">
        <v>74</v>
      </c>
      <c r="B39" s="66" t="s">
        <v>54</v>
      </c>
      <c r="C39" s="414">
        <v>400</v>
      </c>
      <c r="D39" s="424">
        <v>720</v>
      </c>
      <c r="E39" s="379"/>
      <c r="F39" s="379"/>
      <c r="G39" s="59"/>
      <c r="H39" s="59"/>
      <c r="I39" s="377" t="s">
        <v>61</v>
      </c>
      <c r="J39" s="53">
        <f t="shared" si="4"/>
        <v>2041.3</v>
      </c>
      <c r="K39" s="53">
        <f>K40</f>
        <v>0</v>
      </c>
      <c r="L39" s="53">
        <f>L40</f>
        <v>2041.3</v>
      </c>
      <c r="M39" s="53">
        <f>M40</f>
        <v>0</v>
      </c>
      <c r="N39" s="5"/>
    </row>
    <row r="40" spans="1:14" ht="14.25" customHeight="1">
      <c r="A40" s="413"/>
      <c r="B40" s="4" t="s">
        <v>39</v>
      </c>
      <c r="C40" s="415"/>
      <c r="D40" s="425"/>
      <c r="E40" s="380"/>
      <c r="F40" s="455"/>
      <c r="G40" s="23">
        <v>2017</v>
      </c>
      <c r="H40" s="23">
        <v>2017</v>
      </c>
      <c r="I40" s="378"/>
      <c r="J40" s="32">
        <f t="shared" si="4"/>
        <v>2041.3</v>
      </c>
      <c r="K40" s="12">
        <v>0</v>
      </c>
      <c r="L40" s="12">
        <v>2041.3</v>
      </c>
      <c r="M40" s="12">
        <v>0</v>
      </c>
      <c r="N40" s="9"/>
    </row>
    <row r="41" spans="1:14" ht="25.5">
      <c r="A41" s="395" t="s">
        <v>75</v>
      </c>
      <c r="B41" s="42" t="s">
        <v>37</v>
      </c>
      <c r="C41" s="414" t="s">
        <v>18</v>
      </c>
      <c r="D41" s="414">
        <v>12000</v>
      </c>
      <c r="E41" s="379"/>
      <c r="F41" s="379"/>
      <c r="G41" s="383">
        <v>2016</v>
      </c>
      <c r="H41" s="383">
        <v>2017</v>
      </c>
      <c r="I41" s="50" t="s">
        <v>14</v>
      </c>
      <c r="J41" s="54">
        <f t="shared" si="4"/>
        <v>184347.46</v>
      </c>
      <c r="K41" s="54">
        <f>K42+K43+K44</f>
        <v>89703.4</v>
      </c>
      <c r="L41" s="54">
        <f>L42+L43+L44</f>
        <v>94644.06</v>
      </c>
      <c r="M41" s="54">
        <v>0</v>
      </c>
      <c r="N41" s="46" t="s">
        <v>38</v>
      </c>
    </row>
    <row r="42" spans="1:14" ht="15.75" customHeight="1">
      <c r="A42" s="396"/>
      <c r="B42" s="475" t="s">
        <v>41</v>
      </c>
      <c r="C42" s="415"/>
      <c r="D42" s="415"/>
      <c r="E42" s="380"/>
      <c r="F42" s="380"/>
      <c r="G42" s="384"/>
      <c r="H42" s="384"/>
      <c r="I42" s="1" t="s">
        <v>43</v>
      </c>
      <c r="J42" s="12">
        <f t="shared" si="4"/>
        <v>175135.59</v>
      </c>
      <c r="K42" s="51">
        <v>85220.34</v>
      </c>
      <c r="L42" s="51">
        <v>89915.25</v>
      </c>
      <c r="M42" s="51">
        <v>0</v>
      </c>
      <c r="N42" s="9"/>
    </row>
    <row r="43" spans="1:14" ht="14.25" customHeight="1">
      <c r="A43" s="78"/>
      <c r="B43" s="476"/>
      <c r="C43" s="415"/>
      <c r="D43" s="415"/>
      <c r="E43" s="380"/>
      <c r="F43" s="380"/>
      <c r="G43" s="384"/>
      <c r="H43" s="384"/>
      <c r="I43" s="1" t="s">
        <v>42</v>
      </c>
      <c r="J43" s="12">
        <f t="shared" si="4"/>
        <v>8754.2400000000016</v>
      </c>
      <c r="K43" s="51">
        <v>4262.72</v>
      </c>
      <c r="L43" s="51">
        <v>4491.5200000000004</v>
      </c>
      <c r="M43" s="51">
        <v>0</v>
      </c>
      <c r="N43" s="9"/>
    </row>
    <row r="44" spans="1:14" ht="16.5" customHeight="1">
      <c r="A44" s="78"/>
      <c r="B44" s="477"/>
      <c r="C44" s="416"/>
      <c r="D44" s="416"/>
      <c r="E44" s="417"/>
      <c r="F44" s="417"/>
      <c r="G44" s="385"/>
      <c r="H44" s="385"/>
      <c r="I44" s="1" t="s">
        <v>44</v>
      </c>
      <c r="J44" s="12">
        <f t="shared" si="4"/>
        <v>457.63</v>
      </c>
      <c r="K44" s="51">
        <v>220.34</v>
      </c>
      <c r="L44" s="51">
        <v>237.29</v>
      </c>
      <c r="M44" s="51">
        <v>0</v>
      </c>
      <c r="N44" s="9"/>
    </row>
    <row r="45" spans="1:14" ht="38.25" customHeight="1">
      <c r="A45" s="395" t="s">
        <v>76</v>
      </c>
      <c r="B45" s="42" t="s">
        <v>55</v>
      </c>
      <c r="C45" s="414">
        <v>110</v>
      </c>
      <c r="D45" s="439">
        <v>285</v>
      </c>
      <c r="E45" s="379"/>
      <c r="F45" s="379"/>
      <c r="G45" s="47">
        <v>2016</v>
      </c>
      <c r="H45" s="47">
        <v>2017</v>
      </c>
      <c r="I45" s="480" t="s">
        <v>61</v>
      </c>
      <c r="J45" s="53">
        <f t="shared" si="4"/>
        <v>1357.71</v>
      </c>
      <c r="K45" s="53">
        <f>K46+K47</f>
        <v>409.5</v>
      </c>
      <c r="L45" s="53">
        <f>L46+L47</f>
        <v>0</v>
      </c>
      <c r="M45" s="53">
        <f>M46+M47</f>
        <v>948.21</v>
      </c>
      <c r="N45" s="9"/>
    </row>
    <row r="46" spans="1:14" ht="16.5" customHeight="1">
      <c r="A46" s="396"/>
      <c r="B46" s="8" t="s">
        <v>39</v>
      </c>
      <c r="C46" s="415"/>
      <c r="D46" s="440"/>
      <c r="E46" s="380"/>
      <c r="F46" s="380"/>
      <c r="G46" s="47">
        <v>2016</v>
      </c>
      <c r="H46" s="47">
        <v>2016</v>
      </c>
      <c r="I46" s="481"/>
      <c r="J46" s="32">
        <f t="shared" si="4"/>
        <v>409.5</v>
      </c>
      <c r="K46" s="12">
        <v>409.5</v>
      </c>
      <c r="L46" s="12">
        <v>0</v>
      </c>
      <c r="M46" s="12">
        <v>0</v>
      </c>
      <c r="N46" s="9"/>
    </row>
    <row r="47" spans="1:14">
      <c r="A47" s="471"/>
      <c r="B47" s="8" t="s">
        <v>41</v>
      </c>
      <c r="C47" s="416"/>
      <c r="D47" s="441"/>
      <c r="E47" s="417"/>
      <c r="F47" s="417"/>
      <c r="G47" s="47">
        <v>2018</v>
      </c>
      <c r="H47" s="47">
        <v>2018</v>
      </c>
      <c r="I47" s="504"/>
      <c r="J47" s="32">
        <f t="shared" si="4"/>
        <v>948.21</v>
      </c>
      <c r="K47" s="32">
        <v>0</v>
      </c>
      <c r="L47" s="32">
        <v>0</v>
      </c>
      <c r="M47" s="32">
        <v>948.21</v>
      </c>
      <c r="N47" s="9"/>
    </row>
    <row r="48" spans="1:14" ht="26.25" customHeight="1">
      <c r="A48" s="395" t="s">
        <v>77</v>
      </c>
      <c r="B48" s="24" t="s">
        <v>56</v>
      </c>
      <c r="C48" s="414">
        <v>110</v>
      </c>
      <c r="D48" s="414">
        <v>670</v>
      </c>
      <c r="E48" s="379"/>
      <c r="F48" s="379"/>
      <c r="G48" s="58"/>
      <c r="H48" s="58"/>
      <c r="I48" s="480" t="s">
        <v>61</v>
      </c>
      <c r="J48" s="11">
        <f t="shared" si="4"/>
        <v>879.31</v>
      </c>
      <c r="K48" s="11">
        <f>K49</f>
        <v>0</v>
      </c>
      <c r="L48" s="11">
        <f>L49</f>
        <v>879.31</v>
      </c>
      <c r="M48" s="11">
        <f>M49</f>
        <v>0</v>
      </c>
      <c r="N48" s="9"/>
    </row>
    <row r="49" spans="1:14" ht="13.5" customHeight="1">
      <c r="A49" s="396"/>
      <c r="B49" s="8" t="s">
        <v>39</v>
      </c>
      <c r="C49" s="415"/>
      <c r="D49" s="415"/>
      <c r="E49" s="380"/>
      <c r="F49" s="380"/>
      <c r="G49" s="57">
        <v>2017</v>
      </c>
      <c r="H49" s="57">
        <v>2017</v>
      </c>
      <c r="I49" s="481"/>
      <c r="J49" s="12">
        <f t="shared" si="4"/>
        <v>879.31</v>
      </c>
      <c r="K49" s="32">
        <v>0</v>
      </c>
      <c r="L49" s="32">
        <v>879.31</v>
      </c>
      <c r="M49" s="32">
        <v>0</v>
      </c>
      <c r="N49" s="9"/>
    </row>
    <row r="50" spans="1:14" ht="38.25" customHeight="1">
      <c r="A50" s="395" t="s">
        <v>78</v>
      </c>
      <c r="B50" s="40" t="s">
        <v>57</v>
      </c>
      <c r="C50" s="439">
        <v>110</v>
      </c>
      <c r="D50" s="439">
        <v>110</v>
      </c>
      <c r="E50" s="442"/>
      <c r="F50" s="439"/>
      <c r="G50" s="68">
        <v>2017</v>
      </c>
      <c r="H50" s="68">
        <v>2018</v>
      </c>
      <c r="I50" s="377" t="s">
        <v>61</v>
      </c>
      <c r="J50" s="53">
        <f t="shared" si="4"/>
        <v>613.97</v>
      </c>
      <c r="K50" s="53">
        <f>K51+K52</f>
        <v>0</v>
      </c>
      <c r="L50" s="53">
        <f>L51+L52</f>
        <v>229.91</v>
      </c>
      <c r="M50" s="53">
        <f>M51+M52</f>
        <v>384.06</v>
      </c>
      <c r="N50" s="46"/>
    </row>
    <row r="51" spans="1:14" ht="15.75" customHeight="1">
      <c r="A51" s="396"/>
      <c r="B51" s="8" t="s">
        <v>39</v>
      </c>
      <c r="C51" s="440"/>
      <c r="D51" s="440"/>
      <c r="E51" s="443"/>
      <c r="F51" s="478"/>
      <c r="G51" s="23">
        <v>2017</v>
      </c>
      <c r="H51" s="23">
        <v>2017</v>
      </c>
      <c r="I51" s="505"/>
      <c r="J51" s="32">
        <f t="shared" si="4"/>
        <v>229.91</v>
      </c>
      <c r="K51" s="32">
        <v>0</v>
      </c>
      <c r="L51" s="32">
        <v>229.91</v>
      </c>
      <c r="M51" s="32">
        <v>0</v>
      </c>
      <c r="N51" s="3"/>
    </row>
    <row r="52" spans="1:14" ht="14.25" customHeight="1">
      <c r="A52" s="471"/>
      <c r="B52" s="8" t="s">
        <v>41</v>
      </c>
      <c r="C52" s="441"/>
      <c r="D52" s="441"/>
      <c r="E52" s="444"/>
      <c r="F52" s="479"/>
      <c r="G52" s="23">
        <v>2018</v>
      </c>
      <c r="H52" s="23">
        <v>2018</v>
      </c>
      <c r="I52" s="378"/>
      <c r="J52" s="32">
        <f t="shared" si="4"/>
        <v>384.06</v>
      </c>
      <c r="K52" s="32">
        <v>0</v>
      </c>
      <c r="L52" s="32">
        <v>0</v>
      </c>
      <c r="M52" s="32">
        <v>384.06</v>
      </c>
      <c r="N52" s="22"/>
    </row>
    <row r="53" spans="1:14" ht="33.75" customHeight="1">
      <c r="A53" s="436" t="s">
        <v>66</v>
      </c>
      <c r="B53" s="447" t="s">
        <v>49</v>
      </c>
      <c r="C53" s="472"/>
      <c r="D53" s="472"/>
      <c r="E53" s="472"/>
      <c r="F53" s="472"/>
      <c r="G53" s="472"/>
      <c r="H53" s="473"/>
      <c r="I53" s="33"/>
      <c r="J53" s="20"/>
      <c r="K53" s="20"/>
      <c r="L53" s="20"/>
      <c r="M53" s="20"/>
      <c r="N53" s="33"/>
    </row>
    <row r="54" spans="1:14" ht="51">
      <c r="A54" s="437"/>
      <c r="B54" s="386"/>
      <c r="C54" s="387"/>
      <c r="D54" s="387"/>
      <c r="E54" s="387"/>
      <c r="F54" s="387"/>
      <c r="G54" s="387"/>
      <c r="H54" s="388"/>
      <c r="I54" s="14" t="s">
        <v>60</v>
      </c>
      <c r="J54" s="51">
        <v>0</v>
      </c>
      <c r="K54" s="51">
        <v>0</v>
      </c>
      <c r="L54" s="51">
        <v>0</v>
      </c>
      <c r="M54" s="51">
        <v>0</v>
      </c>
      <c r="N54" s="33"/>
    </row>
    <row r="55" spans="1:14" ht="45" customHeight="1">
      <c r="A55" s="437"/>
      <c r="B55" s="389"/>
      <c r="C55" s="390"/>
      <c r="D55" s="390"/>
      <c r="E55" s="390"/>
      <c r="F55" s="390"/>
      <c r="G55" s="390"/>
      <c r="H55" s="391"/>
      <c r="I55" s="14" t="s">
        <v>61</v>
      </c>
      <c r="J55" s="12">
        <f>J58</f>
        <v>139</v>
      </c>
      <c r="K55" s="12">
        <f>K58</f>
        <v>139</v>
      </c>
      <c r="L55" s="12">
        <f>L58</f>
        <v>0</v>
      </c>
      <c r="M55" s="12">
        <f>M58</f>
        <v>0</v>
      </c>
      <c r="N55" s="33"/>
    </row>
    <row r="56" spans="1:14" ht="25.5">
      <c r="A56" s="437"/>
      <c r="B56" s="389"/>
      <c r="C56" s="390"/>
      <c r="D56" s="390"/>
      <c r="E56" s="390"/>
      <c r="F56" s="390"/>
      <c r="G56" s="390"/>
      <c r="H56" s="391"/>
      <c r="I56" s="14" t="s">
        <v>14</v>
      </c>
      <c r="J56" s="51">
        <v>0</v>
      </c>
      <c r="K56" s="51">
        <v>0</v>
      </c>
      <c r="L56" s="51">
        <v>0</v>
      </c>
      <c r="M56" s="51">
        <v>0</v>
      </c>
      <c r="N56" s="33"/>
    </row>
    <row r="57" spans="1:14" ht="25.5">
      <c r="A57" s="438"/>
      <c r="B57" s="392"/>
      <c r="C57" s="393"/>
      <c r="D57" s="393"/>
      <c r="E57" s="393"/>
      <c r="F57" s="393"/>
      <c r="G57" s="393"/>
      <c r="H57" s="394"/>
      <c r="I57" s="14" t="s">
        <v>13</v>
      </c>
      <c r="J57" s="51">
        <v>0</v>
      </c>
      <c r="K57" s="51">
        <v>0</v>
      </c>
      <c r="L57" s="51">
        <v>0</v>
      </c>
      <c r="M57" s="51">
        <v>0</v>
      </c>
      <c r="N57" s="33"/>
    </row>
    <row r="58" spans="1:14" ht="38.25">
      <c r="A58" s="515" t="s">
        <v>79</v>
      </c>
      <c r="B58" s="62" t="s">
        <v>48</v>
      </c>
      <c r="C58" s="474"/>
      <c r="D58" s="397"/>
      <c r="E58" s="397"/>
      <c r="F58" s="397"/>
      <c r="G58" s="397">
        <v>2016</v>
      </c>
      <c r="H58" s="397">
        <v>2016</v>
      </c>
      <c r="I58" s="480" t="s">
        <v>61</v>
      </c>
      <c r="J58" s="11">
        <f>J59</f>
        <v>139</v>
      </c>
      <c r="K58" s="11">
        <f>K59</f>
        <v>139</v>
      </c>
      <c r="L58" s="11">
        <f>L59</f>
        <v>0</v>
      </c>
      <c r="M58" s="11">
        <f>M59</f>
        <v>0</v>
      </c>
      <c r="N58" s="5"/>
    </row>
    <row r="59" spans="1:14">
      <c r="A59" s="431"/>
      <c r="B59" s="49" t="s">
        <v>39</v>
      </c>
      <c r="C59" s="455"/>
      <c r="D59" s="455"/>
      <c r="E59" s="398"/>
      <c r="F59" s="455"/>
      <c r="G59" s="399"/>
      <c r="H59" s="399"/>
      <c r="I59" s="504"/>
      <c r="J59" s="12">
        <f>K59+L59+M59</f>
        <v>139</v>
      </c>
      <c r="K59" s="12">
        <v>139</v>
      </c>
      <c r="L59" s="12">
        <v>0</v>
      </c>
      <c r="M59" s="12">
        <v>0</v>
      </c>
      <c r="N59" s="9"/>
    </row>
    <row r="60" spans="1:14" ht="15.75">
      <c r="A60" s="44"/>
      <c r="B60" s="421" t="s">
        <v>31</v>
      </c>
      <c r="C60" s="422"/>
      <c r="D60" s="422"/>
      <c r="E60" s="422"/>
      <c r="F60" s="422"/>
      <c r="G60" s="422"/>
      <c r="H60" s="423"/>
      <c r="I60" s="41"/>
      <c r="J60" s="16"/>
      <c r="K60" s="16"/>
      <c r="L60" s="16"/>
      <c r="M60" s="16"/>
      <c r="N60" s="18"/>
    </row>
    <row r="61" spans="1:14" ht="51">
      <c r="A61" s="400"/>
      <c r="B61" s="401"/>
      <c r="C61" s="401"/>
      <c r="D61" s="401"/>
      <c r="E61" s="401"/>
      <c r="F61" s="401"/>
      <c r="G61" s="401"/>
      <c r="H61" s="402"/>
      <c r="I61" s="14" t="s">
        <v>60</v>
      </c>
      <c r="J61" s="12">
        <f t="shared" ref="J61:M64" si="5">J66+J78</f>
        <v>0</v>
      </c>
      <c r="K61" s="12">
        <f t="shared" si="5"/>
        <v>0</v>
      </c>
      <c r="L61" s="12">
        <f t="shared" si="5"/>
        <v>0</v>
      </c>
      <c r="M61" s="12">
        <f t="shared" si="5"/>
        <v>0</v>
      </c>
      <c r="N61" s="18"/>
    </row>
    <row r="62" spans="1:14" ht="45" customHeight="1">
      <c r="A62" s="403"/>
      <c r="B62" s="404"/>
      <c r="C62" s="404"/>
      <c r="D62" s="404"/>
      <c r="E62" s="404"/>
      <c r="F62" s="404"/>
      <c r="G62" s="404"/>
      <c r="H62" s="405"/>
      <c r="I62" s="14" t="s">
        <v>61</v>
      </c>
      <c r="J62" s="12">
        <f>J67+J79</f>
        <v>44288.53</v>
      </c>
      <c r="K62" s="12">
        <f t="shared" si="5"/>
        <v>27583</v>
      </c>
      <c r="L62" s="12">
        <f t="shared" si="5"/>
        <v>427.05</v>
      </c>
      <c r="M62" s="12">
        <f t="shared" si="5"/>
        <v>16278.48</v>
      </c>
      <c r="N62" s="18"/>
    </row>
    <row r="63" spans="1:14" ht="25.5">
      <c r="A63" s="403"/>
      <c r="B63" s="404"/>
      <c r="C63" s="404"/>
      <c r="D63" s="404"/>
      <c r="E63" s="404"/>
      <c r="F63" s="404"/>
      <c r="G63" s="404"/>
      <c r="H63" s="405"/>
      <c r="I63" s="14" t="s">
        <v>14</v>
      </c>
      <c r="J63" s="12">
        <f t="shared" si="5"/>
        <v>0</v>
      </c>
      <c r="K63" s="12">
        <f t="shared" si="5"/>
        <v>0</v>
      </c>
      <c r="L63" s="12">
        <f t="shared" si="5"/>
        <v>0</v>
      </c>
      <c r="M63" s="12">
        <f t="shared" si="5"/>
        <v>0</v>
      </c>
      <c r="N63" s="18"/>
    </row>
    <row r="64" spans="1:14" ht="25.5">
      <c r="A64" s="406"/>
      <c r="B64" s="407"/>
      <c r="C64" s="407"/>
      <c r="D64" s="407"/>
      <c r="E64" s="407"/>
      <c r="F64" s="407"/>
      <c r="G64" s="407"/>
      <c r="H64" s="408"/>
      <c r="I64" s="14" t="s">
        <v>13</v>
      </c>
      <c r="J64" s="12">
        <f t="shared" si="5"/>
        <v>0</v>
      </c>
      <c r="K64" s="12">
        <f t="shared" si="5"/>
        <v>0</v>
      </c>
      <c r="L64" s="12">
        <f t="shared" si="5"/>
        <v>0</v>
      </c>
      <c r="M64" s="12">
        <f t="shared" si="5"/>
        <v>0</v>
      </c>
      <c r="N64" s="18"/>
    </row>
    <row r="65" spans="1:14" ht="15.75">
      <c r="A65" s="17" t="s">
        <v>28</v>
      </c>
      <c r="B65" s="447" t="s">
        <v>32</v>
      </c>
      <c r="C65" s="472"/>
      <c r="D65" s="472"/>
      <c r="E65" s="472"/>
      <c r="F65" s="472"/>
      <c r="G65" s="472"/>
      <c r="H65" s="473"/>
      <c r="I65" s="33"/>
      <c r="J65" s="20"/>
      <c r="K65" s="20"/>
      <c r="L65" s="20"/>
      <c r="M65" s="20"/>
      <c r="N65" s="33"/>
    </row>
    <row r="66" spans="1:14" ht="51">
      <c r="A66" s="400"/>
      <c r="B66" s="401"/>
      <c r="C66" s="401"/>
      <c r="D66" s="401"/>
      <c r="E66" s="401"/>
      <c r="F66" s="401"/>
      <c r="G66" s="401"/>
      <c r="H66" s="402"/>
      <c r="I66" s="14" t="s">
        <v>60</v>
      </c>
      <c r="J66" s="12">
        <v>0</v>
      </c>
      <c r="K66" s="12">
        <f>K70+K72+K74</f>
        <v>0</v>
      </c>
      <c r="L66" s="12">
        <v>0</v>
      </c>
      <c r="M66" s="12">
        <v>0</v>
      </c>
      <c r="N66" s="18"/>
    </row>
    <row r="67" spans="1:14" ht="44.25" customHeight="1">
      <c r="A67" s="403"/>
      <c r="B67" s="404"/>
      <c r="C67" s="404"/>
      <c r="D67" s="404"/>
      <c r="E67" s="404"/>
      <c r="F67" s="404"/>
      <c r="G67" s="404"/>
      <c r="H67" s="405"/>
      <c r="I67" s="14" t="s">
        <v>61</v>
      </c>
      <c r="J67" s="12">
        <f>J70+J72+J74</f>
        <v>16705.53</v>
      </c>
      <c r="K67" s="12">
        <f>K70+K72+K74</f>
        <v>0</v>
      </c>
      <c r="L67" s="12">
        <f>L70+L72+L74</f>
        <v>427.05</v>
      </c>
      <c r="M67" s="12">
        <f>M70+M72+M74</f>
        <v>16278.48</v>
      </c>
      <c r="N67" s="18"/>
    </row>
    <row r="68" spans="1:14" ht="25.5">
      <c r="A68" s="403"/>
      <c r="B68" s="404"/>
      <c r="C68" s="404"/>
      <c r="D68" s="404"/>
      <c r="E68" s="404"/>
      <c r="F68" s="404"/>
      <c r="G68" s="404"/>
      <c r="H68" s="405"/>
      <c r="I68" s="14" t="s">
        <v>14</v>
      </c>
      <c r="J68" s="12">
        <v>0</v>
      </c>
      <c r="K68" s="12">
        <v>0</v>
      </c>
      <c r="L68" s="12">
        <v>0</v>
      </c>
      <c r="M68" s="12">
        <v>0</v>
      </c>
      <c r="N68" s="18"/>
    </row>
    <row r="69" spans="1:14" ht="17.25" customHeight="1">
      <c r="A69" s="406"/>
      <c r="B69" s="407"/>
      <c r="C69" s="407"/>
      <c r="D69" s="407"/>
      <c r="E69" s="407"/>
      <c r="F69" s="407"/>
      <c r="G69" s="407"/>
      <c r="H69" s="408"/>
      <c r="I69" s="14" t="s">
        <v>13</v>
      </c>
      <c r="J69" s="12">
        <v>0</v>
      </c>
      <c r="K69" s="12">
        <v>0</v>
      </c>
      <c r="L69" s="12">
        <v>0</v>
      </c>
      <c r="M69" s="12">
        <v>0</v>
      </c>
      <c r="N69" s="18"/>
    </row>
    <row r="70" spans="1:14" ht="26.25" customHeight="1">
      <c r="A70" s="430" t="s">
        <v>67</v>
      </c>
      <c r="B70" s="40" t="s">
        <v>40</v>
      </c>
      <c r="C70" s="379" t="s">
        <v>22</v>
      </c>
      <c r="D70" s="379">
        <v>800</v>
      </c>
      <c r="E70" s="397"/>
      <c r="F70" s="397"/>
      <c r="G70" s="383">
        <v>2018</v>
      </c>
      <c r="H70" s="383">
        <v>2018</v>
      </c>
      <c r="I70" s="383" t="s">
        <v>61</v>
      </c>
      <c r="J70" s="11">
        <f>J71</f>
        <v>2359.2199999999998</v>
      </c>
      <c r="K70" s="11">
        <f>K71</f>
        <v>0</v>
      </c>
      <c r="L70" s="11">
        <f>L71</f>
        <v>0</v>
      </c>
      <c r="M70" s="11">
        <f>M71</f>
        <v>2359.2199999999998</v>
      </c>
      <c r="N70" s="5"/>
    </row>
    <row r="71" spans="1:14" ht="14.25" customHeight="1">
      <c r="A71" s="431"/>
      <c r="B71" s="8" t="s">
        <v>39</v>
      </c>
      <c r="C71" s="380"/>
      <c r="D71" s="380"/>
      <c r="E71" s="398"/>
      <c r="F71" s="455"/>
      <c r="G71" s="384"/>
      <c r="H71" s="384"/>
      <c r="I71" s="384"/>
      <c r="J71" s="12">
        <f>K71+L71+M71</f>
        <v>2359.2199999999998</v>
      </c>
      <c r="K71" s="12">
        <v>0</v>
      </c>
      <c r="L71" s="12">
        <v>0</v>
      </c>
      <c r="M71" s="12">
        <v>2359.2199999999998</v>
      </c>
      <c r="N71" s="9"/>
    </row>
    <row r="72" spans="1:14" ht="26.25" customHeight="1">
      <c r="A72" s="430" t="s">
        <v>80</v>
      </c>
      <c r="B72" s="40" t="s">
        <v>23</v>
      </c>
      <c r="C72" s="379">
        <v>400</v>
      </c>
      <c r="D72" s="379">
        <v>200</v>
      </c>
      <c r="E72" s="445"/>
      <c r="F72" s="446"/>
      <c r="G72" s="383">
        <v>2018</v>
      </c>
      <c r="H72" s="383">
        <v>2018</v>
      </c>
      <c r="I72" s="383" t="s">
        <v>61</v>
      </c>
      <c r="J72" s="52">
        <f>J73</f>
        <v>2151.33</v>
      </c>
      <c r="K72" s="52">
        <f>K73</f>
        <v>0</v>
      </c>
      <c r="L72" s="52">
        <f>L73</f>
        <v>0</v>
      </c>
      <c r="M72" s="52">
        <f>M73</f>
        <v>2151.33</v>
      </c>
      <c r="N72" s="18"/>
    </row>
    <row r="73" spans="1:14" ht="12" customHeight="1">
      <c r="A73" s="431"/>
      <c r="B73" s="4" t="s">
        <v>39</v>
      </c>
      <c r="C73" s="455"/>
      <c r="D73" s="455"/>
      <c r="E73" s="445"/>
      <c r="F73" s="446"/>
      <c r="G73" s="384"/>
      <c r="H73" s="384"/>
      <c r="I73" s="384"/>
      <c r="J73" s="16">
        <f>K73+L73+M73</f>
        <v>2151.33</v>
      </c>
      <c r="K73" s="16">
        <v>0</v>
      </c>
      <c r="L73" s="16">
        <v>0</v>
      </c>
      <c r="M73" s="16">
        <v>2151.33</v>
      </c>
      <c r="N73" s="18"/>
    </row>
    <row r="74" spans="1:14" ht="28.5" customHeight="1">
      <c r="A74" s="430" t="s">
        <v>81</v>
      </c>
      <c r="B74" s="40" t="s">
        <v>24</v>
      </c>
      <c r="C74" s="442">
        <v>160</v>
      </c>
      <c r="D74" s="442">
        <v>280</v>
      </c>
      <c r="E74" s="69"/>
      <c r="F74" s="491"/>
      <c r="G74" s="67"/>
      <c r="H74" s="67"/>
      <c r="I74" s="377" t="s">
        <v>61</v>
      </c>
      <c r="J74" s="70">
        <f>K74+L74+M74</f>
        <v>12194.98</v>
      </c>
      <c r="K74" s="70">
        <f>K75+K76</f>
        <v>0</v>
      </c>
      <c r="L74" s="70">
        <f>L75+L76</f>
        <v>427.05</v>
      </c>
      <c r="M74" s="70">
        <f>M75+M76</f>
        <v>11767.93</v>
      </c>
      <c r="N74" s="18"/>
    </row>
    <row r="75" spans="1:14" ht="12.75" customHeight="1">
      <c r="A75" s="431"/>
      <c r="B75" s="8" t="s">
        <v>39</v>
      </c>
      <c r="C75" s="443"/>
      <c r="D75" s="443"/>
      <c r="E75" s="69"/>
      <c r="F75" s="492"/>
      <c r="G75" s="67">
        <v>2017</v>
      </c>
      <c r="H75" s="67">
        <v>2017</v>
      </c>
      <c r="I75" s="505"/>
      <c r="J75" s="71">
        <f>K75+L75+M75</f>
        <v>427.05</v>
      </c>
      <c r="K75" s="71">
        <v>0</v>
      </c>
      <c r="L75" s="71">
        <v>427.05</v>
      </c>
      <c r="M75" s="71">
        <v>0</v>
      </c>
      <c r="N75" s="18"/>
    </row>
    <row r="76" spans="1:14" ht="13.5" customHeight="1">
      <c r="A76" s="432"/>
      <c r="B76" s="8" t="s">
        <v>41</v>
      </c>
      <c r="C76" s="444"/>
      <c r="D76" s="444"/>
      <c r="E76" s="69"/>
      <c r="F76" s="493"/>
      <c r="G76" s="67">
        <v>2018</v>
      </c>
      <c r="H76" s="67">
        <v>2018</v>
      </c>
      <c r="I76" s="378"/>
      <c r="J76" s="71">
        <f>K76+L76+M76</f>
        <v>11767.93</v>
      </c>
      <c r="K76" s="71">
        <v>0</v>
      </c>
      <c r="L76" s="71">
        <v>0</v>
      </c>
      <c r="M76" s="71">
        <v>11767.93</v>
      </c>
      <c r="N76" s="18"/>
    </row>
    <row r="77" spans="1:14" ht="15.75">
      <c r="A77" s="17" t="s">
        <v>29</v>
      </c>
      <c r="B77" s="447" t="s">
        <v>33</v>
      </c>
      <c r="C77" s="472"/>
      <c r="D77" s="472"/>
      <c r="E77" s="472"/>
      <c r="F77" s="472"/>
      <c r="G77" s="472"/>
      <c r="H77" s="473"/>
      <c r="I77" s="33"/>
      <c r="J77" s="20"/>
      <c r="K77" s="20"/>
      <c r="L77" s="20"/>
      <c r="M77" s="20"/>
      <c r="N77" s="33"/>
    </row>
    <row r="78" spans="1:14" ht="54" customHeight="1">
      <c r="A78" s="436"/>
      <c r="B78" s="386"/>
      <c r="C78" s="387"/>
      <c r="D78" s="387"/>
      <c r="E78" s="387"/>
      <c r="F78" s="387"/>
      <c r="G78" s="387"/>
      <c r="H78" s="388"/>
      <c r="I78" s="14" t="s">
        <v>60</v>
      </c>
      <c r="J78" s="12">
        <v>0</v>
      </c>
      <c r="K78" s="12">
        <v>0</v>
      </c>
      <c r="L78" s="12">
        <v>0</v>
      </c>
      <c r="M78" s="12">
        <v>0</v>
      </c>
      <c r="N78" s="33"/>
    </row>
    <row r="79" spans="1:14" ht="38.25">
      <c r="A79" s="437"/>
      <c r="B79" s="389"/>
      <c r="C79" s="390"/>
      <c r="D79" s="390"/>
      <c r="E79" s="390"/>
      <c r="F79" s="390"/>
      <c r="G79" s="390"/>
      <c r="H79" s="391"/>
      <c r="I79" s="14" t="s">
        <v>61</v>
      </c>
      <c r="J79" s="12">
        <f>J82+J84</f>
        <v>27583</v>
      </c>
      <c r="K79" s="12">
        <f>K82+K84</f>
        <v>27583</v>
      </c>
      <c r="L79" s="12">
        <f>L82+L84</f>
        <v>0</v>
      </c>
      <c r="M79" s="12">
        <f>M82+M84</f>
        <v>0</v>
      </c>
      <c r="N79" s="33"/>
    </row>
    <row r="80" spans="1:14" ht="25.5">
      <c r="A80" s="437"/>
      <c r="B80" s="389"/>
      <c r="C80" s="390"/>
      <c r="D80" s="390"/>
      <c r="E80" s="390"/>
      <c r="F80" s="390"/>
      <c r="G80" s="390"/>
      <c r="H80" s="391"/>
      <c r="I80" s="14" t="s">
        <v>14</v>
      </c>
      <c r="J80" s="12">
        <v>0</v>
      </c>
      <c r="K80" s="12">
        <v>0</v>
      </c>
      <c r="L80" s="12">
        <v>0</v>
      </c>
      <c r="M80" s="12">
        <v>0</v>
      </c>
      <c r="N80" s="33"/>
    </row>
    <row r="81" spans="1:14" ht="25.5">
      <c r="A81" s="438"/>
      <c r="B81" s="392"/>
      <c r="C81" s="393"/>
      <c r="D81" s="393"/>
      <c r="E81" s="393"/>
      <c r="F81" s="393"/>
      <c r="G81" s="393"/>
      <c r="H81" s="394"/>
      <c r="I81" s="14" t="s">
        <v>13</v>
      </c>
      <c r="J81" s="12">
        <v>0</v>
      </c>
      <c r="K81" s="12">
        <v>0</v>
      </c>
      <c r="L81" s="12">
        <v>0</v>
      </c>
      <c r="M81" s="12">
        <v>0</v>
      </c>
      <c r="N81" s="33"/>
    </row>
    <row r="82" spans="1:14" ht="38.25">
      <c r="A82" s="430" t="s">
        <v>68</v>
      </c>
      <c r="B82" s="40" t="s">
        <v>58</v>
      </c>
      <c r="C82" s="445"/>
      <c r="D82" s="445"/>
      <c r="E82" s="445"/>
      <c r="F82" s="445"/>
      <c r="G82" s="383">
        <v>2016</v>
      </c>
      <c r="H82" s="383">
        <v>2016</v>
      </c>
      <c r="I82" s="383" t="s">
        <v>61</v>
      </c>
      <c r="J82" s="11">
        <f>K82+L82+M82</f>
        <v>181.73</v>
      </c>
      <c r="K82" s="11">
        <f>K83</f>
        <v>181.73</v>
      </c>
      <c r="L82" s="11">
        <f>L83</f>
        <v>0</v>
      </c>
      <c r="M82" s="11">
        <f>M83</f>
        <v>0</v>
      </c>
      <c r="N82" s="5"/>
    </row>
    <row r="83" spans="1:14" ht="12.75" customHeight="1">
      <c r="A83" s="431"/>
      <c r="B83" s="15" t="s">
        <v>39</v>
      </c>
      <c r="C83" s="446"/>
      <c r="D83" s="446"/>
      <c r="E83" s="445"/>
      <c r="F83" s="446"/>
      <c r="G83" s="385"/>
      <c r="H83" s="385"/>
      <c r="I83" s="385"/>
      <c r="J83" s="12">
        <f>K83+L83+M83</f>
        <v>181.73</v>
      </c>
      <c r="K83" s="12">
        <v>181.73</v>
      </c>
      <c r="L83" s="12">
        <v>0</v>
      </c>
      <c r="M83" s="12">
        <v>0</v>
      </c>
      <c r="N83" s="9"/>
    </row>
    <row r="84" spans="1:14" ht="25.5">
      <c r="A84" s="418" t="s">
        <v>82</v>
      </c>
      <c r="B84" s="24" t="s">
        <v>27</v>
      </c>
      <c r="C84" s="482"/>
      <c r="D84" s="482"/>
      <c r="E84" s="482"/>
      <c r="F84" s="45"/>
      <c r="G84" s="483">
        <v>2016</v>
      </c>
      <c r="H84" s="483">
        <v>2016</v>
      </c>
      <c r="I84" s="383" t="s">
        <v>61</v>
      </c>
      <c r="J84" s="52">
        <f>K84+L84+M84</f>
        <v>27401.27</v>
      </c>
      <c r="K84" s="52">
        <f>K85</f>
        <v>27401.27</v>
      </c>
      <c r="L84" s="52">
        <f>L85</f>
        <v>0</v>
      </c>
      <c r="M84" s="52">
        <f>M85</f>
        <v>0</v>
      </c>
      <c r="N84" s="31"/>
    </row>
    <row r="85" spans="1:14" ht="15.75">
      <c r="A85" s="419"/>
      <c r="B85" s="43" t="s">
        <v>39</v>
      </c>
      <c r="C85" s="381"/>
      <c r="D85" s="381"/>
      <c r="E85" s="381"/>
      <c r="F85" s="37"/>
      <c r="G85" s="484"/>
      <c r="H85" s="484"/>
      <c r="I85" s="385"/>
      <c r="J85" s="16">
        <f>K85+L85+M85</f>
        <v>27401.27</v>
      </c>
      <c r="K85" s="16">
        <v>27401.27</v>
      </c>
      <c r="L85" s="16">
        <v>0</v>
      </c>
      <c r="M85" s="16">
        <v>0</v>
      </c>
      <c r="N85" s="31"/>
    </row>
    <row r="86" spans="1:14" ht="15.75">
      <c r="A86" s="25" t="s">
        <v>34</v>
      </c>
      <c r="B86" s="38" t="s">
        <v>8</v>
      </c>
      <c r="C86" s="26"/>
      <c r="D86" s="27"/>
      <c r="E86" s="27"/>
      <c r="F86" s="27"/>
      <c r="G86" s="27"/>
      <c r="H86" s="27"/>
      <c r="I86" s="27"/>
      <c r="J86" s="27"/>
      <c r="K86" s="27"/>
      <c r="L86" s="27"/>
      <c r="M86" s="28"/>
      <c r="N86" s="27"/>
    </row>
    <row r="87" spans="1:14" ht="15.75">
      <c r="A87" s="506"/>
      <c r="B87" s="507"/>
      <c r="C87" s="507"/>
      <c r="D87" s="507"/>
      <c r="E87" s="507"/>
      <c r="F87" s="507"/>
      <c r="G87" s="507"/>
      <c r="H87" s="508"/>
      <c r="I87" s="76" t="s">
        <v>62</v>
      </c>
      <c r="J87" s="77">
        <f>J88+J89+J90+J91</f>
        <v>462596.13251999998</v>
      </c>
      <c r="K87" s="77">
        <f>K88+K89+K90+K91</f>
        <v>330680.78819999995</v>
      </c>
      <c r="L87" s="77">
        <f>L88+L89+L90+L91</f>
        <v>131192.06521</v>
      </c>
      <c r="M87" s="77">
        <f>M88+M89+M90+M91</f>
        <v>723.27910999999995</v>
      </c>
      <c r="N87" s="76"/>
    </row>
    <row r="88" spans="1:14" ht="51">
      <c r="A88" s="509"/>
      <c r="B88" s="510"/>
      <c r="C88" s="510"/>
      <c r="D88" s="510"/>
      <c r="E88" s="510"/>
      <c r="F88" s="510"/>
      <c r="G88" s="510"/>
      <c r="H88" s="511"/>
      <c r="I88" s="72" t="s">
        <v>60</v>
      </c>
      <c r="J88" s="53">
        <f>J93+J113</f>
        <v>9514.7125199999991</v>
      </c>
      <c r="K88" s="53">
        <f>K93+K113</f>
        <v>5559.4481999999998</v>
      </c>
      <c r="L88" s="53">
        <f>L93+L113</f>
        <v>3231.9852099999998</v>
      </c>
      <c r="M88" s="53">
        <f>M93+M113</f>
        <v>723.27910999999995</v>
      </c>
      <c r="N88" s="18"/>
    </row>
    <row r="89" spans="1:14" ht="38.25">
      <c r="A89" s="509"/>
      <c r="B89" s="510"/>
      <c r="C89" s="510"/>
      <c r="D89" s="510"/>
      <c r="E89" s="510"/>
      <c r="F89" s="510"/>
      <c r="G89" s="510"/>
      <c r="H89" s="511"/>
      <c r="I89" s="14" t="s">
        <v>61</v>
      </c>
      <c r="J89" s="11">
        <f t="shared" ref="J89:M91" si="6">J94+J114</f>
        <v>5467.52</v>
      </c>
      <c r="K89" s="53">
        <f t="shared" si="6"/>
        <v>5467.52</v>
      </c>
      <c r="L89" s="53">
        <f t="shared" si="6"/>
        <v>0</v>
      </c>
      <c r="M89" s="11">
        <f t="shared" si="6"/>
        <v>0</v>
      </c>
      <c r="N89" s="18"/>
    </row>
    <row r="90" spans="1:14" ht="25.5">
      <c r="A90" s="509"/>
      <c r="B90" s="510"/>
      <c r="C90" s="510"/>
      <c r="D90" s="510"/>
      <c r="E90" s="510"/>
      <c r="F90" s="510"/>
      <c r="G90" s="510"/>
      <c r="H90" s="511"/>
      <c r="I90" s="14" t="s">
        <v>14</v>
      </c>
      <c r="J90" s="11">
        <f t="shared" si="6"/>
        <v>447613.89999999997</v>
      </c>
      <c r="K90" s="11">
        <f t="shared" si="6"/>
        <v>319653.81999999995</v>
      </c>
      <c r="L90" s="11">
        <f t="shared" si="6"/>
        <v>127960.08</v>
      </c>
      <c r="M90" s="11">
        <f t="shared" si="6"/>
        <v>0</v>
      </c>
      <c r="N90" s="18"/>
    </row>
    <row r="91" spans="1:14" ht="26.25" customHeight="1">
      <c r="A91" s="512"/>
      <c r="B91" s="513"/>
      <c r="C91" s="513"/>
      <c r="D91" s="513"/>
      <c r="E91" s="513"/>
      <c r="F91" s="513"/>
      <c r="G91" s="513"/>
      <c r="H91" s="514"/>
      <c r="I91" s="14" t="s">
        <v>13</v>
      </c>
      <c r="J91" s="11">
        <f t="shared" si="6"/>
        <v>0</v>
      </c>
      <c r="K91" s="11">
        <f t="shared" si="6"/>
        <v>0</v>
      </c>
      <c r="L91" s="11">
        <f t="shared" si="6"/>
        <v>0</v>
      </c>
      <c r="M91" s="11">
        <f t="shared" si="6"/>
        <v>0</v>
      </c>
      <c r="N91" s="18"/>
    </row>
    <row r="92" spans="1:14" ht="15.75">
      <c r="A92" s="447" t="s">
        <v>71</v>
      </c>
      <c r="B92" s="448"/>
      <c r="C92" s="448"/>
      <c r="D92" s="448"/>
      <c r="E92" s="448"/>
      <c r="F92" s="448"/>
      <c r="G92" s="448"/>
      <c r="H92" s="449"/>
      <c r="I92" s="33"/>
      <c r="J92" s="20"/>
      <c r="K92" s="20"/>
      <c r="L92" s="20"/>
      <c r="M92" s="20"/>
      <c r="N92" s="33"/>
    </row>
    <row r="93" spans="1:14" ht="51">
      <c r="A93" s="400"/>
      <c r="B93" s="401"/>
      <c r="C93" s="401"/>
      <c r="D93" s="401"/>
      <c r="E93" s="401"/>
      <c r="F93" s="401"/>
      <c r="G93" s="401"/>
      <c r="H93" s="402"/>
      <c r="I93" s="72" t="s">
        <v>60</v>
      </c>
      <c r="J93" s="32">
        <f t="shared" ref="J93:M95" si="7">J98</f>
        <v>0</v>
      </c>
      <c r="K93" s="32">
        <f t="shared" si="7"/>
        <v>0</v>
      </c>
      <c r="L93" s="32">
        <f t="shared" si="7"/>
        <v>0</v>
      </c>
      <c r="M93" s="32">
        <f t="shared" si="7"/>
        <v>0</v>
      </c>
      <c r="N93" s="18"/>
    </row>
    <row r="94" spans="1:14" ht="38.25">
      <c r="A94" s="403"/>
      <c r="B94" s="404"/>
      <c r="C94" s="404"/>
      <c r="D94" s="404"/>
      <c r="E94" s="404"/>
      <c r="F94" s="404"/>
      <c r="G94" s="404"/>
      <c r="H94" s="405"/>
      <c r="I94" s="14" t="s">
        <v>61</v>
      </c>
      <c r="J94" s="12">
        <f t="shared" si="7"/>
        <v>5467.52</v>
      </c>
      <c r="K94" s="12">
        <f t="shared" si="7"/>
        <v>5467.52</v>
      </c>
      <c r="L94" s="12">
        <f t="shared" si="7"/>
        <v>0</v>
      </c>
      <c r="M94" s="12">
        <f t="shared" si="7"/>
        <v>0</v>
      </c>
      <c r="N94" s="18"/>
    </row>
    <row r="95" spans="1:14" ht="25.5">
      <c r="A95" s="403"/>
      <c r="B95" s="404"/>
      <c r="C95" s="404"/>
      <c r="D95" s="404"/>
      <c r="E95" s="404"/>
      <c r="F95" s="404"/>
      <c r="G95" s="404"/>
      <c r="H95" s="405"/>
      <c r="I95" s="14" t="s">
        <v>14</v>
      </c>
      <c r="J95" s="12">
        <f t="shared" si="7"/>
        <v>163734.07</v>
      </c>
      <c r="K95" s="12">
        <f t="shared" si="7"/>
        <v>97937.47</v>
      </c>
      <c r="L95" s="12">
        <f t="shared" si="7"/>
        <v>65796.600000000006</v>
      </c>
      <c r="M95" s="12">
        <f t="shared" si="7"/>
        <v>0</v>
      </c>
      <c r="N95" s="18"/>
    </row>
    <row r="96" spans="1:14" ht="25.5">
      <c r="A96" s="406"/>
      <c r="B96" s="407"/>
      <c r="C96" s="407"/>
      <c r="D96" s="407"/>
      <c r="E96" s="407"/>
      <c r="F96" s="407"/>
      <c r="G96" s="407"/>
      <c r="H96" s="408"/>
      <c r="I96" s="14" t="s">
        <v>13</v>
      </c>
      <c r="J96" s="12"/>
      <c r="K96" s="12">
        <f>K101</f>
        <v>0</v>
      </c>
      <c r="L96" s="12">
        <f>L101</f>
        <v>0</v>
      </c>
      <c r="M96" s="12">
        <f>M101</f>
        <v>0</v>
      </c>
      <c r="N96" s="18"/>
    </row>
    <row r="97" spans="1:14" ht="34.5" customHeight="1">
      <c r="A97" s="44" t="s">
        <v>83</v>
      </c>
      <c r="B97" s="421" t="s">
        <v>70</v>
      </c>
      <c r="C97" s="422"/>
      <c r="D97" s="422"/>
      <c r="E97" s="422"/>
      <c r="F97" s="422"/>
      <c r="G97" s="422"/>
      <c r="H97" s="423"/>
      <c r="I97" s="33"/>
      <c r="J97" s="20"/>
      <c r="K97" s="20"/>
      <c r="L97" s="20"/>
      <c r="M97" s="20"/>
      <c r="N97" s="33"/>
    </row>
    <row r="98" spans="1:14" ht="51">
      <c r="A98" s="497"/>
      <c r="B98" s="386"/>
      <c r="C98" s="387"/>
      <c r="D98" s="387"/>
      <c r="E98" s="387"/>
      <c r="F98" s="387"/>
      <c r="G98" s="387"/>
      <c r="H98" s="388"/>
      <c r="I98" s="72" t="s">
        <v>60</v>
      </c>
      <c r="J98" s="32">
        <v>0</v>
      </c>
      <c r="K98" s="32">
        <v>0</v>
      </c>
      <c r="L98" s="32">
        <v>0</v>
      </c>
      <c r="M98" s="32">
        <v>0</v>
      </c>
      <c r="N98" s="33"/>
    </row>
    <row r="99" spans="1:14" ht="38.25">
      <c r="A99" s="497"/>
      <c r="B99" s="389"/>
      <c r="C99" s="390"/>
      <c r="D99" s="390"/>
      <c r="E99" s="390"/>
      <c r="F99" s="390"/>
      <c r="G99" s="390"/>
      <c r="H99" s="391"/>
      <c r="I99" s="72" t="s">
        <v>61</v>
      </c>
      <c r="J99" s="32">
        <f>J103</f>
        <v>5467.52</v>
      </c>
      <c r="K99" s="32">
        <f>K103</f>
        <v>5467.52</v>
      </c>
      <c r="L99" s="32">
        <f>L103</f>
        <v>0</v>
      </c>
      <c r="M99" s="32">
        <f>M103</f>
        <v>0</v>
      </c>
      <c r="N99" s="33"/>
    </row>
    <row r="100" spans="1:14" ht="25.5">
      <c r="A100" s="497"/>
      <c r="B100" s="389"/>
      <c r="C100" s="390"/>
      <c r="D100" s="390"/>
      <c r="E100" s="390"/>
      <c r="F100" s="390"/>
      <c r="G100" s="390"/>
      <c r="H100" s="391"/>
      <c r="I100" s="14" t="s">
        <v>14</v>
      </c>
      <c r="J100" s="12">
        <f>J104+J108</f>
        <v>163734.07</v>
      </c>
      <c r="K100" s="12">
        <f>K104+K108</f>
        <v>97937.47</v>
      </c>
      <c r="L100" s="12">
        <f>L104+L108</f>
        <v>65796.600000000006</v>
      </c>
      <c r="M100" s="12">
        <f>M104+M108</f>
        <v>0</v>
      </c>
      <c r="N100" s="33"/>
    </row>
    <row r="101" spans="1:14" ht="25.5">
      <c r="A101" s="497"/>
      <c r="B101" s="392"/>
      <c r="C101" s="393"/>
      <c r="D101" s="393"/>
      <c r="E101" s="393"/>
      <c r="F101" s="393"/>
      <c r="G101" s="393"/>
      <c r="H101" s="394"/>
      <c r="I101" s="14" t="s">
        <v>13</v>
      </c>
      <c r="J101" s="12">
        <v>0</v>
      </c>
      <c r="K101" s="12">
        <v>0</v>
      </c>
      <c r="L101" s="12">
        <v>0</v>
      </c>
      <c r="M101" s="12">
        <v>0</v>
      </c>
      <c r="N101" s="33"/>
    </row>
    <row r="102" spans="1:14" ht="27" customHeight="1">
      <c r="A102" s="498" t="s">
        <v>84</v>
      </c>
      <c r="B102" s="40" t="s">
        <v>47</v>
      </c>
      <c r="C102" s="397" t="s">
        <v>26</v>
      </c>
      <c r="D102" s="397" t="s">
        <v>35</v>
      </c>
      <c r="E102" s="379"/>
      <c r="F102" s="379"/>
      <c r="G102" s="379">
        <v>2016</v>
      </c>
      <c r="H102" s="379">
        <v>2016</v>
      </c>
      <c r="I102" s="377" t="s">
        <v>61</v>
      </c>
      <c r="J102" s="53">
        <f>J103</f>
        <v>5467.52</v>
      </c>
      <c r="K102" s="53">
        <f>K103</f>
        <v>5467.52</v>
      </c>
      <c r="L102" s="53">
        <f>L103</f>
        <v>0</v>
      </c>
      <c r="M102" s="53">
        <f>M103</f>
        <v>0</v>
      </c>
      <c r="N102" s="46"/>
    </row>
    <row r="103" spans="1:14">
      <c r="A103" s="499"/>
      <c r="B103" s="4" t="s">
        <v>39</v>
      </c>
      <c r="C103" s="455"/>
      <c r="D103" s="455"/>
      <c r="E103" s="380"/>
      <c r="F103" s="455"/>
      <c r="G103" s="417"/>
      <c r="H103" s="417"/>
      <c r="I103" s="378"/>
      <c r="J103" s="32">
        <f t="shared" ref="J103:J111" si="8">K103+L103+M103</f>
        <v>5467.52</v>
      </c>
      <c r="K103" s="32">
        <v>5467.52</v>
      </c>
      <c r="L103" s="73">
        <v>0</v>
      </c>
      <c r="M103" s="73">
        <v>0</v>
      </c>
      <c r="N103" s="9"/>
    </row>
    <row r="104" spans="1:14" ht="25.5">
      <c r="A104" s="433" t="s">
        <v>85</v>
      </c>
      <c r="B104" s="494" t="s">
        <v>16</v>
      </c>
      <c r="C104" s="379" t="s">
        <v>17</v>
      </c>
      <c r="D104" s="500">
        <v>8350</v>
      </c>
      <c r="E104" s="379"/>
      <c r="F104" s="488"/>
      <c r="G104" s="488">
        <v>2016</v>
      </c>
      <c r="H104" s="488">
        <v>2017</v>
      </c>
      <c r="I104" s="14" t="s">
        <v>14</v>
      </c>
      <c r="J104" s="11">
        <f t="shared" si="8"/>
        <v>128161.02000000002</v>
      </c>
      <c r="K104" s="11">
        <f>K105+K106+K107</f>
        <v>62364.420000000006</v>
      </c>
      <c r="L104" s="11">
        <f>L105+L106+L107</f>
        <v>65796.600000000006</v>
      </c>
      <c r="M104" s="11">
        <f>M105+M106+M107</f>
        <v>0</v>
      </c>
      <c r="N104" s="46" t="s">
        <v>38</v>
      </c>
    </row>
    <row r="105" spans="1:14">
      <c r="A105" s="434"/>
      <c r="B105" s="495"/>
      <c r="C105" s="380"/>
      <c r="D105" s="501"/>
      <c r="E105" s="380"/>
      <c r="F105" s="503"/>
      <c r="G105" s="489"/>
      <c r="H105" s="489"/>
      <c r="I105" s="14" t="s">
        <v>43</v>
      </c>
      <c r="J105" s="11">
        <f t="shared" si="8"/>
        <v>121754.23000000001</v>
      </c>
      <c r="K105" s="12">
        <v>59245.760000000002</v>
      </c>
      <c r="L105" s="12">
        <v>62508.47</v>
      </c>
      <c r="M105" s="12">
        <v>0</v>
      </c>
      <c r="N105" s="3"/>
    </row>
    <row r="106" spans="1:14" ht="15" customHeight="1">
      <c r="A106" s="434"/>
      <c r="B106" s="495"/>
      <c r="C106" s="380"/>
      <c r="D106" s="501"/>
      <c r="E106" s="380"/>
      <c r="F106" s="503"/>
      <c r="G106" s="489"/>
      <c r="H106" s="489"/>
      <c r="I106" s="14" t="s">
        <v>42</v>
      </c>
      <c r="J106" s="11">
        <f t="shared" si="8"/>
        <v>6093.22</v>
      </c>
      <c r="K106" s="12">
        <v>2966.11</v>
      </c>
      <c r="L106" s="12">
        <v>3127.11</v>
      </c>
      <c r="M106" s="12">
        <v>0</v>
      </c>
      <c r="N106" s="3"/>
    </row>
    <row r="107" spans="1:14" ht="15.75">
      <c r="A107" s="435"/>
      <c r="B107" s="496"/>
      <c r="C107" s="417"/>
      <c r="D107" s="502"/>
      <c r="E107" s="417"/>
      <c r="F107" s="468"/>
      <c r="G107" s="490"/>
      <c r="H107" s="490"/>
      <c r="I107" s="41" t="s">
        <v>44</v>
      </c>
      <c r="J107" s="11">
        <f t="shared" si="8"/>
        <v>313.57000000000005</v>
      </c>
      <c r="K107" s="12">
        <v>152.55000000000001</v>
      </c>
      <c r="L107" s="12">
        <v>161.02000000000001</v>
      </c>
      <c r="M107" s="12">
        <v>0</v>
      </c>
      <c r="N107" s="22"/>
    </row>
    <row r="108" spans="1:14" ht="40.5" customHeight="1">
      <c r="A108" s="430" t="s">
        <v>86</v>
      </c>
      <c r="B108" s="42" t="s">
        <v>20</v>
      </c>
      <c r="C108" s="379">
        <v>600</v>
      </c>
      <c r="D108" s="379">
        <v>1036</v>
      </c>
      <c r="E108" s="397"/>
      <c r="F108" s="397"/>
      <c r="G108" s="397">
        <v>2016</v>
      </c>
      <c r="H108" s="397">
        <v>2016</v>
      </c>
      <c r="I108" s="14" t="s">
        <v>14</v>
      </c>
      <c r="J108" s="11">
        <f t="shared" si="8"/>
        <v>35573.050000000003</v>
      </c>
      <c r="K108" s="11">
        <f>K109+K110+K111</f>
        <v>35573.050000000003</v>
      </c>
      <c r="L108" s="11">
        <f>L109+L110+L111</f>
        <v>0</v>
      </c>
      <c r="M108" s="11">
        <f>M109+M110+M111</f>
        <v>0</v>
      </c>
      <c r="N108" s="46" t="s">
        <v>38</v>
      </c>
    </row>
    <row r="109" spans="1:14">
      <c r="A109" s="431"/>
      <c r="B109" s="427" t="s">
        <v>41</v>
      </c>
      <c r="C109" s="380"/>
      <c r="D109" s="380"/>
      <c r="E109" s="398"/>
      <c r="F109" s="455"/>
      <c r="G109" s="398"/>
      <c r="H109" s="398"/>
      <c r="I109" s="14" t="s">
        <v>43</v>
      </c>
      <c r="J109" s="12">
        <f t="shared" si="8"/>
        <v>26679.83</v>
      </c>
      <c r="K109" s="12">
        <v>26679.83</v>
      </c>
      <c r="L109" s="12">
        <v>0</v>
      </c>
      <c r="M109" s="16">
        <v>0</v>
      </c>
      <c r="N109" s="9"/>
    </row>
    <row r="110" spans="1:14">
      <c r="A110" s="431"/>
      <c r="B110" s="428"/>
      <c r="C110" s="380"/>
      <c r="D110" s="380"/>
      <c r="E110" s="398"/>
      <c r="F110" s="455"/>
      <c r="G110" s="398"/>
      <c r="H110" s="398"/>
      <c r="I110" s="14" t="s">
        <v>42</v>
      </c>
      <c r="J110" s="12">
        <f t="shared" si="8"/>
        <v>1778.64</v>
      </c>
      <c r="K110" s="16">
        <v>1778.64</v>
      </c>
      <c r="L110" s="16">
        <v>0</v>
      </c>
      <c r="M110" s="16">
        <v>0</v>
      </c>
      <c r="N110" s="9"/>
    </row>
    <row r="111" spans="1:14" ht="15.75">
      <c r="A111" s="432"/>
      <c r="B111" s="429"/>
      <c r="C111" s="417"/>
      <c r="D111" s="417"/>
      <c r="E111" s="399"/>
      <c r="F111" s="456"/>
      <c r="G111" s="399"/>
      <c r="H111" s="399"/>
      <c r="I111" s="41" t="s">
        <v>44</v>
      </c>
      <c r="J111" s="12">
        <f t="shared" si="8"/>
        <v>7114.58</v>
      </c>
      <c r="K111" s="16">
        <v>7114.58</v>
      </c>
      <c r="L111" s="16">
        <v>0</v>
      </c>
      <c r="M111" s="16">
        <v>0</v>
      </c>
      <c r="N111" s="18"/>
    </row>
    <row r="112" spans="1:14" ht="33" customHeight="1">
      <c r="A112" s="44"/>
      <c r="B112" s="421" t="s">
        <v>31</v>
      </c>
      <c r="C112" s="422"/>
      <c r="D112" s="422"/>
      <c r="E112" s="422"/>
      <c r="F112" s="422"/>
      <c r="G112" s="422"/>
      <c r="H112" s="423"/>
      <c r="I112" s="41"/>
      <c r="J112" s="16"/>
      <c r="K112" s="16"/>
      <c r="L112" s="16"/>
      <c r="M112" s="16"/>
      <c r="N112" s="18"/>
    </row>
    <row r="113" spans="1:14" ht="51">
      <c r="A113" s="400"/>
      <c r="B113" s="401"/>
      <c r="C113" s="401"/>
      <c r="D113" s="401"/>
      <c r="E113" s="401"/>
      <c r="F113" s="401"/>
      <c r="G113" s="401"/>
      <c r="H113" s="402"/>
      <c r="I113" s="14" t="s">
        <v>60</v>
      </c>
      <c r="J113" s="12">
        <f>J118</f>
        <v>9514.7125199999991</v>
      </c>
      <c r="K113" s="12">
        <f>K118</f>
        <v>5559.4481999999998</v>
      </c>
      <c r="L113" s="12">
        <f>L118</f>
        <v>3231.9852099999998</v>
      </c>
      <c r="M113" s="12">
        <f>M118</f>
        <v>723.27910999999995</v>
      </c>
      <c r="N113" s="18"/>
    </row>
    <row r="114" spans="1:14" ht="38.25">
      <c r="A114" s="403"/>
      <c r="B114" s="404"/>
      <c r="C114" s="404"/>
      <c r="D114" s="404"/>
      <c r="E114" s="404"/>
      <c r="F114" s="404"/>
      <c r="G114" s="404"/>
      <c r="H114" s="405"/>
      <c r="I114" s="14" t="s">
        <v>61</v>
      </c>
      <c r="J114" s="12">
        <f>J119</f>
        <v>0</v>
      </c>
      <c r="K114" s="12">
        <f t="shared" ref="K114:M116" si="9">K119</f>
        <v>0</v>
      </c>
      <c r="L114" s="12">
        <f t="shared" si="9"/>
        <v>0</v>
      </c>
      <c r="M114" s="12">
        <f t="shared" si="9"/>
        <v>0</v>
      </c>
      <c r="N114" s="18"/>
    </row>
    <row r="115" spans="1:14" ht="25.5">
      <c r="A115" s="403"/>
      <c r="B115" s="404"/>
      <c r="C115" s="404"/>
      <c r="D115" s="404"/>
      <c r="E115" s="404"/>
      <c r="F115" s="404"/>
      <c r="G115" s="404"/>
      <c r="H115" s="405"/>
      <c r="I115" s="14" t="s">
        <v>14</v>
      </c>
      <c r="J115" s="12">
        <f>J120</f>
        <v>283879.82999999996</v>
      </c>
      <c r="K115" s="12">
        <f t="shared" si="9"/>
        <v>221716.34999999998</v>
      </c>
      <c r="L115" s="12">
        <f t="shared" si="9"/>
        <v>62163.479999999996</v>
      </c>
      <c r="M115" s="12">
        <f t="shared" si="9"/>
        <v>0</v>
      </c>
      <c r="N115" s="18"/>
    </row>
    <row r="116" spans="1:14" ht="25.5">
      <c r="A116" s="406"/>
      <c r="B116" s="407"/>
      <c r="C116" s="407"/>
      <c r="D116" s="407"/>
      <c r="E116" s="407"/>
      <c r="F116" s="407"/>
      <c r="G116" s="407"/>
      <c r="H116" s="408"/>
      <c r="I116" s="14" t="s">
        <v>13</v>
      </c>
      <c r="J116" s="12">
        <f>J121</f>
        <v>0</v>
      </c>
      <c r="K116" s="12">
        <f t="shared" si="9"/>
        <v>0</v>
      </c>
      <c r="L116" s="12">
        <f t="shared" si="9"/>
        <v>0</v>
      </c>
      <c r="M116" s="12">
        <f t="shared" si="9"/>
        <v>0</v>
      </c>
      <c r="N116" s="18"/>
    </row>
    <row r="117" spans="1:14" ht="21" customHeight="1">
      <c r="A117" s="17" t="s">
        <v>69</v>
      </c>
      <c r="B117" s="421" t="s">
        <v>33</v>
      </c>
      <c r="C117" s="422"/>
      <c r="D117" s="422"/>
      <c r="E117" s="422"/>
      <c r="F117" s="422"/>
      <c r="G117" s="422"/>
      <c r="H117" s="423"/>
      <c r="I117" s="33"/>
      <c r="J117" s="20"/>
      <c r="K117" s="20"/>
      <c r="L117" s="20"/>
      <c r="M117" s="20"/>
      <c r="N117" s="33"/>
    </row>
    <row r="118" spans="1:14" ht="51">
      <c r="A118" s="436"/>
      <c r="B118" s="386"/>
      <c r="C118" s="387"/>
      <c r="D118" s="387"/>
      <c r="E118" s="387"/>
      <c r="F118" s="387"/>
      <c r="G118" s="387"/>
      <c r="H118" s="388"/>
      <c r="I118" s="14" t="s">
        <v>60</v>
      </c>
      <c r="J118" s="12">
        <f>J122</f>
        <v>9514.7125199999991</v>
      </c>
      <c r="K118" s="12">
        <f>K122</f>
        <v>5559.4481999999998</v>
      </c>
      <c r="L118" s="12">
        <f>L122</f>
        <v>3231.9852099999998</v>
      </c>
      <c r="M118" s="12">
        <f>M122</f>
        <v>723.27910999999995</v>
      </c>
      <c r="N118" s="33"/>
    </row>
    <row r="119" spans="1:14" ht="38.25">
      <c r="A119" s="437"/>
      <c r="B119" s="389"/>
      <c r="C119" s="390"/>
      <c r="D119" s="390"/>
      <c r="E119" s="390"/>
      <c r="F119" s="390"/>
      <c r="G119" s="390"/>
      <c r="H119" s="391"/>
      <c r="I119" s="14" t="s">
        <v>61</v>
      </c>
      <c r="J119" s="12"/>
      <c r="K119" s="12"/>
      <c r="L119" s="12"/>
      <c r="M119" s="12"/>
      <c r="N119" s="33"/>
    </row>
    <row r="120" spans="1:14" ht="25.5">
      <c r="A120" s="437"/>
      <c r="B120" s="389"/>
      <c r="C120" s="390"/>
      <c r="D120" s="390"/>
      <c r="E120" s="390"/>
      <c r="F120" s="390"/>
      <c r="G120" s="390"/>
      <c r="H120" s="391"/>
      <c r="I120" s="14" t="s">
        <v>14</v>
      </c>
      <c r="J120" s="12">
        <f>J124</f>
        <v>283879.82999999996</v>
      </c>
      <c r="K120" s="12">
        <f>K124</f>
        <v>221716.34999999998</v>
      </c>
      <c r="L120" s="12">
        <f>L124</f>
        <v>62163.479999999996</v>
      </c>
      <c r="M120" s="12">
        <f>M124</f>
        <v>0</v>
      </c>
      <c r="N120" s="33"/>
    </row>
    <row r="121" spans="1:14" ht="25.5">
      <c r="A121" s="438"/>
      <c r="B121" s="392"/>
      <c r="C121" s="393"/>
      <c r="D121" s="393"/>
      <c r="E121" s="393"/>
      <c r="F121" s="393"/>
      <c r="G121" s="393"/>
      <c r="H121" s="394"/>
      <c r="I121" s="14" t="s">
        <v>13</v>
      </c>
      <c r="J121" s="12">
        <v>0</v>
      </c>
      <c r="K121" s="12">
        <v>0</v>
      </c>
      <c r="L121" s="12">
        <v>0</v>
      </c>
      <c r="M121" s="12">
        <v>0</v>
      </c>
      <c r="N121" s="33"/>
    </row>
    <row r="122" spans="1:14" ht="26.25" customHeight="1">
      <c r="A122" s="430" t="s">
        <v>87</v>
      </c>
      <c r="B122" s="40" t="s">
        <v>25</v>
      </c>
      <c r="C122" s="397"/>
      <c r="D122" s="397"/>
      <c r="E122" s="397"/>
      <c r="F122" s="379">
        <v>46000</v>
      </c>
      <c r="G122" s="35"/>
      <c r="H122" s="35"/>
      <c r="I122" s="486" t="s">
        <v>60</v>
      </c>
      <c r="J122" s="11">
        <f>J123</f>
        <v>9514.7125199999991</v>
      </c>
      <c r="K122" s="11">
        <f>K123</f>
        <v>5559.4481999999998</v>
      </c>
      <c r="L122" s="11">
        <f>L123</f>
        <v>3231.9852099999998</v>
      </c>
      <c r="M122" s="11">
        <f>M123</f>
        <v>723.27910999999995</v>
      </c>
      <c r="N122" s="5"/>
    </row>
    <row r="123" spans="1:14" ht="24" customHeight="1">
      <c r="A123" s="431"/>
      <c r="B123" s="15" t="s">
        <v>39</v>
      </c>
      <c r="C123" s="455"/>
      <c r="D123" s="455"/>
      <c r="E123" s="398"/>
      <c r="F123" s="485"/>
      <c r="G123" s="23">
        <v>2016</v>
      </c>
      <c r="H123" s="23">
        <v>2018</v>
      </c>
      <c r="I123" s="487"/>
      <c r="J123" s="12">
        <f>K123+L123+M123</f>
        <v>9514.7125199999991</v>
      </c>
      <c r="K123" s="12">
        <v>5559.4481999999998</v>
      </c>
      <c r="L123" s="12">
        <v>3231.9852099999998</v>
      </c>
      <c r="M123" s="12">
        <v>723.27910999999995</v>
      </c>
      <c r="N123" s="9"/>
    </row>
    <row r="124" spans="1:14" ht="25.5">
      <c r="A124" s="430" t="s">
        <v>88</v>
      </c>
      <c r="B124" s="409" t="s">
        <v>19</v>
      </c>
      <c r="C124" s="397"/>
      <c r="D124" s="397"/>
      <c r="E124" s="397"/>
      <c r="F124" s="379" t="s">
        <v>59</v>
      </c>
      <c r="G124" s="383">
        <v>2016</v>
      </c>
      <c r="H124" s="383">
        <v>2017</v>
      </c>
      <c r="I124" s="48" t="s">
        <v>14</v>
      </c>
      <c r="J124" s="52">
        <f>K124+L124+M124</f>
        <v>283879.82999999996</v>
      </c>
      <c r="K124" s="52">
        <f>K125+K126+K127</f>
        <v>221716.34999999998</v>
      </c>
      <c r="L124" s="52">
        <f>L125+L126+L127</f>
        <v>62163.479999999996</v>
      </c>
      <c r="M124" s="52">
        <f>M125+M126+M127</f>
        <v>0</v>
      </c>
      <c r="N124" s="46" t="s">
        <v>38</v>
      </c>
    </row>
    <row r="125" spans="1:14" ht="15.75">
      <c r="A125" s="431"/>
      <c r="B125" s="410"/>
      <c r="C125" s="398"/>
      <c r="D125" s="398"/>
      <c r="E125" s="398"/>
      <c r="F125" s="380"/>
      <c r="G125" s="384"/>
      <c r="H125" s="384"/>
      <c r="I125" s="48" t="s">
        <v>46</v>
      </c>
      <c r="J125" s="16">
        <f>K125+L125+M125</f>
        <v>235620.25999999998</v>
      </c>
      <c r="K125" s="16">
        <v>184024.58</v>
      </c>
      <c r="L125" s="16">
        <v>51595.68</v>
      </c>
      <c r="M125" s="16">
        <v>0</v>
      </c>
      <c r="N125" s="18"/>
    </row>
    <row r="126" spans="1:14" ht="15.75">
      <c r="A126" s="431"/>
      <c r="B126" s="410"/>
      <c r="C126" s="398"/>
      <c r="D126" s="398"/>
      <c r="E126" s="398"/>
      <c r="F126" s="380"/>
      <c r="G126" s="384"/>
      <c r="H126" s="384"/>
      <c r="I126" s="56" t="s">
        <v>42</v>
      </c>
      <c r="J126" s="16">
        <f>K126+L126+M126</f>
        <v>9651.94</v>
      </c>
      <c r="K126" s="16">
        <v>7538.38</v>
      </c>
      <c r="L126" s="16">
        <v>2113.56</v>
      </c>
      <c r="M126" s="16">
        <v>0</v>
      </c>
      <c r="N126" s="18"/>
    </row>
    <row r="127" spans="1:14" ht="15.75">
      <c r="A127" s="432"/>
      <c r="B127" s="411"/>
      <c r="C127" s="399"/>
      <c r="D127" s="399"/>
      <c r="E127" s="399"/>
      <c r="F127" s="417"/>
      <c r="G127" s="385"/>
      <c r="H127" s="385"/>
      <c r="I127" s="61" t="s">
        <v>44</v>
      </c>
      <c r="J127" s="12">
        <f>K127+L127+M127</f>
        <v>38607.629999999997</v>
      </c>
      <c r="K127" s="12">
        <v>30153.39</v>
      </c>
      <c r="L127" s="12">
        <v>8454.24</v>
      </c>
      <c r="M127" s="12">
        <v>0</v>
      </c>
      <c r="N127" s="18"/>
    </row>
  </sheetData>
  <mergeCells count="175">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 ref="I82:I83"/>
    <mergeCell ref="I72:I73"/>
    <mergeCell ref="C104:C107"/>
    <mergeCell ref="D104:D107"/>
    <mergeCell ref="E104:E107"/>
    <mergeCell ref="F104:F107"/>
    <mergeCell ref="C102:C103"/>
    <mergeCell ref="B98:H101"/>
    <mergeCell ref="E108:E111"/>
    <mergeCell ref="F108:F111"/>
    <mergeCell ref="D84:D85"/>
    <mergeCell ref="D72:D7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F48:F49"/>
    <mergeCell ref="C50:C52"/>
    <mergeCell ref="D74:D76"/>
    <mergeCell ref="G72:G73"/>
    <mergeCell ref="H72:H73"/>
    <mergeCell ref="B78:H81"/>
    <mergeCell ref="C82:C83"/>
    <mergeCell ref="B97:H97"/>
    <mergeCell ref="D45:D4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dimension ref="A1:AO195"/>
  <sheetViews>
    <sheetView zoomScaleNormal="100" zoomScaleSheetLayoutView="50" workbookViewId="0">
      <selection activeCell="Q12" sqref="Q12"/>
    </sheetView>
  </sheetViews>
  <sheetFormatPr defaultRowHeight="15"/>
  <cols>
    <col min="1" max="1" width="7" customWidth="1"/>
    <col min="2" max="2" width="37.14062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7" max="17" width="9.42578125" bestFit="1" customWidth="1"/>
    <col min="18" max="20" width="9.140625" customWidth="1"/>
    <col min="21" max="21" width="9.42578125" customWidth="1"/>
    <col min="22" max="23" width="9.140625" customWidth="1"/>
    <col min="24" max="24" width="12.42578125" hidden="1" customWidth="1"/>
    <col min="25" max="25" width="9.140625" hidden="1" customWidth="1"/>
    <col min="26" max="26" width="12" customWidth="1"/>
    <col min="27" max="27" width="11.85546875" customWidth="1"/>
    <col min="28" max="28" width="12" customWidth="1"/>
    <col min="29" max="29" width="11.85546875" customWidth="1"/>
    <col min="30" max="30" width="12.7109375" style="352" customWidth="1"/>
    <col min="31" max="31" width="11.42578125" customWidth="1"/>
    <col min="32" max="32" width="8" customWidth="1"/>
    <col min="33" max="33" width="17.5703125" customWidth="1"/>
    <col min="34" max="34" width="18.7109375" customWidth="1"/>
    <col min="35" max="35" width="33.5703125" style="123" customWidth="1"/>
    <col min="36" max="41" width="9.140625" customWidth="1"/>
  </cols>
  <sheetData>
    <row r="1" spans="1:37" ht="20.25" customHeight="1">
      <c r="A1" s="598" t="s">
        <v>158</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row>
    <row r="2" spans="1:37" ht="20.25" customHeight="1">
      <c r="A2" s="598" t="s">
        <v>246</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row>
    <row r="3" spans="1:37" ht="20.25" customHeight="1">
      <c r="A3" s="107"/>
      <c r="B3" s="107"/>
      <c r="C3" s="107"/>
      <c r="D3" s="107"/>
      <c r="E3" s="107"/>
      <c r="F3" s="107"/>
      <c r="G3" s="107"/>
      <c r="H3" s="107"/>
      <c r="I3" s="107"/>
      <c r="J3" s="107"/>
      <c r="K3" s="107"/>
      <c r="L3" s="107"/>
      <c r="M3" s="107"/>
      <c r="N3" s="107"/>
      <c r="AH3" s="599" t="s">
        <v>108</v>
      </c>
      <c r="AI3" s="599"/>
    </row>
    <row r="4" spans="1:37" ht="20.25" customHeight="1">
      <c r="A4" s="107"/>
      <c r="B4" s="107"/>
      <c r="C4" s="107"/>
      <c r="D4" s="107"/>
      <c r="E4" s="107"/>
      <c r="F4" s="107"/>
      <c r="G4" s="107"/>
      <c r="H4" s="107"/>
      <c r="I4" s="107"/>
      <c r="J4" s="107"/>
      <c r="K4" s="107"/>
      <c r="L4" s="107"/>
      <c r="M4" s="107"/>
      <c r="N4" s="107"/>
      <c r="AH4" s="599" t="s">
        <v>206</v>
      </c>
      <c r="AI4" s="599"/>
    </row>
    <row r="5" spans="1:37" ht="20.25" customHeight="1">
      <c r="A5" s="107"/>
      <c r="B5" s="107"/>
      <c r="C5" s="107"/>
      <c r="D5" s="107"/>
      <c r="E5" s="107"/>
      <c r="F5" s="107"/>
      <c r="G5" s="107"/>
      <c r="H5" s="107"/>
      <c r="I5" s="107"/>
      <c r="J5" s="107"/>
      <c r="K5" s="107"/>
      <c r="L5" s="107"/>
      <c r="M5" s="107"/>
      <c r="N5" s="107"/>
      <c r="AH5" s="599" t="s">
        <v>207</v>
      </c>
      <c r="AI5" s="599"/>
    </row>
    <row r="6" spans="1:37" ht="20.25" customHeight="1">
      <c r="A6" s="107"/>
      <c r="B6" s="107"/>
      <c r="C6" s="107"/>
      <c r="D6" s="107"/>
      <c r="E6" s="107"/>
      <c r="F6" s="107"/>
      <c r="G6" s="107"/>
      <c r="H6" s="107"/>
      <c r="I6" s="107"/>
      <c r="J6" s="107"/>
      <c r="K6" s="107"/>
      <c r="L6" s="107"/>
      <c r="M6" s="107"/>
      <c r="N6" s="107"/>
      <c r="AH6" s="599" t="s">
        <v>223</v>
      </c>
      <c r="AI6" s="599"/>
    </row>
    <row r="7" spans="1:37" s="106" customFormat="1" ht="20.25" customHeight="1">
      <c r="A7" s="453"/>
      <c r="B7" s="453"/>
      <c r="C7" s="453"/>
      <c r="D7" s="453"/>
      <c r="E7" s="453"/>
      <c r="F7" s="453"/>
      <c r="G7" s="453"/>
      <c r="H7" s="453"/>
      <c r="I7" s="453"/>
      <c r="J7" s="453"/>
      <c r="K7" s="453"/>
      <c r="L7" s="453"/>
      <c r="M7" s="453"/>
      <c r="N7" s="453"/>
      <c r="O7" s="108"/>
      <c r="P7" s="108"/>
      <c r="Q7" s="108"/>
      <c r="R7" s="108"/>
      <c r="AD7" s="353"/>
      <c r="AI7" s="115" t="s">
        <v>109</v>
      </c>
    </row>
    <row r="8" spans="1:37" ht="15" customHeight="1">
      <c r="A8" s="446" t="s">
        <v>4</v>
      </c>
      <c r="B8" s="446" t="s">
        <v>5</v>
      </c>
      <c r="C8" s="454" t="s">
        <v>7</v>
      </c>
      <c r="D8" s="454" t="s">
        <v>36</v>
      </c>
      <c r="E8" s="457" t="s">
        <v>6</v>
      </c>
      <c r="F8" s="458"/>
      <c r="G8" s="454" t="s">
        <v>2</v>
      </c>
      <c r="H8" s="454" t="s">
        <v>3</v>
      </c>
      <c r="I8" s="454" t="s">
        <v>1</v>
      </c>
      <c r="J8" s="454" t="s">
        <v>224</v>
      </c>
      <c r="K8" s="461" t="s">
        <v>9</v>
      </c>
      <c r="L8" s="462"/>
      <c r="M8" s="463"/>
      <c r="N8" s="464" t="s">
        <v>0</v>
      </c>
      <c r="O8" s="584" t="s">
        <v>89</v>
      </c>
      <c r="P8" s="587" t="s">
        <v>90</v>
      </c>
      <c r="Q8" s="588"/>
      <c r="R8" s="588"/>
      <c r="S8" s="588"/>
      <c r="T8" s="588"/>
      <c r="U8" s="588"/>
      <c r="V8" s="588"/>
      <c r="W8" s="588"/>
      <c r="X8" s="588"/>
      <c r="Y8" s="589"/>
      <c r="Z8" s="600" t="s">
        <v>191</v>
      </c>
      <c r="AA8" s="601"/>
      <c r="AB8" s="604" t="s">
        <v>192</v>
      </c>
      <c r="AC8" s="605"/>
      <c r="AD8" s="608" t="s">
        <v>101</v>
      </c>
      <c r="AE8" s="611" t="s">
        <v>102</v>
      </c>
      <c r="AF8" s="611"/>
      <c r="AG8" s="611"/>
      <c r="AH8" s="611"/>
      <c r="AI8" s="595" t="s">
        <v>107</v>
      </c>
    </row>
    <row r="9" spans="1:37" ht="40.5" customHeight="1">
      <c r="A9" s="446"/>
      <c r="B9" s="446"/>
      <c r="C9" s="455"/>
      <c r="D9" s="455"/>
      <c r="E9" s="459"/>
      <c r="F9" s="460"/>
      <c r="G9" s="455"/>
      <c r="H9" s="455"/>
      <c r="I9" s="455"/>
      <c r="J9" s="455"/>
      <c r="K9" s="584">
        <v>2016</v>
      </c>
      <c r="L9" s="467">
        <v>2017</v>
      </c>
      <c r="M9" s="467">
        <v>2018</v>
      </c>
      <c r="N9" s="465"/>
      <c r="O9" s="585"/>
      <c r="P9" s="587" t="s">
        <v>62</v>
      </c>
      <c r="Q9" s="589"/>
      <c r="R9" s="590" t="s">
        <v>91</v>
      </c>
      <c r="S9" s="591"/>
      <c r="T9" s="590" t="s">
        <v>92</v>
      </c>
      <c r="U9" s="591"/>
      <c r="V9" s="613" t="s">
        <v>93</v>
      </c>
      <c r="W9" s="614"/>
      <c r="X9" s="590" t="s">
        <v>94</v>
      </c>
      <c r="Y9" s="591"/>
      <c r="Z9" s="602"/>
      <c r="AA9" s="603"/>
      <c r="AB9" s="606"/>
      <c r="AC9" s="607"/>
      <c r="AD9" s="609"/>
      <c r="AE9" s="612" t="s">
        <v>193</v>
      </c>
      <c r="AF9" s="612" t="s">
        <v>103</v>
      </c>
      <c r="AG9" s="612" t="s">
        <v>104</v>
      </c>
      <c r="AH9" s="612"/>
      <c r="AI9" s="596"/>
    </row>
    <row r="10" spans="1:37" ht="55.5" customHeight="1">
      <c r="A10" s="446"/>
      <c r="B10" s="446"/>
      <c r="C10" s="456"/>
      <c r="D10" s="456"/>
      <c r="E10" s="89" t="s">
        <v>11</v>
      </c>
      <c r="F10" s="89" t="s">
        <v>12</v>
      </c>
      <c r="G10" s="456"/>
      <c r="H10" s="456"/>
      <c r="I10" s="456"/>
      <c r="J10" s="456"/>
      <c r="K10" s="586"/>
      <c r="L10" s="468"/>
      <c r="M10" s="468"/>
      <c r="N10" s="466"/>
      <c r="O10" s="586"/>
      <c r="P10" s="328" t="s">
        <v>96</v>
      </c>
      <c r="Q10" s="112" t="s">
        <v>97</v>
      </c>
      <c r="R10" s="291" t="s">
        <v>95</v>
      </c>
      <c r="S10" s="291" t="s">
        <v>98</v>
      </c>
      <c r="T10" s="291" t="s">
        <v>95</v>
      </c>
      <c r="U10" s="291" t="s">
        <v>98</v>
      </c>
      <c r="V10" s="291" t="s">
        <v>99</v>
      </c>
      <c r="W10" s="346" t="s">
        <v>98</v>
      </c>
      <c r="X10" s="291" t="s">
        <v>99</v>
      </c>
      <c r="Y10" s="291" t="s">
        <v>98</v>
      </c>
      <c r="Z10" s="342" t="s">
        <v>227</v>
      </c>
      <c r="AA10" s="373" t="s">
        <v>247</v>
      </c>
      <c r="AB10" s="112" t="s">
        <v>62</v>
      </c>
      <c r="AC10" s="112" t="s">
        <v>100</v>
      </c>
      <c r="AD10" s="610"/>
      <c r="AE10" s="612"/>
      <c r="AF10" s="612"/>
      <c r="AG10" s="114" t="s">
        <v>105</v>
      </c>
      <c r="AH10" s="114" t="s">
        <v>106</v>
      </c>
      <c r="AI10" s="597"/>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329">
        <v>5</v>
      </c>
      <c r="Q11" s="6">
        <v>6</v>
      </c>
      <c r="R11" s="6">
        <v>7</v>
      </c>
      <c r="S11" s="6">
        <v>8</v>
      </c>
      <c r="T11" s="6">
        <v>9</v>
      </c>
      <c r="U11" s="6">
        <v>10</v>
      </c>
      <c r="V11" s="6">
        <v>11</v>
      </c>
      <c r="W11" s="6">
        <v>12</v>
      </c>
      <c r="X11" s="329">
        <v>13</v>
      </c>
      <c r="Y11" s="6">
        <v>14</v>
      </c>
      <c r="Z11" s="6">
        <v>15</v>
      </c>
      <c r="AA11" s="6">
        <v>16</v>
      </c>
      <c r="AB11" s="6">
        <v>17</v>
      </c>
      <c r="AC11" s="6">
        <v>18</v>
      </c>
      <c r="AD11" s="354">
        <v>19</v>
      </c>
      <c r="AE11" s="113">
        <v>20</v>
      </c>
      <c r="AF11" s="113">
        <v>21</v>
      </c>
      <c r="AG11" s="113">
        <v>22</v>
      </c>
      <c r="AH11" s="113">
        <v>23</v>
      </c>
      <c r="AI11" s="113">
        <v>24</v>
      </c>
    </row>
    <row r="12" spans="1:37" ht="15.75">
      <c r="A12" s="7"/>
      <c r="B12" s="447" t="s">
        <v>15</v>
      </c>
      <c r="C12" s="448"/>
      <c r="D12" s="448"/>
      <c r="E12" s="448"/>
      <c r="F12" s="449"/>
      <c r="G12" s="19"/>
      <c r="H12" s="19"/>
      <c r="I12" s="92"/>
      <c r="J12" s="20">
        <f>J13+J14+J15+J16</f>
        <v>1802866.68</v>
      </c>
      <c r="K12" s="20">
        <f>K13+K14+K15+K16</f>
        <v>875210.40819999995</v>
      </c>
      <c r="L12" s="20">
        <f>L13+L14+L15+L16</f>
        <v>626420.59520999994</v>
      </c>
      <c r="M12" s="20">
        <f>M13+M14+M15+M16</f>
        <v>26222.169110000003</v>
      </c>
      <c r="N12" s="18"/>
      <c r="O12" s="331">
        <f t="shared" ref="O12:T12" si="0">O13+O14+O15+O16</f>
        <v>1787083.2599999998</v>
      </c>
      <c r="P12" s="330">
        <f t="shared" si="0"/>
        <v>742116.54500000004</v>
      </c>
      <c r="Q12" s="330">
        <f t="shared" si="0"/>
        <v>801.04499999999996</v>
      </c>
      <c r="R12" s="288">
        <f t="shared" si="0"/>
        <v>156.83699999999999</v>
      </c>
      <c r="S12" s="288">
        <f t="shared" si="0"/>
        <v>156.83699999999999</v>
      </c>
      <c r="T12" s="20">
        <f t="shared" si="0"/>
        <v>425.91800000000001</v>
      </c>
      <c r="U12" s="20">
        <f t="shared" ref="U12:AH12" si="1">U13+U14+U15+U16</f>
        <v>425.91800000000001</v>
      </c>
      <c r="V12" s="20">
        <f>V13+V14+V15+V16</f>
        <v>218.29000000000002</v>
      </c>
      <c r="W12" s="20">
        <f>W13+W14+W15+W16</f>
        <v>218.29000000000002</v>
      </c>
      <c r="X12" s="331">
        <f t="shared" si="1"/>
        <v>647923.60499999998</v>
      </c>
      <c r="Y12" s="20">
        <f t="shared" si="1"/>
        <v>0</v>
      </c>
      <c r="Z12" s="20">
        <f t="shared" si="1"/>
        <v>393.59599999999995</v>
      </c>
      <c r="AA12" s="20">
        <f t="shared" si="1"/>
        <v>53.315999999999995</v>
      </c>
      <c r="AB12" s="20">
        <f t="shared" si="1"/>
        <v>0</v>
      </c>
      <c r="AC12" s="20">
        <f t="shared" si="1"/>
        <v>0</v>
      </c>
      <c r="AD12" s="288">
        <f>AD13+AD14+AD15+AD16</f>
        <v>741315.5</v>
      </c>
      <c r="AE12" s="20">
        <f>AE13+AE14+AE15+AE16</f>
        <v>741315.5</v>
      </c>
      <c r="AF12" s="20">
        <f>ROUND((AE12*100/P12),2)</f>
        <v>99.89</v>
      </c>
      <c r="AG12" s="20">
        <f t="shared" si="1"/>
        <v>0</v>
      </c>
      <c r="AH12" s="20">
        <f t="shared" si="1"/>
        <v>0</v>
      </c>
      <c r="AI12" s="369"/>
    </row>
    <row r="13" spans="1:37" ht="51">
      <c r="A13" s="340"/>
      <c r="B13" s="351"/>
      <c r="C13" s="333"/>
      <c r="D13" s="333"/>
      <c r="E13" s="333"/>
      <c r="F13" s="333"/>
      <c r="G13" s="333"/>
      <c r="H13" s="334"/>
      <c r="I13" s="14" t="s">
        <v>60</v>
      </c>
      <c r="J13" s="11">
        <f t="shared" ref="J13:M16" si="2">J19+J108</f>
        <v>182458.51</v>
      </c>
      <c r="K13" s="11">
        <f t="shared" si="2"/>
        <v>90444.028199999957</v>
      </c>
      <c r="L13" s="11">
        <f t="shared" si="2"/>
        <v>55570.405209999983</v>
      </c>
      <c r="M13" s="11">
        <f t="shared" si="2"/>
        <v>8611.4191100000007</v>
      </c>
      <c r="N13" s="11"/>
      <c r="O13" s="53">
        <f t="shared" ref="O13:AH13" si="3">O19+O108</f>
        <v>177615.53999999998</v>
      </c>
      <c r="P13" s="11">
        <f>P19+P108</f>
        <v>65573.08</v>
      </c>
      <c r="Q13" s="11">
        <f t="shared" si="3"/>
        <v>338.90499999999997</v>
      </c>
      <c r="R13" s="11">
        <f t="shared" si="3"/>
        <v>96.836999999999989</v>
      </c>
      <c r="S13" s="11">
        <f>S19+S108</f>
        <v>96.836999999999989</v>
      </c>
      <c r="T13" s="11">
        <f t="shared" si="3"/>
        <v>143.77799999999999</v>
      </c>
      <c r="U13" s="11">
        <f t="shared" si="3"/>
        <v>143.77799999999999</v>
      </c>
      <c r="V13" s="11">
        <f t="shared" si="3"/>
        <v>98.29</v>
      </c>
      <c r="W13" s="11">
        <f t="shared" si="3"/>
        <v>98.29</v>
      </c>
      <c r="X13" s="11">
        <f>X19+X108</f>
        <v>65573.08</v>
      </c>
      <c r="Y13" s="11">
        <f t="shared" si="3"/>
        <v>0</v>
      </c>
      <c r="Z13" s="11">
        <f t="shared" si="3"/>
        <v>338.90999999999997</v>
      </c>
      <c r="AA13" s="11">
        <f t="shared" si="3"/>
        <v>49.41</v>
      </c>
      <c r="AB13" s="11">
        <f t="shared" si="3"/>
        <v>0</v>
      </c>
      <c r="AC13" s="11">
        <f t="shared" si="3"/>
        <v>0</v>
      </c>
      <c r="AD13" s="323">
        <f>AD19+AD108</f>
        <v>65234.174999999996</v>
      </c>
      <c r="AE13" s="11">
        <f>AE19+AE108</f>
        <v>65234.174999999996</v>
      </c>
      <c r="AF13" s="11">
        <f>ROUND((AE13*100/P13),2)</f>
        <v>99.48</v>
      </c>
      <c r="AG13" s="11">
        <f t="shared" si="3"/>
        <v>0</v>
      </c>
      <c r="AH13" s="11">
        <f t="shared" si="3"/>
        <v>0</v>
      </c>
      <c r="AI13" s="369"/>
    </row>
    <row r="14" spans="1:37" ht="38.25">
      <c r="A14" s="335"/>
      <c r="B14" s="351"/>
      <c r="C14" s="336"/>
      <c r="D14" s="336"/>
      <c r="E14" s="336"/>
      <c r="F14" s="336"/>
      <c r="G14" s="336"/>
      <c r="H14" s="337"/>
      <c r="I14" s="14" t="s">
        <v>61</v>
      </c>
      <c r="J14" s="11">
        <f t="shared" si="2"/>
        <v>68021.850000000006</v>
      </c>
      <c r="K14" s="11">
        <f t="shared" si="2"/>
        <v>33599.020000000004</v>
      </c>
      <c r="L14" s="11">
        <f t="shared" si="2"/>
        <v>6435.9100000000008</v>
      </c>
      <c r="M14" s="11">
        <f t="shared" si="2"/>
        <v>17610.75</v>
      </c>
      <c r="N14" s="11"/>
      <c r="O14" s="53">
        <f t="shared" ref="O14:AH14" si="4">O20+O109</f>
        <v>57081.4</v>
      </c>
      <c r="P14" s="11">
        <f t="shared" si="4"/>
        <v>10534.599999999999</v>
      </c>
      <c r="Q14" s="11">
        <f t="shared" si="4"/>
        <v>462.14</v>
      </c>
      <c r="R14" s="11">
        <f t="shared" si="4"/>
        <v>60</v>
      </c>
      <c r="S14" s="11">
        <f t="shared" si="4"/>
        <v>60</v>
      </c>
      <c r="T14" s="11">
        <f t="shared" si="4"/>
        <v>282.14</v>
      </c>
      <c r="U14" s="11">
        <f t="shared" si="4"/>
        <v>282.14</v>
      </c>
      <c r="V14" s="11">
        <f t="shared" si="4"/>
        <v>120</v>
      </c>
      <c r="W14" s="11">
        <f t="shared" si="4"/>
        <v>120</v>
      </c>
      <c r="X14" s="11">
        <f t="shared" si="4"/>
        <v>6451.67</v>
      </c>
      <c r="Y14" s="11">
        <f t="shared" si="4"/>
        <v>0</v>
      </c>
      <c r="Z14" s="11">
        <f t="shared" si="4"/>
        <v>54.686</v>
      </c>
      <c r="AA14" s="11">
        <f t="shared" si="4"/>
        <v>3.9060000000000001</v>
      </c>
      <c r="AB14" s="11">
        <f t="shared" si="4"/>
        <v>0</v>
      </c>
      <c r="AC14" s="11">
        <f t="shared" si="4"/>
        <v>0</v>
      </c>
      <c r="AD14" s="323">
        <f>AD20+AD109</f>
        <v>10072.459999999999</v>
      </c>
      <c r="AE14" s="323">
        <f>AE20+AE109</f>
        <v>10072.459999999999</v>
      </c>
      <c r="AF14" s="323">
        <f t="shared" ref="AF14:AF27" si="5">ROUND((AE14*100/P14),2)</f>
        <v>95.61</v>
      </c>
      <c r="AG14" s="11">
        <f t="shared" si="4"/>
        <v>0</v>
      </c>
      <c r="AH14" s="11">
        <f t="shared" si="4"/>
        <v>0</v>
      </c>
      <c r="AI14" s="369"/>
    </row>
    <row r="15" spans="1:37" ht="25.5">
      <c r="A15" s="335"/>
      <c r="B15" s="351"/>
      <c r="C15" s="336"/>
      <c r="D15" s="336"/>
      <c r="E15" s="336"/>
      <c r="F15" s="336"/>
      <c r="G15" s="336"/>
      <c r="H15" s="337"/>
      <c r="I15" s="14" t="s">
        <v>14</v>
      </c>
      <c r="J15" s="11">
        <f t="shared" si="2"/>
        <v>745714.3899999999</v>
      </c>
      <c r="K15" s="11">
        <f t="shared" si="2"/>
        <v>409357.22</v>
      </c>
      <c r="L15" s="11">
        <f t="shared" si="2"/>
        <v>222604.14</v>
      </c>
      <c r="M15" s="11">
        <f t="shared" si="2"/>
        <v>0</v>
      </c>
      <c r="N15" s="11"/>
      <c r="O15" s="11">
        <f t="shared" ref="O15:AH15" si="6">O21+O110</f>
        <v>745714.3899999999</v>
      </c>
      <c r="P15" s="11">
        <f t="shared" si="6"/>
        <v>262672.90000000002</v>
      </c>
      <c r="Q15" s="11">
        <f t="shared" si="6"/>
        <v>0</v>
      </c>
      <c r="R15" s="11">
        <f t="shared" si="6"/>
        <v>0</v>
      </c>
      <c r="S15" s="11">
        <f t="shared" si="6"/>
        <v>0</v>
      </c>
      <c r="T15" s="11">
        <f t="shared" si="6"/>
        <v>0</v>
      </c>
      <c r="U15" s="11">
        <f t="shared" si="6"/>
        <v>0</v>
      </c>
      <c r="V15" s="11">
        <f t="shared" si="6"/>
        <v>0</v>
      </c>
      <c r="W15" s="11">
        <f t="shared" si="6"/>
        <v>0</v>
      </c>
      <c r="X15" s="11">
        <f t="shared" si="6"/>
        <v>172562.89</v>
      </c>
      <c r="Y15" s="11">
        <f t="shared" si="6"/>
        <v>0</v>
      </c>
      <c r="Z15" s="11">
        <f t="shared" si="6"/>
        <v>0</v>
      </c>
      <c r="AA15" s="11">
        <f t="shared" si="6"/>
        <v>0</v>
      </c>
      <c r="AB15" s="11">
        <f t="shared" si="6"/>
        <v>0</v>
      </c>
      <c r="AC15" s="11">
        <f t="shared" si="6"/>
        <v>0</v>
      </c>
      <c r="AD15" s="323">
        <f t="shared" si="6"/>
        <v>262672.90000000002</v>
      </c>
      <c r="AE15" s="323">
        <f>AE21+AE110</f>
        <v>262672.90000000002</v>
      </c>
      <c r="AF15" s="323">
        <f t="shared" si="5"/>
        <v>100</v>
      </c>
      <c r="AG15" s="11">
        <f t="shared" si="6"/>
        <v>0</v>
      </c>
      <c r="AH15" s="11">
        <f t="shared" si="6"/>
        <v>0</v>
      </c>
      <c r="AI15" s="369"/>
    </row>
    <row r="16" spans="1:37" ht="25.5">
      <c r="A16" s="335"/>
      <c r="B16" s="351"/>
      <c r="C16" s="338"/>
      <c r="D16" s="338"/>
      <c r="E16" s="338"/>
      <c r="F16" s="338"/>
      <c r="G16" s="338"/>
      <c r="H16" s="339"/>
      <c r="I16" s="14" t="s">
        <v>13</v>
      </c>
      <c r="J16" s="11">
        <f t="shared" si="2"/>
        <v>806671.93</v>
      </c>
      <c r="K16" s="11">
        <f t="shared" si="2"/>
        <v>341810.14</v>
      </c>
      <c r="L16" s="11">
        <f t="shared" si="2"/>
        <v>341810.14</v>
      </c>
      <c r="M16" s="11">
        <f t="shared" si="2"/>
        <v>0</v>
      </c>
      <c r="N16" s="11"/>
      <c r="O16" s="11">
        <f t="shared" ref="O16:AH16" si="7">O22+O111</f>
        <v>806671.93</v>
      </c>
      <c r="P16" s="11">
        <f t="shared" si="7"/>
        <v>403335.96500000003</v>
      </c>
      <c r="Q16" s="11">
        <f t="shared" si="7"/>
        <v>0</v>
      </c>
      <c r="R16" s="11">
        <f t="shared" si="7"/>
        <v>0</v>
      </c>
      <c r="S16" s="11">
        <f t="shared" si="7"/>
        <v>0</v>
      </c>
      <c r="T16" s="11">
        <f t="shared" si="7"/>
        <v>0</v>
      </c>
      <c r="U16" s="11">
        <f t="shared" si="7"/>
        <v>0</v>
      </c>
      <c r="V16" s="11">
        <f t="shared" si="7"/>
        <v>0</v>
      </c>
      <c r="W16" s="11">
        <f t="shared" si="7"/>
        <v>0</v>
      </c>
      <c r="X16" s="11">
        <f t="shared" si="7"/>
        <v>403335.96500000003</v>
      </c>
      <c r="Y16" s="11">
        <f t="shared" si="7"/>
        <v>0</v>
      </c>
      <c r="Z16" s="11">
        <f t="shared" si="7"/>
        <v>0</v>
      </c>
      <c r="AA16" s="11">
        <f t="shared" si="7"/>
        <v>0</v>
      </c>
      <c r="AB16" s="11">
        <f t="shared" si="7"/>
        <v>0</v>
      </c>
      <c r="AC16" s="11">
        <f t="shared" si="7"/>
        <v>0</v>
      </c>
      <c r="AD16" s="323">
        <f>AD22+AD111</f>
        <v>403335.96500000003</v>
      </c>
      <c r="AE16" s="11">
        <f>AE22+AE111</f>
        <v>403335.96500000003</v>
      </c>
      <c r="AF16" s="11">
        <f>ROUND((AE16*100/P16),2)</f>
        <v>100</v>
      </c>
      <c r="AG16" s="11">
        <f t="shared" si="7"/>
        <v>0</v>
      </c>
      <c r="AH16" s="11">
        <f t="shared" si="7"/>
        <v>0</v>
      </c>
      <c r="AI16" s="369"/>
    </row>
    <row r="17" spans="1:35" ht="15.75">
      <c r="A17" s="450" t="s">
        <v>30</v>
      </c>
      <c r="B17" s="451"/>
      <c r="C17" s="451"/>
      <c r="D17" s="451"/>
      <c r="E17" s="451"/>
      <c r="F17" s="451"/>
      <c r="G17" s="451"/>
      <c r="H17" s="452"/>
      <c r="I17" s="29"/>
      <c r="J17" s="109"/>
      <c r="K17" s="30"/>
      <c r="L17" s="30"/>
      <c r="M17" s="30"/>
      <c r="N17" s="29"/>
      <c r="O17" s="109"/>
      <c r="P17" s="109"/>
      <c r="Q17" s="110"/>
      <c r="R17" s="110"/>
      <c r="S17" s="110"/>
      <c r="T17" s="110"/>
      <c r="U17" s="110"/>
      <c r="V17" s="110"/>
      <c r="W17" s="110"/>
      <c r="X17" s="110"/>
      <c r="Y17" s="110"/>
      <c r="Z17" s="110"/>
      <c r="AA17" s="110"/>
      <c r="AB17" s="110"/>
      <c r="AC17" s="110"/>
      <c r="AD17" s="355"/>
      <c r="AE17" s="110"/>
      <c r="AF17" s="323"/>
      <c r="AG17" s="110"/>
      <c r="AH17" s="110"/>
      <c r="AI17" s="369"/>
    </row>
    <row r="18" spans="1:35" ht="15.75">
      <c r="A18" s="536"/>
      <c r="B18" s="537"/>
      <c r="C18" s="537"/>
      <c r="D18" s="537"/>
      <c r="E18" s="537"/>
      <c r="F18" s="537"/>
      <c r="G18" s="537"/>
      <c r="H18" s="538"/>
      <c r="I18" s="74" t="s">
        <v>62</v>
      </c>
      <c r="J18" s="75">
        <f>J19+J20+J21+J22</f>
        <v>1257003.25</v>
      </c>
      <c r="K18" s="75">
        <f>K19+K20+K21+K22</f>
        <v>544529.62</v>
      </c>
      <c r="L18" s="75">
        <f>L19+L20+L21+L22</f>
        <v>495228.53</v>
      </c>
      <c r="M18" s="75">
        <f>M19+M20+M21+M22</f>
        <v>25498.89</v>
      </c>
      <c r="N18" s="75"/>
      <c r="O18" s="75">
        <f>O19+O20+O21+O22</f>
        <v>1248697.1100000001</v>
      </c>
      <c r="P18" s="75">
        <f t="shared" ref="P18:AH18" si="8">P19+P20+P21+P22</f>
        <v>584369.66500000004</v>
      </c>
      <c r="Q18" s="75">
        <f t="shared" si="8"/>
        <v>599.90499999999997</v>
      </c>
      <c r="R18" s="75">
        <f t="shared" si="8"/>
        <v>156.83699999999999</v>
      </c>
      <c r="S18" s="75">
        <f t="shared" si="8"/>
        <v>156.83699999999999</v>
      </c>
      <c r="T18" s="75">
        <f t="shared" si="8"/>
        <v>224.77799999999999</v>
      </c>
      <c r="U18" s="75">
        <f t="shared" si="8"/>
        <v>224.77799999999999</v>
      </c>
      <c r="V18" s="75">
        <f t="shared" si="8"/>
        <v>218.29000000000002</v>
      </c>
      <c r="W18" s="75">
        <f t="shared" si="8"/>
        <v>218.29000000000002</v>
      </c>
      <c r="X18" s="75">
        <f t="shared" si="8"/>
        <v>576775.29500000004</v>
      </c>
      <c r="Y18" s="75">
        <f t="shared" si="8"/>
        <v>0</v>
      </c>
      <c r="Z18" s="75">
        <f t="shared" si="8"/>
        <v>338.90999999999997</v>
      </c>
      <c r="AA18" s="75">
        <f t="shared" si="8"/>
        <v>49.41</v>
      </c>
      <c r="AB18" s="75">
        <f t="shared" si="8"/>
        <v>0</v>
      </c>
      <c r="AC18" s="75">
        <f t="shared" si="8"/>
        <v>0</v>
      </c>
      <c r="AD18" s="324">
        <f t="shared" si="8"/>
        <v>583769.76</v>
      </c>
      <c r="AE18" s="75">
        <f t="shared" si="8"/>
        <v>583769.76</v>
      </c>
      <c r="AF18" s="20">
        <f t="shared" si="5"/>
        <v>99.9</v>
      </c>
      <c r="AG18" s="75">
        <f t="shared" si="8"/>
        <v>0</v>
      </c>
      <c r="AH18" s="75">
        <f t="shared" si="8"/>
        <v>0</v>
      </c>
      <c r="AI18" s="369"/>
    </row>
    <row r="19" spans="1:35" ht="51">
      <c r="A19" s="539"/>
      <c r="B19" s="540"/>
      <c r="C19" s="540"/>
      <c r="D19" s="540"/>
      <c r="E19" s="540"/>
      <c r="F19" s="540"/>
      <c r="G19" s="540"/>
      <c r="H19" s="541"/>
      <c r="I19" s="14" t="s">
        <v>60</v>
      </c>
      <c r="J19" s="11">
        <f t="shared" ref="J19:M22" si="9">J24+J38+J75</f>
        <v>171231.15</v>
      </c>
      <c r="K19" s="11">
        <f t="shared" si="9"/>
        <v>84884.579999999958</v>
      </c>
      <c r="L19" s="11">
        <f t="shared" si="9"/>
        <v>52338.419999999984</v>
      </c>
      <c r="M19" s="11">
        <f t="shared" si="9"/>
        <v>7888.14</v>
      </c>
      <c r="N19" s="11"/>
      <c r="O19" s="11">
        <f t="shared" ref="O19:AH19" si="10">O24+O38+O75</f>
        <v>170354.02</v>
      </c>
      <c r="P19" s="11">
        <f>P24+P38+P75</f>
        <v>61759.34</v>
      </c>
      <c r="Q19" s="11">
        <f t="shared" si="10"/>
        <v>338.90499999999997</v>
      </c>
      <c r="R19" s="11">
        <f t="shared" si="10"/>
        <v>96.836999999999989</v>
      </c>
      <c r="S19" s="11">
        <f t="shared" si="10"/>
        <v>96.836999999999989</v>
      </c>
      <c r="T19" s="11">
        <f t="shared" si="10"/>
        <v>143.77799999999999</v>
      </c>
      <c r="U19" s="11">
        <f t="shared" si="10"/>
        <v>143.77799999999999</v>
      </c>
      <c r="V19" s="11">
        <f t="shared" si="10"/>
        <v>98.29</v>
      </c>
      <c r="W19" s="11">
        <f t="shared" si="10"/>
        <v>98.29</v>
      </c>
      <c r="X19" s="11">
        <f t="shared" si="10"/>
        <v>61759.34</v>
      </c>
      <c r="Y19" s="11">
        <f t="shared" si="10"/>
        <v>0</v>
      </c>
      <c r="Z19" s="11">
        <f t="shared" si="10"/>
        <v>338.90999999999997</v>
      </c>
      <c r="AA19" s="11">
        <f t="shared" si="10"/>
        <v>49.41</v>
      </c>
      <c r="AB19" s="11">
        <f t="shared" si="10"/>
        <v>0</v>
      </c>
      <c r="AC19" s="11">
        <f t="shared" si="10"/>
        <v>0</v>
      </c>
      <c r="AD19" s="323">
        <f>AD24+AD38+AD75</f>
        <v>61420.434999999998</v>
      </c>
      <c r="AE19" s="11">
        <f t="shared" si="10"/>
        <v>61420.434999999998</v>
      </c>
      <c r="AF19" s="13">
        <f t="shared" si="5"/>
        <v>99.45</v>
      </c>
      <c r="AG19" s="11">
        <f t="shared" si="10"/>
        <v>0</v>
      </c>
      <c r="AH19" s="11">
        <f t="shared" si="10"/>
        <v>0</v>
      </c>
      <c r="AI19" s="369"/>
    </row>
    <row r="20" spans="1:35" ht="38.25">
      <c r="A20" s="539"/>
      <c r="B20" s="540"/>
      <c r="C20" s="540"/>
      <c r="D20" s="540"/>
      <c r="E20" s="540"/>
      <c r="F20" s="540"/>
      <c r="G20" s="540"/>
      <c r="H20" s="541"/>
      <c r="I20" s="14" t="s">
        <v>61</v>
      </c>
      <c r="J20" s="11">
        <f t="shared" si="9"/>
        <v>61570.18</v>
      </c>
      <c r="K20" s="11">
        <f t="shared" si="9"/>
        <v>28131.5</v>
      </c>
      <c r="L20" s="11">
        <f t="shared" si="9"/>
        <v>6435.9100000000008</v>
      </c>
      <c r="M20" s="11">
        <f t="shared" si="9"/>
        <v>17610.75</v>
      </c>
      <c r="N20" s="11"/>
      <c r="O20" s="11">
        <f t="shared" ref="O20:AH20" si="11">O25+O39+O76</f>
        <v>54141.17</v>
      </c>
      <c r="P20" s="11">
        <f>P25+P39+P76</f>
        <v>7594.369999999999</v>
      </c>
      <c r="Q20" s="11">
        <f t="shared" si="11"/>
        <v>261</v>
      </c>
      <c r="R20" s="11">
        <f t="shared" si="11"/>
        <v>60</v>
      </c>
      <c r="S20" s="11">
        <f t="shared" si="11"/>
        <v>60</v>
      </c>
      <c r="T20" s="11">
        <f t="shared" si="11"/>
        <v>81</v>
      </c>
      <c r="U20" s="11">
        <f t="shared" si="11"/>
        <v>81</v>
      </c>
      <c r="V20" s="11">
        <f t="shared" si="11"/>
        <v>120</v>
      </c>
      <c r="W20" s="11">
        <f t="shared" si="11"/>
        <v>120</v>
      </c>
      <c r="X20" s="11">
        <f t="shared" si="11"/>
        <v>0</v>
      </c>
      <c r="Y20" s="11">
        <f t="shared" si="11"/>
        <v>0</v>
      </c>
      <c r="Z20" s="11">
        <f t="shared" si="11"/>
        <v>0</v>
      </c>
      <c r="AA20" s="11">
        <f t="shared" si="11"/>
        <v>0</v>
      </c>
      <c r="AB20" s="11">
        <f t="shared" si="11"/>
        <v>0</v>
      </c>
      <c r="AC20" s="11">
        <f t="shared" si="11"/>
        <v>0</v>
      </c>
      <c r="AD20" s="323">
        <f t="shared" si="11"/>
        <v>7333.369999999999</v>
      </c>
      <c r="AE20" s="323">
        <f>AE25+AE39+AE76</f>
        <v>7333.369999999999</v>
      </c>
      <c r="AF20" s="13">
        <f t="shared" si="5"/>
        <v>96.56</v>
      </c>
      <c r="AG20" s="11">
        <f t="shared" si="11"/>
        <v>0</v>
      </c>
      <c r="AH20" s="11">
        <f t="shared" si="11"/>
        <v>0</v>
      </c>
      <c r="AI20" s="369"/>
    </row>
    <row r="21" spans="1:35" ht="25.5">
      <c r="A21" s="539"/>
      <c r="B21" s="540"/>
      <c r="C21" s="540"/>
      <c r="D21" s="540"/>
      <c r="E21" s="540"/>
      <c r="F21" s="540"/>
      <c r="G21" s="540"/>
      <c r="H21" s="541"/>
      <c r="I21" s="14" t="s">
        <v>14</v>
      </c>
      <c r="J21" s="11">
        <f t="shared" si="9"/>
        <v>217529.99</v>
      </c>
      <c r="K21" s="11">
        <f t="shared" si="9"/>
        <v>89703.4</v>
      </c>
      <c r="L21" s="11">
        <f t="shared" si="9"/>
        <v>94644.06</v>
      </c>
      <c r="M21" s="11">
        <f t="shared" si="9"/>
        <v>0</v>
      </c>
      <c r="N21" s="11"/>
      <c r="O21" s="11">
        <f t="shared" ref="O21:AH21" si="12">O26+O40+O77</f>
        <v>217529.99</v>
      </c>
      <c r="P21" s="11">
        <f>P26+P40+P77</f>
        <v>111679.99</v>
      </c>
      <c r="Q21" s="11">
        <f t="shared" si="12"/>
        <v>0</v>
      </c>
      <c r="R21" s="11">
        <f t="shared" si="12"/>
        <v>0</v>
      </c>
      <c r="S21" s="11">
        <f t="shared" si="12"/>
        <v>0</v>
      </c>
      <c r="T21" s="11">
        <f t="shared" si="12"/>
        <v>0</v>
      </c>
      <c r="U21" s="11">
        <f t="shared" si="12"/>
        <v>0</v>
      </c>
      <c r="V21" s="11">
        <f t="shared" si="12"/>
        <v>0</v>
      </c>
      <c r="W21" s="11">
        <f t="shared" si="12"/>
        <v>0</v>
      </c>
      <c r="X21" s="11">
        <f t="shared" si="12"/>
        <v>111679.99</v>
      </c>
      <c r="Y21" s="11">
        <f t="shared" si="12"/>
        <v>0</v>
      </c>
      <c r="Z21" s="11">
        <f t="shared" si="12"/>
        <v>0</v>
      </c>
      <c r="AA21" s="11">
        <f t="shared" si="12"/>
        <v>0</v>
      </c>
      <c r="AB21" s="11">
        <f t="shared" si="12"/>
        <v>0</v>
      </c>
      <c r="AC21" s="11">
        <f t="shared" si="12"/>
        <v>0</v>
      </c>
      <c r="AD21" s="323">
        <f t="shared" si="12"/>
        <v>111679.99</v>
      </c>
      <c r="AE21" s="11">
        <f t="shared" si="12"/>
        <v>111679.99</v>
      </c>
      <c r="AF21" s="13">
        <f t="shared" si="5"/>
        <v>100</v>
      </c>
      <c r="AG21" s="11">
        <f t="shared" si="12"/>
        <v>0</v>
      </c>
      <c r="AH21" s="11">
        <f t="shared" si="12"/>
        <v>0</v>
      </c>
      <c r="AI21" s="369"/>
    </row>
    <row r="22" spans="1:35" ht="25.5">
      <c r="A22" s="542"/>
      <c r="B22" s="543"/>
      <c r="C22" s="543"/>
      <c r="D22" s="543"/>
      <c r="E22" s="543"/>
      <c r="F22" s="543"/>
      <c r="G22" s="543"/>
      <c r="H22" s="544"/>
      <c r="I22" s="14" t="s">
        <v>13</v>
      </c>
      <c r="J22" s="55">
        <f t="shared" si="9"/>
        <v>806671.93</v>
      </c>
      <c r="K22" s="55">
        <f t="shared" si="9"/>
        <v>341810.14</v>
      </c>
      <c r="L22" s="55">
        <f t="shared" si="9"/>
        <v>341810.14</v>
      </c>
      <c r="M22" s="55">
        <f t="shared" si="9"/>
        <v>0</v>
      </c>
      <c r="N22" s="55"/>
      <c r="O22" s="55">
        <f t="shared" ref="O22:AH22" si="13">O27+O41+O78</f>
        <v>806671.93</v>
      </c>
      <c r="P22" s="55">
        <f>P27+P41+P78</f>
        <v>403335.96500000003</v>
      </c>
      <c r="Q22" s="55">
        <f t="shared" si="13"/>
        <v>0</v>
      </c>
      <c r="R22" s="55">
        <f t="shared" si="13"/>
        <v>0</v>
      </c>
      <c r="S22" s="55">
        <f t="shared" si="13"/>
        <v>0</v>
      </c>
      <c r="T22" s="55">
        <f t="shared" si="13"/>
        <v>0</v>
      </c>
      <c r="U22" s="55">
        <f t="shared" si="13"/>
        <v>0</v>
      </c>
      <c r="V22" s="55">
        <f t="shared" si="13"/>
        <v>0</v>
      </c>
      <c r="W22" s="55">
        <f t="shared" si="13"/>
        <v>0</v>
      </c>
      <c r="X22" s="55">
        <f t="shared" si="13"/>
        <v>403335.96500000003</v>
      </c>
      <c r="Y22" s="55">
        <f t="shared" si="13"/>
        <v>0</v>
      </c>
      <c r="Z22" s="55">
        <f t="shared" si="13"/>
        <v>0</v>
      </c>
      <c r="AA22" s="55">
        <f t="shared" si="13"/>
        <v>0</v>
      </c>
      <c r="AB22" s="55">
        <f t="shared" si="13"/>
        <v>0</v>
      </c>
      <c r="AC22" s="55">
        <f t="shared" si="13"/>
        <v>0</v>
      </c>
      <c r="AD22" s="356">
        <f t="shared" si="13"/>
        <v>403335.96500000003</v>
      </c>
      <c r="AE22" s="55">
        <f t="shared" si="13"/>
        <v>403335.96500000003</v>
      </c>
      <c r="AF22" s="13">
        <f t="shared" si="5"/>
        <v>100</v>
      </c>
      <c r="AG22" s="55">
        <f t="shared" si="13"/>
        <v>0</v>
      </c>
      <c r="AH22" s="55">
        <f t="shared" si="13"/>
        <v>0</v>
      </c>
      <c r="AI22" s="369"/>
    </row>
    <row r="23" spans="1:35" ht="64.5" customHeight="1">
      <c r="A23" s="7" t="s">
        <v>72</v>
      </c>
      <c r="B23" s="447" t="s">
        <v>51</v>
      </c>
      <c r="C23" s="448"/>
      <c r="D23" s="448"/>
      <c r="E23" s="448"/>
      <c r="F23" s="449"/>
      <c r="G23" s="19"/>
      <c r="H23" s="19"/>
      <c r="I23" s="92"/>
      <c r="J23" s="109"/>
      <c r="K23" s="20"/>
      <c r="L23" s="20"/>
      <c r="M23" s="20"/>
      <c r="N23" s="18"/>
      <c r="O23" s="109"/>
      <c r="P23" s="109"/>
      <c r="Q23" s="110"/>
      <c r="R23" s="110"/>
      <c r="S23" s="110"/>
      <c r="T23" s="110"/>
      <c r="U23" s="110"/>
      <c r="V23" s="110"/>
      <c r="W23" s="110"/>
      <c r="X23" s="110"/>
      <c r="Y23" s="110"/>
      <c r="Z23" s="110"/>
      <c r="AA23" s="110"/>
      <c r="AB23" s="110"/>
      <c r="AC23" s="110"/>
      <c r="AD23" s="355"/>
      <c r="AE23" s="110"/>
      <c r="AF23" s="110"/>
      <c r="AG23" s="110"/>
      <c r="AH23" s="110"/>
      <c r="AI23" s="369"/>
    </row>
    <row r="24" spans="1:35" ht="51">
      <c r="A24" s="436"/>
      <c r="B24" s="400"/>
      <c r="C24" s="401"/>
      <c r="D24" s="401"/>
      <c r="E24" s="401"/>
      <c r="F24" s="401"/>
      <c r="G24" s="401"/>
      <c r="H24" s="402"/>
      <c r="I24" s="14" t="s">
        <v>60</v>
      </c>
      <c r="J24" s="12">
        <f>J29</f>
        <v>171231.15</v>
      </c>
      <c r="K24" s="12">
        <f>K29</f>
        <v>84884.579999999958</v>
      </c>
      <c r="L24" s="12">
        <f>L29</f>
        <v>52338.419999999984</v>
      </c>
      <c r="M24" s="12">
        <f>M29+M100</f>
        <v>7888.14</v>
      </c>
      <c r="N24" s="12"/>
      <c r="O24" s="12">
        <f>O29</f>
        <v>170354.02</v>
      </c>
      <c r="P24" s="12">
        <f>P29</f>
        <v>61759.34</v>
      </c>
      <c r="Q24" s="12">
        <f t="shared" ref="Q24:AH24" si="14">Q29</f>
        <v>338.90499999999997</v>
      </c>
      <c r="R24" s="12">
        <f t="shared" si="14"/>
        <v>96.836999999999989</v>
      </c>
      <c r="S24" s="12">
        <f>S29</f>
        <v>96.836999999999989</v>
      </c>
      <c r="T24" s="12">
        <f t="shared" si="14"/>
        <v>143.77799999999999</v>
      </c>
      <c r="U24" s="12">
        <f t="shared" si="14"/>
        <v>143.77799999999999</v>
      </c>
      <c r="V24" s="12">
        <f t="shared" si="14"/>
        <v>98.29</v>
      </c>
      <c r="W24" s="12">
        <f t="shared" si="14"/>
        <v>98.29</v>
      </c>
      <c r="X24" s="12">
        <f t="shared" si="14"/>
        <v>61759.34</v>
      </c>
      <c r="Y24" s="12">
        <f t="shared" si="14"/>
        <v>0</v>
      </c>
      <c r="Z24" s="12">
        <f t="shared" si="14"/>
        <v>338.90999999999997</v>
      </c>
      <c r="AA24" s="12">
        <f t="shared" si="14"/>
        <v>49.41</v>
      </c>
      <c r="AB24" s="12">
        <f t="shared" si="14"/>
        <v>0</v>
      </c>
      <c r="AC24" s="12">
        <f t="shared" si="14"/>
        <v>0</v>
      </c>
      <c r="AD24" s="318">
        <f>AD29</f>
        <v>61420.434999999998</v>
      </c>
      <c r="AE24" s="12">
        <f>AE29</f>
        <v>61420.434999999998</v>
      </c>
      <c r="AF24" s="325">
        <f t="shared" si="5"/>
        <v>99.45</v>
      </c>
      <c r="AG24" s="12">
        <f t="shared" si="14"/>
        <v>0</v>
      </c>
      <c r="AH24" s="12">
        <f t="shared" si="14"/>
        <v>0</v>
      </c>
      <c r="AI24" s="369"/>
    </row>
    <row r="25" spans="1:35" ht="38.25">
      <c r="A25" s="437"/>
      <c r="B25" s="403"/>
      <c r="C25" s="404"/>
      <c r="D25" s="404"/>
      <c r="E25" s="404"/>
      <c r="F25" s="404"/>
      <c r="G25" s="404"/>
      <c r="H25" s="405"/>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318">
        <v>0</v>
      </c>
      <c r="AE25" s="12">
        <v>0</v>
      </c>
      <c r="AF25" s="325">
        <v>0</v>
      </c>
      <c r="AG25" s="12">
        <v>0</v>
      </c>
      <c r="AH25" s="12">
        <v>0</v>
      </c>
      <c r="AI25" s="369"/>
    </row>
    <row r="26" spans="1:35" ht="25.5">
      <c r="A26" s="437"/>
      <c r="B26" s="403"/>
      <c r="C26" s="404"/>
      <c r="D26" s="404"/>
      <c r="E26" s="404"/>
      <c r="F26" s="404"/>
      <c r="G26" s="404"/>
      <c r="H26" s="405"/>
      <c r="I26" s="14" t="s">
        <v>14</v>
      </c>
      <c r="J26" s="12">
        <f>J35</f>
        <v>0</v>
      </c>
      <c r="K26" s="12">
        <f t="shared" ref="K26:M27" si="15">K35</f>
        <v>0</v>
      </c>
      <c r="L26" s="12">
        <f t="shared" si="15"/>
        <v>0</v>
      </c>
      <c r="M26" s="12">
        <f t="shared" si="15"/>
        <v>0</v>
      </c>
      <c r="N26" s="12"/>
      <c r="O26" s="12">
        <f>O35</f>
        <v>0</v>
      </c>
      <c r="P26" s="12">
        <f>P35</f>
        <v>0</v>
      </c>
      <c r="Q26" s="12">
        <f t="shared" ref="Q26:AH26" si="16">Q35</f>
        <v>0</v>
      </c>
      <c r="R26" s="12">
        <f t="shared" si="16"/>
        <v>0</v>
      </c>
      <c r="S26" s="12">
        <f t="shared" si="16"/>
        <v>0</v>
      </c>
      <c r="T26" s="12">
        <f t="shared" si="16"/>
        <v>0</v>
      </c>
      <c r="U26" s="12">
        <f t="shared" si="16"/>
        <v>0</v>
      </c>
      <c r="V26" s="12">
        <f t="shared" si="16"/>
        <v>0</v>
      </c>
      <c r="W26" s="12">
        <f t="shared" si="16"/>
        <v>0</v>
      </c>
      <c r="X26" s="12">
        <f t="shared" si="16"/>
        <v>0</v>
      </c>
      <c r="Y26" s="12">
        <f t="shared" si="16"/>
        <v>0</v>
      </c>
      <c r="Z26" s="12">
        <f t="shared" si="16"/>
        <v>0</v>
      </c>
      <c r="AA26" s="12">
        <f t="shared" si="16"/>
        <v>0</v>
      </c>
      <c r="AB26" s="12">
        <f t="shared" si="16"/>
        <v>0</v>
      </c>
      <c r="AC26" s="12">
        <f t="shared" si="16"/>
        <v>0</v>
      </c>
      <c r="AD26" s="318">
        <f t="shared" si="16"/>
        <v>0</v>
      </c>
      <c r="AE26" s="12">
        <f>AE35</f>
        <v>0</v>
      </c>
      <c r="AF26" s="12">
        <f t="shared" si="16"/>
        <v>0</v>
      </c>
      <c r="AG26" s="12">
        <f t="shared" si="16"/>
        <v>0</v>
      </c>
      <c r="AH26" s="12">
        <f t="shared" si="16"/>
        <v>0</v>
      </c>
      <c r="AI26" s="369"/>
    </row>
    <row r="27" spans="1:35" ht="25.5">
      <c r="A27" s="438"/>
      <c r="B27" s="406"/>
      <c r="C27" s="407"/>
      <c r="D27" s="407"/>
      <c r="E27" s="407"/>
      <c r="F27" s="407"/>
      <c r="G27" s="407"/>
      <c r="H27" s="408"/>
      <c r="I27" s="14" t="s">
        <v>13</v>
      </c>
      <c r="J27" s="12">
        <f>J36</f>
        <v>806671.93</v>
      </c>
      <c r="K27" s="12">
        <f t="shared" si="15"/>
        <v>341810.14</v>
      </c>
      <c r="L27" s="12">
        <f t="shared" si="15"/>
        <v>341810.14</v>
      </c>
      <c r="M27" s="12">
        <f t="shared" si="15"/>
        <v>0</v>
      </c>
      <c r="N27" s="12"/>
      <c r="O27" s="12">
        <f>O36</f>
        <v>806671.93</v>
      </c>
      <c r="P27" s="12">
        <f>P36</f>
        <v>403335.96500000003</v>
      </c>
      <c r="Q27" s="12">
        <f t="shared" ref="Q27:AH27" si="17">Q36</f>
        <v>0</v>
      </c>
      <c r="R27" s="12">
        <f t="shared" si="17"/>
        <v>0</v>
      </c>
      <c r="S27" s="12">
        <f t="shared" si="17"/>
        <v>0</v>
      </c>
      <c r="T27" s="12">
        <f t="shared" si="17"/>
        <v>0</v>
      </c>
      <c r="U27" s="12">
        <f t="shared" si="17"/>
        <v>0</v>
      </c>
      <c r="V27" s="12">
        <f t="shared" si="17"/>
        <v>0</v>
      </c>
      <c r="W27" s="12">
        <f t="shared" si="17"/>
        <v>0</v>
      </c>
      <c r="X27" s="12">
        <f t="shared" si="17"/>
        <v>403335.96500000003</v>
      </c>
      <c r="Y27" s="12">
        <f t="shared" si="17"/>
        <v>0</v>
      </c>
      <c r="Z27" s="12">
        <f t="shared" si="17"/>
        <v>0</v>
      </c>
      <c r="AA27" s="12">
        <f t="shared" si="17"/>
        <v>0</v>
      </c>
      <c r="AB27" s="12">
        <f t="shared" si="17"/>
        <v>0</v>
      </c>
      <c r="AC27" s="12">
        <f t="shared" si="17"/>
        <v>0</v>
      </c>
      <c r="AD27" s="318">
        <f t="shared" si="17"/>
        <v>403335.96500000003</v>
      </c>
      <c r="AE27" s="12">
        <f t="shared" si="17"/>
        <v>403335.96500000003</v>
      </c>
      <c r="AF27" s="325">
        <f t="shared" si="5"/>
        <v>100</v>
      </c>
      <c r="AG27" s="12">
        <f t="shared" si="17"/>
        <v>0</v>
      </c>
      <c r="AH27" s="12">
        <f t="shared" si="17"/>
        <v>0</v>
      </c>
      <c r="AI27" s="369"/>
    </row>
    <row r="28" spans="1:35" ht="25.5">
      <c r="A28" s="418" t="s">
        <v>73</v>
      </c>
      <c r="B28" s="182" t="s">
        <v>52</v>
      </c>
      <c r="C28" s="379"/>
      <c r="D28" s="379"/>
      <c r="E28" s="379"/>
      <c r="F28" s="85" t="s">
        <v>21</v>
      </c>
      <c r="G28" s="379"/>
      <c r="H28" s="379"/>
      <c r="I28" s="10"/>
      <c r="J28" s="214">
        <f>J29+J34+J35+J36</f>
        <v>977903.08000000007</v>
      </c>
      <c r="K28" s="13">
        <f>K29+K34+K35+K36</f>
        <v>426694.72</v>
      </c>
      <c r="L28" s="13">
        <f>L29+L34+L35+L36</f>
        <v>394148.56</v>
      </c>
      <c r="M28" s="13">
        <f>M29+M34+M35+M36</f>
        <v>7888.14</v>
      </c>
      <c r="N28" s="13"/>
      <c r="O28" s="214">
        <f>O29+O34+O35+O36</f>
        <v>977025.95000000007</v>
      </c>
      <c r="P28" s="214">
        <f>P29+P34+P35+P36</f>
        <v>465095.30500000005</v>
      </c>
      <c r="Q28" s="214">
        <f>Q29+Q34+Q35+Q36</f>
        <v>338.90499999999997</v>
      </c>
      <c r="R28" s="214">
        <f t="shared" ref="R28:W28" si="18">R29+R34+R35+R36</f>
        <v>96.836999999999989</v>
      </c>
      <c r="S28" s="214">
        <f t="shared" si="18"/>
        <v>96.836999999999989</v>
      </c>
      <c r="T28" s="214">
        <f t="shared" si="18"/>
        <v>143.77799999999999</v>
      </c>
      <c r="U28" s="214">
        <f t="shared" si="18"/>
        <v>143.77799999999999</v>
      </c>
      <c r="V28" s="214">
        <f t="shared" si="18"/>
        <v>98.29</v>
      </c>
      <c r="W28" s="214">
        <f t="shared" si="18"/>
        <v>98.29</v>
      </c>
      <c r="X28" s="214">
        <f>P28</f>
        <v>465095.30500000005</v>
      </c>
      <c r="Y28" s="214">
        <f t="shared" ref="Y28:AE28" si="19">Y29+Y34+Y35+Y36</f>
        <v>0</v>
      </c>
      <c r="Z28" s="214">
        <f t="shared" si="19"/>
        <v>338.90999999999997</v>
      </c>
      <c r="AA28" s="214">
        <f t="shared" si="19"/>
        <v>49.41</v>
      </c>
      <c r="AB28" s="214">
        <f t="shared" si="19"/>
        <v>0</v>
      </c>
      <c r="AC28" s="214">
        <f t="shared" si="19"/>
        <v>0</v>
      </c>
      <c r="AD28" s="357">
        <f t="shared" si="19"/>
        <v>464756.4</v>
      </c>
      <c r="AE28" s="214">
        <f t="shared" si="19"/>
        <v>464756.4</v>
      </c>
      <c r="AF28" s="214">
        <f>ROUND((AE28*100/P28),2)</f>
        <v>99.93</v>
      </c>
      <c r="AG28" s="110"/>
      <c r="AH28" s="110"/>
      <c r="AI28" s="524" t="s">
        <v>237</v>
      </c>
    </row>
    <row r="29" spans="1:35" ht="51">
      <c r="A29" s="419"/>
      <c r="B29" s="65" t="s">
        <v>41</v>
      </c>
      <c r="C29" s="380"/>
      <c r="D29" s="380"/>
      <c r="E29" s="380"/>
      <c r="F29" s="88"/>
      <c r="G29" s="380"/>
      <c r="H29" s="380"/>
      <c r="I29" s="14" t="s">
        <v>60</v>
      </c>
      <c r="J29" s="16">
        <v>171231.15</v>
      </c>
      <c r="K29" s="16">
        <f>426694.72-K36</f>
        <v>84884.579999999958</v>
      </c>
      <c r="L29" s="16">
        <f>394148.56-L36</f>
        <v>52338.419999999984</v>
      </c>
      <c r="M29" s="16">
        <v>7888.14</v>
      </c>
      <c r="N29" s="16"/>
      <c r="O29" s="16">
        <v>170354.02</v>
      </c>
      <c r="P29" s="16">
        <v>61759.34</v>
      </c>
      <c r="Q29" s="295">
        <f>SUM(Q30:Q33)</f>
        <v>338.90499999999997</v>
      </c>
      <c r="R29" s="295">
        <f>SUM(R30)</f>
        <v>96.836999999999989</v>
      </c>
      <c r="S29" s="295">
        <f>SUM(S30:S33)</f>
        <v>96.836999999999989</v>
      </c>
      <c r="T29" s="295">
        <f>SUM(T30:T33)</f>
        <v>143.77799999999999</v>
      </c>
      <c r="U29" s="295">
        <f>SUM(U30:U33)</f>
        <v>143.77799999999999</v>
      </c>
      <c r="V29" s="295">
        <f>SUM(V30)</f>
        <v>98.29</v>
      </c>
      <c r="W29" s="295">
        <f>SUM(W30)</f>
        <v>98.29</v>
      </c>
      <c r="X29" s="295">
        <f>P29</f>
        <v>61759.34</v>
      </c>
      <c r="Y29" s="295">
        <f>SUM(Y30:Y33)</f>
        <v>0</v>
      </c>
      <c r="Z29" s="295">
        <f>SUM(Z30:Z33)</f>
        <v>338.90999999999997</v>
      </c>
      <c r="AA29" s="295">
        <f>SUM(AA30:AA33)</f>
        <v>49.41</v>
      </c>
      <c r="AB29" s="295">
        <f>SUM(AB30)</f>
        <v>0</v>
      </c>
      <c r="AC29" s="295">
        <f>SUM(AC30)</f>
        <v>0</v>
      </c>
      <c r="AD29" s="318">
        <f>P29-Q29</f>
        <v>61420.434999999998</v>
      </c>
      <c r="AE29" s="318">
        <f>P29-Q29</f>
        <v>61420.434999999998</v>
      </c>
      <c r="AF29" s="321">
        <f>ROUND((AE29*100/P29),2)</f>
        <v>99.45</v>
      </c>
      <c r="AG29" s="295">
        <v>0</v>
      </c>
      <c r="AH29" s="295">
        <v>0</v>
      </c>
      <c r="AI29" s="528"/>
    </row>
    <row r="30" spans="1:35" s="200" customFormat="1" ht="15" hidden="1" customHeight="1">
      <c r="A30" s="419"/>
      <c r="B30" s="294" t="s">
        <v>201</v>
      </c>
      <c r="C30" s="380"/>
      <c r="D30" s="380"/>
      <c r="E30" s="380"/>
      <c r="F30" s="217"/>
      <c r="G30" s="380"/>
      <c r="H30" s="380"/>
      <c r="I30" s="292"/>
      <c r="J30" s="197"/>
      <c r="K30" s="197"/>
      <c r="L30" s="197"/>
      <c r="M30" s="197"/>
      <c r="N30" s="197"/>
      <c r="O30" s="16"/>
      <c r="P30" s="198">
        <f>Q30</f>
        <v>338.90499999999997</v>
      </c>
      <c r="Q30" s="198">
        <f>S30+U30+W30+Y30</f>
        <v>338.90499999999997</v>
      </c>
      <c r="R30" s="199">
        <f>S30</f>
        <v>96.836999999999989</v>
      </c>
      <c r="S30" s="297">
        <f>45.099+28.096+23.642</f>
        <v>96.836999999999989</v>
      </c>
      <c r="T30" s="199">
        <f>U30</f>
        <v>143.77799999999999</v>
      </c>
      <c r="U30" s="199">
        <v>143.77799999999999</v>
      </c>
      <c r="V30" s="297">
        <f>48.88+27.36+22.05</f>
        <v>98.29</v>
      </c>
      <c r="W30" s="297">
        <f>48.88+27.36+22.05</f>
        <v>98.29</v>
      </c>
      <c r="X30" s="295"/>
      <c r="Y30" s="199">
        <v>0</v>
      </c>
      <c r="Z30" s="199">
        <f>96.84+192.66+AA30</f>
        <v>338.90999999999997</v>
      </c>
      <c r="AA30" s="297">
        <f>27.36+22.05</f>
        <v>49.41</v>
      </c>
      <c r="AB30" s="199"/>
      <c r="AC30" s="199"/>
      <c r="AD30" s="358">
        <f>P30-Q30</f>
        <v>0</v>
      </c>
      <c r="AE30" s="199">
        <f>AD30</f>
        <v>0</v>
      </c>
      <c r="AF30" s="199">
        <v>0</v>
      </c>
      <c r="AG30" s="199"/>
      <c r="AH30" s="199"/>
      <c r="AI30" s="528"/>
    </row>
    <row r="31" spans="1:35" s="200" customFormat="1" ht="15" hidden="1" customHeight="1">
      <c r="A31" s="419"/>
      <c r="B31" s="294" t="s">
        <v>222</v>
      </c>
      <c r="C31" s="380"/>
      <c r="D31" s="380"/>
      <c r="E31" s="380"/>
      <c r="F31" s="217"/>
      <c r="G31" s="380"/>
      <c r="H31" s="380"/>
      <c r="I31" s="292"/>
      <c r="J31" s="197"/>
      <c r="K31" s="197"/>
      <c r="L31" s="197"/>
      <c r="M31" s="197"/>
      <c r="N31" s="197"/>
      <c r="O31" s="16"/>
      <c r="P31" s="197">
        <v>0</v>
      </c>
      <c r="Q31" s="198">
        <f>S31+U31+W31+Y31</f>
        <v>0</v>
      </c>
      <c r="R31" s="199"/>
      <c r="S31" s="199">
        <v>0</v>
      </c>
      <c r="T31" s="199"/>
      <c r="U31" s="199">
        <v>0</v>
      </c>
      <c r="V31" s="199"/>
      <c r="W31" s="199"/>
      <c r="X31" s="295"/>
      <c r="Y31" s="199"/>
      <c r="Z31" s="199">
        <f>AA31</f>
        <v>0</v>
      </c>
      <c r="AA31" s="297"/>
      <c r="AB31" s="199"/>
      <c r="AC31" s="199"/>
      <c r="AD31" s="358"/>
      <c r="AE31" s="199"/>
      <c r="AF31" s="199"/>
      <c r="AG31" s="199"/>
      <c r="AH31" s="199"/>
      <c r="AI31" s="528"/>
    </row>
    <row r="32" spans="1:35" s="200" customFormat="1" ht="15" hidden="1" customHeight="1">
      <c r="A32" s="419"/>
      <c r="B32" s="294" t="s">
        <v>217</v>
      </c>
      <c r="C32" s="380"/>
      <c r="D32" s="380"/>
      <c r="E32" s="380"/>
      <c r="F32" s="217"/>
      <c r="G32" s="380"/>
      <c r="H32" s="380"/>
      <c r="I32" s="292"/>
      <c r="J32" s="197"/>
      <c r="K32" s="197"/>
      <c r="L32" s="197"/>
      <c r="M32" s="197"/>
      <c r="N32" s="197"/>
      <c r="O32" s="16"/>
      <c r="P32" s="197">
        <v>0</v>
      </c>
      <c r="Q32" s="198">
        <f>S32+U32+W32+Y32</f>
        <v>0</v>
      </c>
      <c r="R32" s="199"/>
      <c r="S32" s="199"/>
      <c r="T32" s="199"/>
      <c r="U32" s="199"/>
      <c r="V32" s="199"/>
      <c r="W32" s="199"/>
      <c r="X32" s="295"/>
      <c r="Y32" s="199">
        <v>0</v>
      </c>
      <c r="Z32" s="199">
        <f>AA32</f>
        <v>0</v>
      </c>
      <c r="AA32" s="297">
        <f>Y32</f>
        <v>0</v>
      </c>
      <c r="AB32" s="199"/>
      <c r="AC32" s="199"/>
      <c r="AD32" s="358">
        <f>P32-Q32</f>
        <v>0</v>
      </c>
      <c r="AE32" s="199">
        <f t="shared" ref="AE32:AF36" si="20">AD32</f>
        <v>0</v>
      </c>
      <c r="AF32" s="199">
        <v>0</v>
      </c>
      <c r="AG32" s="199"/>
      <c r="AH32" s="199"/>
      <c r="AI32" s="528"/>
    </row>
    <row r="33" spans="1:35" s="200" customFormat="1" ht="15" hidden="1" customHeight="1">
      <c r="A33" s="419"/>
      <c r="B33" s="294" t="s">
        <v>218</v>
      </c>
      <c r="C33" s="380"/>
      <c r="D33" s="380"/>
      <c r="E33" s="380"/>
      <c r="F33" s="217"/>
      <c r="G33" s="380"/>
      <c r="H33" s="380"/>
      <c r="I33" s="292"/>
      <c r="J33" s="197"/>
      <c r="K33" s="197"/>
      <c r="L33" s="197"/>
      <c r="M33" s="197"/>
      <c r="N33" s="197"/>
      <c r="O33" s="16"/>
      <c r="P33" s="197">
        <v>0</v>
      </c>
      <c r="Q33" s="198">
        <f>S33+U33+W33+Y33</f>
        <v>0</v>
      </c>
      <c r="R33" s="199"/>
      <c r="S33" s="199"/>
      <c r="T33" s="199"/>
      <c r="U33" s="199"/>
      <c r="V33" s="199"/>
      <c r="W33" s="199"/>
      <c r="X33" s="295"/>
      <c r="Y33" s="199">
        <v>0</v>
      </c>
      <c r="Z33" s="199">
        <f>AA33</f>
        <v>0</v>
      </c>
      <c r="AA33" s="297">
        <f>Y33</f>
        <v>0</v>
      </c>
      <c r="AB33" s="199"/>
      <c r="AC33" s="199"/>
      <c r="AD33" s="358">
        <f>P33-Q33</f>
        <v>0</v>
      </c>
      <c r="AE33" s="199">
        <f t="shared" si="20"/>
        <v>0</v>
      </c>
      <c r="AF33" s="199">
        <v>0</v>
      </c>
      <c r="AG33" s="199"/>
      <c r="AH33" s="199"/>
      <c r="AI33" s="528"/>
    </row>
    <row r="34" spans="1:35" ht="40.5" customHeight="1">
      <c r="A34" s="419"/>
      <c r="B34" s="332"/>
      <c r="C34" s="381"/>
      <c r="D34" s="381"/>
      <c r="E34" s="381"/>
      <c r="F34" s="88"/>
      <c r="G34" s="380"/>
      <c r="H34" s="380"/>
      <c r="I34" s="14" t="s">
        <v>61</v>
      </c>
      <c r="J34" s="64">
        <v>0</v>
      </c>
      <c r="K34" s="16">
        <v>0</v>
      </c>
      <c r="L34" s="64">
        <v>0</v>
      </c>
      <c r="M34" s="64">
        <v>0</v>
      </c>
      <c r="N34" s="64"/>
      <c r="O34" s="16">
        <f>J34-Q34</f>
        <v>0</v>
      </c>
      <c r="P34" s="64">
        <v>0</v>
      </c>
      <c r="Q34" s="110"/>
      <c r="R34" s="110"/>
      <c r="S34" s="110"/>
      <c r="T34" s="110"/>
      <c r="U34" s="110"/>
      <c r="V34" s="110"/>
      <c r="W34" s="110"/>
      <c r="X34" s="295">
        <f>P34</f>
        <v>0</v>
      </c>
      <c r="Y34" s="319">
        <v>0</v>
      </c>
      <c r="Z34" s="319">
        <v>0</v>
      </c>
      <c r="AA34" s="319">
        <v>0</v>
      </c>
      <c r="AB34" s="110"/>
      <c r="AC34" s="110"/>
      <c r="AD34" s="359">
        <f>P34-Q34</f>
        <v>0</v>
      </c>
      <c r="AE34" s="295">
        <f t="shared" si="20"/>
        <v>0</v>
      </c>
      <c r="AF34" s="295">
        <f t="shared" si="20"/>
        <v>0</v>
      </c>
      <c r="AG34" s="110"/>
      <c r="AH34" s="110"/>
      <c r="AI34" s="528"/>
    </row>
    <row r="35" spans="1:35" ht="27.75" customHeight="1">
      <c r="A35" s="419"/>
      <c r="B35" s="289"/>
      <c r="C35" s="381"/>
      <c r="D35" s="381"/>
      <c r="E35" s="381"/>
      <c r="F35" s="88"/>
      <c r="G35" s="380"/>
      <c r="H35" s="380"/>
      <c r="I35" s="14" t="s">
        <v>14</v>
      </c>
      <c r="J35" s="64">
        <v>0</v>
      </c>
      <c r="K35" s="16">
        <v>0</v>
      </c>
      <c r="L35" s="64">
        <v>0</v>
      </c>
      <c r="M35" s="64">
        <v>0</v>
      </c>
      <c r="N35" s="64"/>
      <c r="O35" s="16">
        <f>J35-Q35</f>
        <v>0</v>
      </c>
      <c r="P35" s="64">
        <v>0</v>
      </c>
      <c r="Q35" s="110"/>
      <c r="R35" s="110"/>
      <c r="S35" s="110"/>
      <c r="T35" s="110"/>
      <c r="U35" s="110"/>
      <c r="V35" s="110"/>
      <c r="W35" s="110"/>
      <c r="X35" s="295">
        <f>P35</f>
        <v>0</v>
      </c>
      <c r="Y35" s="319">
        <v>0</v>
      </c>
      <c r="Z35" s="319">
        <v>0</v>
      </c>
      <c r="AA35" s="319">
        <v>0</v>
      </c>
      <c r="AB35" s="110"/>
      <c r="AC35" s="110"/>
      <c r="AD35" s="359">
        <f>P35-Q35</f>
        <v>0</v>
      </c>
      <c r="AE35" s="295">
        <f t="shared" si="20"/>
        <v>0</v>
      </c>
      <c r="AF35" s="295">
        <f t="shared" si="20"/>
        <v>0</v>
      </c>
      <c r="AG35" s="110"/>
      <c r="AH35" s="110"/>
      <c r="AI35" s="528"/>
    </row>
    <row r="36" spans="1:35" ht="63" customHeight="1">
      <c r="A36" s="420"/>
      <c r="B36" s="290"/>
      <c r="C36" s="382"/>
      <c r="D36" s="382"/>
      <c r="E36" s="382"/>
      <c r="F36" s="88"/>
      <c r="G36" s="417"/>
      <c r="H36" s="417"/>
      <c r="I36" s="14" t="s">
        <v>13</v>
      </c>
      <c r="J36" s="64">
        <v>806671.93</v>
      </c>
      <c r="K36" s="16">
        <v>341810.14</v>
      </c>
      <c r="L36" s="16">
        <v>341810.14</v>
      </c>
      <c r="M36" s="64">
        <v>0</v>
      </c>
      <c r="N36" s="64"/>
      <c r="O36" s="16">
        <f>J36</f>
        <v>806671.93</v>
      </c>
      <c r="P36" s="64">
        <v>403335.96500000003</v>
      </c>
      <c r="Q36" s="110"/>
      <c r="R36" s="110"/>
      <c r="S36" s="110"/>
      <c r="T36" s="110"/>
      <c r="U36" s="110"/>
      <c r="V36" s="110"/>
      <c r="W36" s="110"/>
      <c r="X36" s="295">
        <f>P36</f>
        <v>403335.96500000003</v>
      </c>
      <c r="Y36" s="319">
        <v>0</v>
      </c>
      <c r="Z36" s="319">
        <v>0</v>
      </c>
      <c r="AA36" s="319">
        <v>0</v>
      </c>
      <c r="AB36" s="110"/>
      <c r="AC36" s="110"/>
      <c r="AD36" s="359">
        <f>P36-Q36</f>
        <v>403335.96500000003</v>
      </c>
      <c r="AE36" s="295">
        <f t="shared" si="20"/>
        <v>403335.96500000003</v>
      </c>
      <c r="AF36" s="295">
        <v>100</v>
      </c>
      <c r="AG36" s="110"/>
      <c r="AH36" s="110"/>
      <c r="AI36" s="529"/>
    </row>
    <row r="37" spans="1:35" ht="35.25" customHeight="1">
      <c r="A37" s="18"/>
      <c r="B37" s="426" t="s">
        <v>50</v>
      </c>
      <c r="C37" s="426"/>
      <c r="D37" s="426"/>
      <c r="E37" s="426"/>
      <c r="F37" s="426"/>
      <c r="G37" s="426"/>
      <c r="H37" s="426"/>
      <c r="I37" s="92"/>
      <c r="J37" s="109"/>
      <c r="K37" s="20"/>
      <c r="L37" s="20"/>
      <c r="M37" s="20"/>
      <c r="N37" s="92"/>
      <c r="O37" s="109"/>
      <c r="P37" s="109"/>
      <c r="Q37" s="110"/>
      <c r="R37" s="110"/>
      <c r="S37" s="110"/>
      <c r="T37" s="110"/>
      <c r="U37" s="110"/>
      <c r="V37" s="110"/>
      <c r="W37" s="110"/>
      <c r="X37" s="110"/>
      <c r="Y37" s="110"/>
      <c r="Z37" s="110"/>
      <c r="AA37" s="110"/>
      <c r="AB37" s="110"/>
      <c r="AC37" s="110"/>
      <c r="AD37" s="355"/>
      <c r="AE37" s="110"/>
      <c r="AF37" s="110"/>
      <c r="AG37" s="110"/>
      <c r="AH37" s="110"/>
      <c r="AI37" s="369"/>
    </row>
    <row r="38" spans="1:35" ht="52.5" customHeight="1">
      <c r="A38" s="545"/>
      <c r="B38" s="546"/>
      <c r="C38" s="546"/>
      <c r="D38" s="546"/>
      <c r="E38" s="546"/>
      <c r="F38" s="546"/>
      <c r="G38" s="546"/>
      <c r="H38" s="547"/>
      <c r="I38" s="14" t="s">
        <v>60</v>
      </c>
      <c r="J38" s="32">
        <f t="shared" ref="J38:M41" si="21">J43+J68</f>
        <v>0</v>
      </c>
      <c r="K38" s="12">
        <f t="shared" si="21"/>
        <v>0</v>
      </c>
      <c r="L38" s="12">
        <f t="shared" si="21"/>
        <v>0</v>
      </c>
      <c r="M38" s="12">
        <f t="shared" si="21"/>
        <v>0</v>
      </c>
      <c r="N38" s="12"/>
      <c r="O38" s="32">
        <f t="shared" ref="O38:P41" si="22">O43+O68</f>
        <v>0</v>
      </c>
      <c r="P38" s="12">
        <f t="shared" si="22"/>
        <v>0</v>
      </c>
      <c r="Q38" s="12">
        <f t="shared" ref="Q38:AH38" si="23">Q43+Q68</f>
        <v>0</v>
      </c>
      <c r="R38" s="12">
        <f t="shared" si="23"/>
        <v>0</v>
      </c>
      <c r="S38" s="12">
        <f t="shared" si="23"/>
        <v>0</v>
      </c>
      <c r="T38" s="12">
        <f t="shared" si="23"/>
        <v>0</v>
      </c>
      <c r="U38" s="12">
        <f t="shared" si="23"/>
        <v>0</v>
      </c>
      <c r="V38" s="12">
        <f t="shared" si="23"/>
        <v>0</v>
      </c>
      <c r="W38" s="12">
        <f t="shared" si="23"/>
        <v>0</v>
      </c>
      <c r="X38" s="12">
        <f t="shared" si="23"/>
        <v>0</v>
      </c>
      <c r="Y38" s="12">
        <f t="shared" si="23"/>
        <v>0</v>
      </c>
      <c r="Z38" s="12">
        <f t="shared" si="23"/>
        <v>0</v>
      </c>
      <c r="AA38" s="12">
        <f t="shared" si="23"/>
        <v>0</v>
      </c>
      <c r="AB38" s="12">
        <f t="shared" si="23"/>
        <v>0</v>
      </c>
      <c r="AC38" s="12">
        <f t="shared" si="23"/>
        <v>0</v>
      </c>
      <c r="AD38" s="318">
        <v>0</v>
      </c>
      <c r="AE38" s="12">
        <f t="shared" si="23"/>
        <v>0</v>
      </c>
      <c r="AF38" s="12">
        <f t="shared" si="23"/>
        <v>0</v>
      </c>
      <c r="AG38" s="12">
        <f t="shared" si="23"/>
        <v>0</v>
      </c>
      <c r="AH38" s="12">
        <f t="shared" si="23"/>
        <v>0</v>
      </c>
      <c r="AI38" s="369"/>
    </row>
    <row r="39" spans="1:35" ht="39.75" customHeight="1">
      <c r="A39" s="548"/>
      <c r="B39" s="549"/>
      <c r="C39" s="549"/>
      <c r="D39" s="549"/>
      <c r="E39" s="549"/>
      <c r="F39" s="549"/>
      <c r="G39" s="549"/>
      <c r="H39" s="550"/>
      <c r="I39" s="14" t="s">
        <v>61</v>
      </c>
      <c r="J39" s="12">
        <f t="shared" si="21"/>
        <v>9309.7099999999991</v>
      </c>
      <c r="K39" s="12">
        <f t="shared" si="21"/>
        <v>548.5</v>
      </c>
      <c r="L39" s="12">
        <f t="shared" si="21"/>
        <v>6008.8600000000006</v>
      </c>
      <c r="M39" s="12">
        <f t="shared" si="21"/>
        <v>1332.27</v>
      </c>
      <c r="N39" s="12"/>
      <c r="O39" s="12">
        <f t="shared" si="22"/>
        <v>9121.7099999999991</v>
      </c>
      <c r="P39" s="12">
        <f t="shared" si="22"/>
        <v>7549.6299999999992</v>
      </c>
      <c r="Q39" s="12">
        <f t="shared" ref="Q39:AH39" si="24">Q44+Q69</f>
        <v>261</v>
      </c>
      <c r="R39" s="12">
        <f t="shared" si="24"/>
        <v>60</v>
      </c>
      <c r="S39" s="12">
        <f t="shared" si="24"/>
        <v>60</v>
      </c>
      <c r="T39" s="12">
        <f t="shared" si="24"/>
        <v>81</v>
      </c>
      <c r="U39" s="12">
        <f t="shared" si="24"/>
        <v>81</v>
      </c>
      <c r="V39" s="12">
        <f t="shared" si="24"/>
        <v>120</v>
      </c>
      <c r="W39" s="12">
        <f t="shared" si="24"/>
        <v>120</v>
      </c>
      <c r="X39" s="12">
        <f t="shared" si="24"/>
        <v>0</v>
      </c>
      <c r="Y39" s="12">
        <f t="shared" si="24"/>
        <v>0</v>
      </c>
      <c r="Z39" s="12">
        <f t="shared" si="24"/>
        <v>0</v>
      </c>
      <c r="AA39" s="12">
        <f t="shared" si="24"/>
        <v>0</v>
      </c>
      <c r="AB39" s="12">
        <f t="shared" si="24"/>
        <v>0</v>
      </c>
      <c r="AC39" s="12">
        <f t="shared" si="24"/>
        <v>0</v>
      </c>
      <c r="AD39" s="318">
        <f t="shared" si="24"/>
        <v>7288.6299999999992</v>
      </c>
      <c r="AE39" s="318">
        <f>AE44+AE69</f>
        <v>7288.6299999999992</v>
      </c>
      <c r="AF39" s="321">
        <f>ROUND((AE39*100/P39),2)</f>
        <v>96.54</v>
      </c>
      <c r="AG39" s="12">
        <f t="shared" si="24"/>
        <v>0</v>
      </c>
      <c r="AH39" s="12">
        <f t="shared" si="24"/>
        <v>0</v>
      </c>
      <c r="AI39" s="369"/>
    </row>
    <row r="40" spans="1:35" ht="25.5" customHeight="1">
      <c r="A40" s="548"/>
      <c r="B40" s="549"/>
      <c r="C40" s="549"/>
      <c r="D40" s="549"/>
      <c r="E40" s="549"/>
      <c r="F40" s="549"/>
      <c r="G40" s="549"/>
      <c r="H40" s="550"/>
      <c r="I40" s="14" t="s">
        <v>14</v>
      </c>
      <c r="J40" s="12">
        <f t="shared" si="21"/>
        <v>217529.99</v>
      </c>
      <c r="K40" s="12">
        <f t="shared" si="21"/>
        <v>89703.4</v>
      </c>
      <c r="L40" s="12">
        <f t="shared" si="21"/>
        <v>94644.06</v>
      </c>
      <c r="M40" s="12">
        <f t="shared" si="21"/>
        <v>0</v>
      </c>
      <c r="N40" s="12"/>
      <c r="O40" s="12">
        <f t="shared" si="22"/>
        <v>217529.99</v>
      </c>
      <c r="P40" s="12">
        <f t="shared" si="22"/>
        <v>111679.99</v>
      </c>
      <c r="Q40" s="12">
        <f t="shared" ref="Q40:AH40" si="25">Q45+Q70</f>
        <v>0</v>
      </c>
      <c r="R40" s="12">
        <f t="shared" si="25"/>
        <v>0</v>
      </c>
      <c r="S40" s="12">
        <f t="shared" si="25"/>
        <v>0</v>
      </c>
      <c r="T40" s="12">
        <f t="shared" si="25"/>
        <v>0</v>
      </c>
      <c r="U40" s="12">
        <f t="shared" si="25"/>
        <v>0</v>
      </c>
      <c r="V40" s="12">
        <f t="shared" si="25"/>
        <v>0</v>
      </c>
      <c r="W40" s="12">
        <f t="shared" si="25"/>
        <v>0</v>
      </c>
      <c r="X40" s="12">
        <f t="shared" si="25"/>
        <v>111679.99</v>
      </c>
      <c r="Y40" s="12">
        <f t="shared" si="25"/>
        <v>0</v>
      </c>
      <c r="Z40" s="12">
        <f t="shared" si="25"/>
        <v>0</v>
      </c>
      <c r="AA40" s="12">
        <f t="shared" si="25"/>
        <v>0</v>
      </c>
      <c r="AB40" s="12">
        <f t="shared" si="25"/>
        <v>0</v>
      </c>
      <c r="AC40" s="12">
        <f t="shared" si="25"/>
        <v>0</v>
      </c>
      <c r="AD40" s="318">
        <f t="shared" si="25"/>
        <v>111679.99</v>
      </c>
      <c r="AE40" s="12">
        <f t="shared" si="25"/>
        <v>111679.99</v>
      </c>
      <c r="AF40" s="321">
        <f>ROUND((AE40*100/P40),2)</f>
        <v>100</v>
      </c>
      <c r="AG40" s="12">
        <f t="shared" si="25"/>
        <v>0</v>
      </c>
      <c r="AH40" s="12">
        <f t="shared" si="25"/>
        <v>0</v>
      </c>
      <c r="AI40" s="369"/>
    </row>
    <row r="41" spans="1:35" ht="25.5">
      <c r="A41" s="551"/>
      <c r="B41" s="552"/>
      <c r="C41" s="552"/>
      <c r="D41" s="552"/>
      <c r="E41" s="552"/>
      <c r="F41" s="552"/>
      <c r="G41" s="552"/>
      <c r="H41" s="553"/>
      <c r="I41" s="14" t="s">
        <v>13</v>
      </c>
      <c r="J41" s="12">
        <f t="shared" si="21"/>
        <v>0</v>
      </c>
      <c r="K41" s="12">
        <f t="shared" si="21"/>
        <v>0</v>
      </c>
      <c r="L41" s="12">
        <f t="shared" si="21"/>
        <v>0</v>
      </c>
      <c r="M41" s="12">
        <f t="shared" si="21"/>
        <v>0</v>
      </c>
      <c r="N41" s="12"/>
      <c r="O41" s="12">
        <f t="shared" si="22"/>
        <v>0</v>
      </c>
      <c r="P41" s="12">
        <f t="shared" si="22"/>
        <v>0</v>
      </c>
      <c r="Q41" s="12">
        <f t="shared" ref="Q41:AH41" si="26">Q46+Q71</f>
        <v>0</v>
      </c>
      <c r="R41" s="12">
        <f t="shared" si="26"/>
        <v>0</v>
      </c>
      <c r="S41" s="12">
        <f t="shared" si="26"/>
        <v>0</v>
      </c>
      <c r="T41" s="12">
        <f t="shared" si="26"/>
        <v>0</v>
      </c>
      <c r="U41" s="12">
        <f t="shared" si="26"/>
        <v>0</v>
      </c>
      <c r="V41" s="12">
        <f t="shared" si="26"/>
        <v>0</v>
      </c>
      <c r="W41" s="12">
        <f t="shared" si="26"/>
        <v>0</v>
      </c>
      <c r="X41" s="12">
        <f t="shared" si="26"/>
        <v>0</v>
      </c>
      <c r="Y41" s="12">
        <f t="shared" si="26"/>
        <v>0</v>
      </c>
      <c r="Z41" s="12">
        <f t="shared" si="26"/>
        <v>0</v>
      </c>
      <c r="AA41" s="12">
        <f t="shared" si="26"/>
        <v>0</v>
      </c>
      <c r="AB41" s="12">
        <f t="shared" si="26"/>
        <v>0</v>
      </c>
      <c r="AC41" s="12">
        <f t="shared" si="26"/>
        <v>0</v>
      </c>
      <c r="AD41" s="318">
        <f t="shared" si="26"/>
        <v>0</v>
      </c>
      <c r="AE41" s="12">
        <f t="shared" si="26"/>
        <v>0</v>
      </c>
      <c r="AF41" s="12">
        <f t="shared" si="26"/>
        <v>0</v>
      </c>
      <c r="AG41" s="12">
        <f t="shared" si="26"/>
        <v>0</v>
      </c>
      <c r="AH41" s="12">
        <f t="shared" si="26"/>
        <v>0</v>
      </c>
      <c r="AI41" s="369"/>
    </row>
    <row r="42" spans="1:35" ht="33" customHeight="1">
      <c r="A42" s="44"/>
      <c r="B42" s="421" t="s">
        <v>45</v>
      </c>
      <c r="C42" s="422"/>
      <c r="D42" s="422"/>
      <c r="E42" s="422"/>
      <c r="F42" s="422"/>
      <c r="G42" s="422"/>
      <c r="H42" s="423"/>
      <c r="I42" s="92"/>
      <c r="J42" s="109"/>
      <c r="K42" s="20"/>
      <c r="L42" s="20"/>
      <c r="M42" s="20"/>
      <c r="N42" s="92"/>
      <c r="O42" s="109"/>
      <c r="P42" s="109"/>
      <c r="Q42" s="110"/>
      <c r="R42" s="110"/>
      <c r="S42" s="110"/>
      <c r="T42" s="110"/>
      <c r="U42" s="110"/>
      <c r="V42" s="110"/>
      <c r="W42" s="110"/>
      <c r="X42" s="110"/>
      <c r="Y42" s="110"/>
      <c r="Z42" s="110"/>
      <c r="AA42" s="110"/>
      <c r="AB42" s="110"/>
      <c r="AC42" s="110"/>
      <c r="AD42" s="355"/>
      <c r="AE42" s="110"/>
      <c r="AF42" s="110"/>
      <c r="AG42" s="110"/>
      <c r="AH42" s="110"/>
      <c r="AI42" s="369"/>
    </row>
    <row r="43" spans="1:35" ht="51">
      <c r="A43" s="497"/>
      <c r="B43" s="554"/>
      <c r="C43" s="555"/>
      <c r="D43" s="555"/>
      <c r="E43" s="555"/>
      <c r="F43" s="555"/>
      <c r="G43" s="555"/>
      <c r="H43" s="556"/>
      <c r="I43" s="14" t="s">
        <v>60</v>
      </c>
      <c r="J43" s="32"/>
      <c r="K43" s="12">
        <f>K47+K49</f>
        <v>0</v>
      </c>
      <c r="L43" s="12">
        <v>0</v>
      </c>
      <c r="M43" s="12">
        <f>M47+M49</f>
        <v>0</v>
      </c>
      <c r="N43" s="12"/>
      <c r="O43" s="32"/>
      <c r="P43" s="12">
        <v>0</v>
      </c>
      <c r="Q43" s="12">
        <f t="shared" ref="Q43:AH43" si="27">Q47+Q49</f>
        <v>0</v>
      </c>
      <c r="R43" s="12">
        <f t="shared" si="27"/>
        <v>0</v>
      </c>
      <c r="S43" s="12">
        <f t="shared" si="27"/>
        <v>0</v>
      </c>
      <c r="T43" s="12">
        <f t="shared" si="27"/>
        <v>0</v>
      </c>
      <c r="U43" s="12">
        <f t="shared" si="27"/>
        <v>0</v>
      </c>
      <c r="V43" s="12">
        <f t="shared" si="27"/>
        <v>0</v>
      </c>
      <c r="W43" s="12">
        <f t="shared" si="27"/>
        <v>0</v>
      </c>
      <c r="X43" s="12">
        <f t="shared" si="27"/>
        <v>0</v>
      </c>
      <c r="Y43" s="12">
        <f t="shared" si="27"/>
        <v>0</v>
      </c>
      <c r="Z43" s="12">
        <f t="shared" si="27"/>
        <v>0</v>
      </c>
      <c r="AA43" s="12">
        <f t="shared" si="27"/>
        <v>0</v>
      </c>
      <c r="AB43" s="12">
        <f t="shared" si="27"/>
        <v>0</v>
      </c>
      <c r="AC43" s="12">
        <f t="shared" si="27"/>
        <v>0</v>
      </c>
      <c r="AD43" s="318">
        <v>0</v>
      </c>
      <c r="AE43" s="12">
        <v>0</v>
      </c>
      <c r="AF43" s="12">
        <f t="shared" si="27"/>
        <v>0</v>
      </c>
      <c r="AG43" s="12">
        <f t="shared" si="27"/>
        <v>0</v>
      </c>
      <c r="AH43" s="12">
        <f t="shared" si="27"/>
        <v>0</v>
      </c>
      <c r="AI43" s="369"/>
    </row>
    <row r="44" spans="1:35" ht="38.25">
      <c r="A44" s="497"/>
      <c r="B44" s="557"/>
      <c r="C44" s="558"/>
      <c r="D44" s="558"/>
      <c r="E44" s="558"/>
      <c r="F44" s="558"/>
      <c r="G44" s="558"/>
      <c r="H44" s="559"/>
      <c r="I44" s="14" t="s">
        <v>61</v>
      </c>
      <c r="J44" s="12">
        <f>J55+J62+J64+J47+J49</f>
        <v>9145.73</v>
      </c>
      <c r="K44" s="12">
        <f>K55+K62+K64+K47+K49</f>
        <v>409.5</v>
      </c>
      <c r="L44" s="12">
        <f>L55+L62+L64+L47+L49</f>
        <v>6008.8600000000006</v>
      </c>
      <c r="M44" s="12">
        <f>M55+M62+M64+M47+M49</f>
        <v>1332.27</v>
      </c>
      <c r="N44" s="12"/>
      <c r="O44" s="12">
        <f>O55+O62+O64+O47+O49</f>
        <v>8957.73</v>
      </c>
      <c r="P44" s="12">
        <f>P55+P62+P64+P47+P49</f>
        <v>7385.65</v>
      </c>
      <c r="Q44" s="12">
        <f t="shared" ref="Q44:AH44" si="28">Q55+Q62+Q64+Q47+Q49</f>
        <v>261</v>
      </c>
      <c r="R44" s="12">
        <f t="shared" si="28"/>
        <v>60</v>
      </c>
      <c r="S44" s="12">
        <f t="shared" si="28"/>
        <v>60</v>
      </c>
      <c r="T44" s="12">
        <f t="shared" si="28"/>
        <v>81</v>
      </c>
      <c r="U44" s="12">
        <f t="shared" si="28"/>
        <v>81</v>
      </c>
      <c r="V44" s="12">
        <f t="shared" si="28"/>
        <v>120</v>
      </c>
      <c r="W44" s="12">
        <f t="shared" si="28"/>
        <v>120</v>
      </c>
      <c r="X44" s="12">
        <f t="shared" si="28"/>
        <v>0</v>
      </c>
      <c r="Y44" s="12">
        <f t="shared" si="28"/>
        <v>0</v>
      </c>
      <c r="Z44" s="12">
        <f t="shared" si="28"/>
        <v>0</v>
      </c>
      <c r="AA44" s="12">
        <f t="shared" si="28"/>
        <v>0</v>
      </c>
      <c r="AB44" s="12">
        <f t="shared" si="28"/>
        <v>0</v>
      </c>
      <c r="AC44" s="12">
        <f t="shared" si="28"/>
        <v>0</v>
      </c>
      <c r="AD44" s="318">
        <f>AD55+AD62+AD64+AD47+AD49</f>
        <v>7124.65</v>
      </c>
      <c r="AE44" s="318">
        <f>AE55+AE62+AE64+AE47+AE49</f>
        <v>7124.65</v>
      </c>
      <c r="AF44" s="321">
        <f>ROUND((AE44*100/P44),2)</f>
        <v>96.47</v>
      </c>
      <c r="AG44" s="12">
        <f t="shared" si="28"/>
        <v>0</v>
      </c>
      <c r="AH44" s="12">
        <f t="shared" si="28"/>
        <v>0</v>
      </c>
      <c r="AI44" s="369"/>
    </row>
    <row r="45" spans="1:35" ht="25.5">
      <c r="A45" s="497"/>
      <c r="B45" s="557"/>
      <c r="C45" s="558"/>
      <c r="D45" s="558"/>
      <c r="E45" s="558"/>
      <c r="F45" s="558"/>
      <c r="G45" s="558"/>
      <c r="H45" s="559"/>
      <c r="I45" s="14" t="s">
        <v>14</v>
      </c>
      <c r="J45" s="12">
        <f>J51</f>
        <v>217529.99</v>
      </c>
      <c r="K45" s="12">
        <f>K51</f>
        <v>89703.4</v>
      </c>
      <c r="L45" s="12">
        <f>L51</f>
        <v>94644.06</v>
      </c>
      <c r="M45" s="12">
        <f>M51</f>
        <v>0</v>
      </c>
      <c r="N45" s="12"/>
      <c r="O45" s="12">
        <f>O51</f>
        <v>217529.99</v>
      </c>
      <c r="P45" s="12">
        <f>P51</f>
        <v>111679.99</v>
      </c>
      <c r="Q45" s="12">
        <f t="shared" ref="Q45:AH45" si="29">Q51</f>
        <v>0</v>
      </c>
      <c r="R45" s="12">
        <f t="shared" si="29"/>
        <v>0</v>
      </c>
      <c r="S45" s="12">
        <f t="shared" si="29"/>
        <v>0</v>
      </c>
      <c r="T45" s="12">
        <f t="shared" si="29"/>
        <v>0</v>
      </c>
      <c r="U45" s="12">
        <f t="shared" si="29"/>
        <v>0</v>
      </c>
      <c r="V45" s="12">
        <f t="shared" si="29"/>
        <v>0</v>
      </c>
      <c r="W45" s="12">
        <f t="shared" si="29"/>
        <v>0</v>
      </c>
      <c r="X45" s="12">
        <f t="shared" si="29"/>
        <v>111679.99</v>
      </c>
      <c r="Y45" s="12">
        <f t="shared" si="29"/>
        <v>0</v>
      </c>
      <c r="Z45" s="12">
        <f t="shared" si="29"/>
        <v>0</v>
      </c>
      <c r="AA45" s="12">
        <f t="shared" si="29"/>
        <v>0</v>
      </c>
      <c r="AB45" s="12">
        <f t="shared" si="29"/>
        <v>0</v>
      </c>
      <c r="AC45" s="12">
        <f t="shared" si="29"/>
        <v>0</v>
      </c>
      <c r="AD45" s="318">
        <f>AD51</f>
        <v>111679.99</v>
      </c>
      <c r="AE45" s="12">
        <f t="shared" si="29"/>
        <v>111679.99</v>
      </c>
      <c r="AF45" s="321">
        <f>ROUND((AE45*100/P45),2)</f>
        <v>100</v>
      </c>
      <c r="AG45" s="12">
        <f t="shared" si="29"/>
        <v>0</v>
      </c>
      <c r="AH45" s="12">
        <f t="shared" si="29"/>
        <v>0</v>
      </c>
      <c r="AI45" s="369"/>
    </row>
    <row r="46" spans="1:35" ht="25.5">
      <c r="A46" s="497"/>
      <c r="B46" s="560"/>
      <c r="C46" s="561"/>
      <c r="D46" s="561"/>
      <c r="E46" s="561"/>
      <c r="F46" s="561"/>
      <c r="G46" s="561"/>
      <c r="H46" s="562"/>
      <c r="I46" s="14" t="s">
        <v>13</v>
      </c>
      <c r="J46" s="12">
        <v>0</v>
      </c>
      <c r="K46" s="12">
        <v>0</v>
      </c>
      <c r="L46" s="12">
        <v>0</v>
      </c>
      <c r="M46" s="12">
        <v>0</v>
      </c>
      <c r="N46" s="12"/>
      <c r="O46" s="12">
        <v>0</v>
      </c>
      <c r="P46" s="12"/>
      <c r="Q46" s="12"/>
      <c r="R46" s="12"/>
      <c r="S46" s="12"/>
      <c r="T46" s="12"/>
      <c r="U46" s="12"/>
      <c r="V46" s="12"/>
      <c r="W46" s="12"/>
      <c r="X46" s="12"/>
      <c r="Y46" s="12"/>
      <c r="Z46" s="12"/>
      <c r="AA46" s="12"/>
      <c r="AB46" s="12"/>
      <c r="AC46" s="12"/>
      <c r="AD46" s="318"/>
      <c r="AE46" s="12"/>
      <c r="AF46" s="12"/>
      <c r="AG46" s="12"/>
      <c r="AH46" s="12"/>
      <c r="AI46" s="369"/>
    </row>
    <row r="47" spans="1:35" s="350" customFormat="1" ht="25.5" customHeight="1">
      <c r="A47" s="469" t="s">
        <v>65</v>
      </c>
      <c r="B47" s="182" t="s">
        <v>53</v>
      </c>
      <c r="C47" s="379">
        <v>600</v>
      </c>
      <c r="D47" s="379">
        <v>1100</v>
      </c>
      <c r="E47" s="379"/>
      <c r="F47" s="379"/>
      <c r="G47" s="347"/>
      <c r="H47" s="347"/>
      <c r="I47" s="377" t="s">
        <v>61</v>
      </c>
      <c r="J47" s="213">
        <f>J48</f>
        <v>3372.84</v>
      </c>
      <c r="K47" s="213">
        <f>K48</f>
        <v>0</v>
      </c>
      <c r="L47" s="213">
        <f>L48</f>
        <v>2858.34</v>
      </c>
      <c r="M47" s="213">
        <f>M48</f>
        <v>0</v>
      </c>
      <c r="N47" s="213"/>
      <c r="O47" s="213">
        <f>O48</f>
        <v>3372.84</v>
      </c>
      <c r="P47" s="213">
        <f>P48</f>
        <v>3372.84</v>
      </c>
      <c r="Q47" s="349">
        <v>0</v>
      </c>
      <c r="R47" s="349">
        <v>0</v>
      </c>
      <c r="S47" s="349">
        <v>0</v>
      </c>
      <c r="T47" s="349">
        <v>0</v>
      </c>
      <c r="U47" s="349">
        <v>0</v>
      </c>
      <c r="V47" s="349">
        <v>0</v>
      </c>
      <c r="W47" s="349">
        <v>0</v>
      </c>
      <c r="X47" s="349">
        <v>0</v>
      </c>
      <c r="Y47" s="349">
        <v>0</v>
      </c>
      <c r="Z47" s="349">
        <v>0</v>
      </c>
      <c r="AA47" s="349">
        <v>0</v>
      </c>
      <c r="AB47" s="349">
        <v>0</v>
      </c>
      <c r="AC47" s="349">
        <v>0</v>
      </c>
      <c r="AD47" s="323">
        <f>P47-Q47</f>
        <v>3372.84</v>
      </c>
      <c r="AE47" s="349">
        <f>AD47</f>
        <v>3372.84</v>
      </c>
      <c r="AF47" s="349"/>
      <c r="AG47" s="349"/>
      <c r="AH47" s="349"/>
      <c r="AI47" s="520" t="s">
        <v>238</v>
      </c>
    </row>
    <row r="48" spans="1:35">
      <c r="A48" s="470"/>
      <c r="B48" s="8" t="s">
        <v>39</v>
      </c>
      <c r="C48" s="380"/>
      <c r="D48" s="380"/>
      <c r="E48" s="380"/>
      <c r="F48" s="380"/>
      <c r="G48" s="23">
        <v>2017</v>
      </c>
      <c r="H48" s="23">
        <v>2017</v>
      </c>
      <c r="I48" s="378"/>
      <c r="J48" s="32">
        <v>3372.84</v>
      </c>
      <c r="K48" s="12">
        <v>0</v>
      </c>
      <c r="L48" s="60">
        <v>2858.34</v>
      </c>
      <c r="M48" s="60">
        <v>0</v>
      </c>
      <c r="N48" s="60"/>
      <c r="O48" s="16">
        <f>J48</f>
        <v>3372.84</v>
      </c>
      <c r="P48" s="60">
        <f>O48</f>
        <v>3372.84</v>
      </c>
      <c r="Q48" s="110">
        <v>0</v>
      </c>
      <c r="R48" s="110">
        <v>0</v>
      </c>
      <c r="S48" s="110">
        <v>0</v>
      </c>
      <c r="T48" s="110">
        <v>0</v>
      </c>
      <c r="U48" s="110">
        <v>0</v>
      </c>
      <c r="V48" s="110">
        <v>0</v>
      </c>
      <c r="W48" s="110">
        <v>0</v>
      </c>
      <c r="X48" s="110">
        <v>0</v>
      </c>
      <c r="Y48" s="110">
        <v>0</v>
      </c>
      <c r="Z48" s="110">
        <v>0</v>
      </c>
      <c r="AA48" s="110">
        <v>0</v>
      </c>
      <c r="AB48" s="110">
        <v>0</v>
      </c>
      <c r="AC48" s="110">
        <v>0</v>
      </c>
      <c r="AD48" s="318">
        <f>P48-Q48</f>
        <v>3372.84</v>
      </c>
      <c r="AE48" s="295">
        <f>AD48</f>
        <v>3372.84</v>
      </c>
      <c r="AF48" s="110"/>
      <c r="AG48" s="110"/>
      <c r="AH48" s="110"/>
      <c r="AI48" s="521"/>
    </row>
    <row r="49" spans="1:35" ht="25.5" customHeight="1">
      <c r="A49" s="412" t="s">
        <v>74</v>
      </c>
      <c r="B49" s="183" t="s">
        <v>54</v>
      </c>
      <c r="C49" s="414">
        <v>400</v>
      </c>
      <c r="D49" s="424">
        <v>720</v>
      </c>
      <c r="E49" s="379"/>
      <c r="F49" s="379"/>
      <c r="G49" s="82"/>
      <c r="H49" s="82"/>
      <c r="I49" s="377" t="s">
        <v>61</v>
      </c>
      <c r="J49" s="213">
        <f>J50</f>
        <v>2408.73</v>
      </c>
      <c r="K49" s="213">
        <f>K50</f>
        <v>0</v>
      </c>
      <c r="L49" s="213">
        <f>L50</f>
        <v>2041.3</v>
      </c>
      <c r="M49" s="213">
        <f>M50</f>
        <v>0</v>
      </c>
      <c r="N49" s="213"/>
      <c r="O49" s="213">
        <f>O50</f>
        <v>2408.73</v>
      </c>
      <c r="P49" s="213">
        <f>P50</f>
        <v>2408.73</v>
      </c>
      <c r="Q49" s="349">
        <v>0</v>
      </c>
      <c r="R49" s="349">
        <v>0</v>
      </c>
      <c r="S49" s="349">
        <v>0</v>
      </c>
      <c r="T49" s="349">
        <v>0</v>
      </c>
      <c r="U49" s="349">
        <v>0</v>
      </c>
      <c r="V49" s="349">
        <v>0</v>
      </c>
      <c r="W49" s="349">
        <v>0</v>
      </c>
      <c r="X49" s="349">
        <v>0</v>
      </c>
      <c r="Y49" s="349">
        <v>0</v>
      </c>
      <c r="Z49" s="349">
        <v>0</v>
      </c>
      <c r="AA49" s="349">
        <v>0</v>
      </c>
      <c r="AB49" s="349">
        <v>0</v>
      </c>
      <c r="AC49" s="349">
        <v>0</v>
      </c>
      <c r="AD49" s="323">
        <f>P49-Q49</f>
        <v>2408.73</v>
      </c>
      <c r="AE49" s="295">
        <f>AD49</f>
        <v>2408.73</v>
      </c>
      <c r="AF49" s="110"/>
      <c r="AG49" s="110"/>
      <c r="AH49" s="110"/>
      <c r="AI49" s="520" t="s">
        <v>238</v>
      </c>
    </row>
    <row r="50" spans="1:35">
      <c r="A50" s="413"/>
      <c r="B50" s="4" t="s">
        <v>39</v>
      </c>
      <c r="C50" s="415"/>
      <c r="D50" s="425"/>
      <c r="E50" s="380"/>
      <c r="F50" s="455"/>
      <c r="G50" s="23">
        <v>2017</v>
      </c>
      <c r="H50" s="23">
        <v>2017</v>
      </c>
      <c r="I50" s="378"/>
      <c r="J50" s="12">
        <v>2408.73</v>
      </c>
      <c r="K50" s="12">
        <v>0</v>
      </c>
      <c r="L50" s="12">
        <v>2041.3</v>
      </c>
      <c r="M50" s="12">
        <v>0</v>
      </c>
      <c r="N50" s="12"/>
      <c r="O50" s="16">
        <f>J50</f>
        <v>2408.73</v>
      </c>
      <c r="P50" s="12">
        <f>O50</f>
        <v>2408.73</v>
      </c>
      <c r="Q50" s="110">
        <v>0</v>
      </c>
      <c r="R50" s="110">
        <v>0</v>
      </c>
      <c r="S50" s="110">
        <v>0</v>
      </c>
      <c r="T50" s="110">
        <v>0</v>
      </c>
      <c r="U50" s="110">
        <v>0</v>
      </c>
      <c r="V50" s="110">
        <v>0</v>
      </c>
      <c r="W50" s="110">
        <v>0</v>
      </c>
      <c r="X50" s="110">
        <v>0</v>
      </c>
      <c r="Y50" s="110">
        <v>0</v>
      </c>
      <c r="Z50" s="110">
        <v>0</v>
      </c>
      <c r="AA50" s="110">
        <v>0</v>
      </c>
      <c r="AB50" s="110">
        <v>0</v>
      </c>
      <c r="AC50" s="110">
        <v>0</v>
      </c>
      <c r="AD50" s="318">
        <f>P50-Q50</f>
        <v>2408.73</v>
      </c>
      <c r="AE50" s="110">
        <f>AD50</f>
        <v>2408.73</v>
      </c>
      <c r="AF50" s="110"/>
      <c r="AG50" s="110"/>
      <c r="AH50" s="110"/>
      <c r="AI50" s="521"/>
    </row>
    <row r="51" spans="1:35" ht="25.5">
      <c r="A51" s="395" t="s">
        <v>75</v>
      </c>
      <c r="B51" s="184" t="s">
        <v>37</v>
      </c>
      <c r="C51" s="414" t="s">
        <v>18</v>
      </c>
      <c r="D51" s="414">
        <v>12000</v>
      </c>
      <c r="E51" s="379"/>
      <c r="F51" s="379"/>
      <c r="G51" s="383">
        <v>2016</v>
      </c>
      <c r="H51" s="383">
        <v>2017</v>
      </c>
      <c r="I51" s="50" t="s">
        <v>14</v>
      </c>
      <c r="J51" s="54">
        <f>SUM(J52:J54)</f>
        <v>217529.99</v>
      </c>
      <c r="K51" s="54">
        <f>K52+K53+K54</f>
        <v>89703.4</v>
      </c>
      <c r="L51" s="54">
        <f>L52+L53+L54</f>
        <v>94644.06</v>
      </c>
      <c r="M51" s="54">
        <v>0</v>
      </c>
      <c r="N51" s="54"/>
      <c r="O51" s="54">
        <f>SUM(O52:O54)</f>
        <v>217529.99</v>
      </c>
      <c r="P51" s="54">
        <f>SUM(P52:P54)</f>
        <v>111679.99</v>
      </c>
      <c r="Q51" s="110"/>
      <c r="R51" s="110"/>
      <c r="S51" s="110"/>
      <c r="T51" s="110"/>
      <c r="U51" s="110"/>
      <c r="V51" s="110"/>
      <c r="W51" s="110"/>
      <c r="X51" s="326">
        <f>P51</f>
        <v>111679.99</v>
      </c>
      <c r="Y51" s="110"/>
      <c r="Z51" s="110"/>
      <c r="AA51" s="110"/>
      <c r="AB51" s="110"/>
      <c r="AC51" s="110"/>
      <c r="AD51" s="360">
        <f>SUM(AD52:AD54)</f>
        <v>111679.99</v>
      </c>
      <c r="AE51" s="54">
        <f>SUM(AE52:AE54)</f>
        <v>111679.99</v>
      </c>
      <c r="AF51" s="110"/>
      <c r="AG51" s="110"/>
      <c r="AH51" s="110"/>
      <c r="AI51" s="520" t="s">
        <v>239</v>
      </c>
    </row>
    <row r="52" spans="1:35">
      <c r="A52" s="396"/>
      <c r="B52" s="475" t="s">
        <v>159</v>
      </c>
      <c r="C52" s="415"/>
      <c r="D52" s="415"/>
      <c r="E52" s="380"/>
      <c r="F52" s="380"/>
      <c r="G52" s="384"/>
      <c r="H52" s="384"/>
      <c r="I52" s="1" t="s">
        <v>43</v>
      </c>
      <c r="J52" s="51">
        <v>206660</v>
      </c>
      <c r="K52" s="51">
        <v>85220.34</v>
      </c>
      <c r="L52" s="51">
        <v>89915.25</v>
      </c>
      <c r="M52" s="51">
        <v>0</v>
      </c>
      <c r="N52" s="51"/>
      <c r="O52" s="51">
        <v>206660</v>
      </c>
      <c r="P52" s="51">
        <v>106100</v>
      </c>
      <c r="Q52" s="110"/>
      <c r="R52" s="110"/>
      <c r="S52" s="110"/>
      <c r="T52" s="110"/>
      <c r="U52" s="110"/>
      <c r="V52" s="110"/>
      <c r="W52" s="110"/>
      <c r="X52" s="110">
        <f>P52</f>
        <v>106100</v>
      </c>
      <c r="Y52" s="110"/>
      <c r="Z52" s="110"/>
      <c r="AA52" s="110"/>
      <c r="AB52" s="110"/>
      <c r="AC52" s="110"/>
      <c r="AD52" s="318">
        <f>P52-Q52</f>
        <v>106100</v>
      </c>
      <c r="AE52" s="110">
        <f>AD52</f>
        <v>106100</v>
      </c>
      <c r="AF52" s="110"/>
      <c r="AG52" s="110"/>
      <c r="AH52" s="110"/>
      <c r="AI52" s="522"/>
    </row>
    <row r="53" spans="1:35">
      <c r="A53" s="84"/>
      <c r="B53" s="476"/>
      <c r="C53" s="415"/>
      <c r="D53" s="415"/>
      <c r="E53" s="380"/>
      <c r="F53" s="380"/>
      <c r="G53" s="384"/>
      <c r="H53" s="384"/>
      <c r="I53" s="1" t="s">
        <v>42</v>
      </c>
      <c r="J53" s="51">
        <v>10329.99</v>
      </c>
      <c r="K53" s="51">
        <v>4262.72</v>
      </c>
      <c r="L53" s="51">
        <v>4491.5200000000004</v>
      </c>
      <c r="M53" s="51">
        <v>0</v>
      </c>
      <c r="N53" s="51"/>
      <c r="O53" s="51">
        <v>10329.99</v>
      </c>
      <c r="P53" s="51">
        <v>5299.99</v>
      </c>
      <c r="Q53" s="110"/>
      <c r="R53" s="110"/>
      <c r="S53" s="110"/>
      <c r="T53" s="110"/>
      <c r="U53" s="110"/>
      <c r="V53" s="110"/>
      <c r="W53" s="110"/>
      <c r="X53" s="110">
        <f>P53</f>
        <v>5299.99</v>
      </c>
      <c r="Y53" s="110"/>
      <c r="Z53" s="110"/>
      <c r="AA53" s="110"/>
      <c r="AB53" s="110"/>
      <c r="AC53" s="110"/>
      <c r="AD53" s="318">
        <f t="shared" ref="AD53:AD54" si="30">P53-Q53</f>
        <v>5299.99</v>
      </c>
      <c r="AE53" s="110">
        <f>AD53</f>
        <v>5299.99</v>
      </c>
      <c r="AF53" s="110"/>
      <c r="AG53" s="110"/>
      <c r="AH53" s="110"/>
      <c r="AI53" s="518"/>
    </row>
    <row r="54" spans="1:35">
      <c r="A54" s="84"/>
      <c r="B54" s="477"/>
      <c r="C54" s="416"/>
      <c r="D54" s="416"/>
      <c r="E54" s="417"/>
      <c r="F54" s="417"/>
      <c r="G54" s="385"/>
      <c r="H54" s="385"/>
      <c r="I54" s="1" t="s">
        <v>44</v>
      </c>
      <c r="J54" s="51">
        <v>540</v>
      </c>
      <c r="K54" s="51">
        <v>220.34</v>
      </c>
      <c r="L54" s="51">
        <v>237.29</v>
      </c>
      <c r="M54" s="51">
        <v>0</v>
      </c>
      <c r="N54" s="51"/>
      <c r="O54" s="51">
        <v>540</v>
      </c>
      <c r="P54" s="51">
        <v>280</v>
      </c>
      <c r="Q54" s="110"/>
      <c r="R54" s="110"/>
      <c r="S54" s="110"/>
      <c r="T54" s="110"/>
      <c r="U54" s="110"/>
      <c r="V54" s="110"/>
      <c r="W54" s="110"/>
      <c r="X54" s="110">
        <f>P54</f>
        <v>280</v>
      </c>
      <c r="Y54" s="110"/>
      <c r="Z54" s="110"/>
      <c r="AA54" s="110"/>
      <c r="AB54" s="110"/>
      <c r="AC54" s="110"/>
      <c r="AD54" s="318">
        <f t="shared" si="30"/>
        <v>280</v>
      </c>
      <c r="AE54" s="110">
        <f>AD54</f>
        <v>280</v>
      </c>
      <c r="AF54" s="110"/>
      <c r="AG54" s="110"/>
      <c r="AH54" s="110"/>
      <c r="AI54" s="519"/>
    </row>
    <row r="55" spans="1:35" s="320" customFormat="1" ht="45.75" customHeight="1">
      <c r="A55" s="395" t="s">
        <v>76</v>
      </c>
      <c r="B55" s="184" t="s">
        <v>55</v>
      </c>
      <c r="C55" s="414">
        <v>110</v>
      </c>
      <c r="D55" s="439">
        <v>285</v>
      </c>
      <c r="E55" s="379"/>
      <c r="F55" s="379"/>
      <c r="G55" s="317">
        <v>2016</v>
      </c>
      <c r="H55" s="317">
        <v>2017</v>
      </c>
      <c r="I55" s="480" t="s">
        <v>61</v>
      </c>
      <c r="J55" s="213">
        <f>J56+J61</f>
        <v>1602.0900000000001</v>
      </c>
      <c r="K55" s="213">
        <f>K56+K61</f>
        <v>409.5</v>
      </c>
      <c r="L55" s="213">
        <f>L56+L61</f>
        <v>0</v>
      </c>
      <c r="M55" s="213">
        <f>M56+M61</f>
        <v>948.21</v>
      </c>
      <c r="N55" s="213"/>
      <c r="O55" s="213">
        <f>O56+O61</f>
        <v>1414.0900000000001</v>
      </c>
      <c r="P55" s="213">
        <f>P56+P61</f>
        <v>295.2</v>
      </c>
      <c r="Q55" s="53">
        <f>Q56</f>
        <v>261</v>
      </c>
      <c r="R55" s="53">
        <f t="shared" ref="R55:AC56" si="31">R56</f>
        <v>60</v>
      </c>
      <c r="S55" s="53">
        <f t="shared" si="31"/>
        <v>60</v>
      </c>
      <c r="T55" s="53">
        <f t="shared" si="31"/>
        <v>81</v>
      </c>
      <c r="U55" s="53">
        <f t="shared" si="31"/>
        <v>81</v>
      </c>
      <c r="V55" s="53">
        <f t="shared" si="31"/>
        <v>120</v>
      </c>
      <c r="W55" s="53">
        <f t="shared" si="31"/>
        <v>120</v>
      </c>
      <c r="X55" s="53">
        <f t="shared" si="31"/>
        <v>0</v>
      </c>
      <c r="Y55" s="53">
        <f t="shared" si="31"/>
        <v>0</v>
      </c>
      <c r="Z55" s="53">
        <f t="shared" si="31"/>
        <v>0</v>
      </c>
      <c r="AA55" s="53">
        <f t="shared" si="31"/>
        <v>0</v>
      </c>
      <c r="AB55" s="53">
        <f t="shared" si="31"/>
        <v>0</v>
      </c>
      <c r="AC55" s="53">
        <f t="shared" si="31"/>
        <v>0</v>
      </c>
      <c r="AD55" s="361">
        <f>AD56</f>
        <v>34.199999999999989</v>
      </c>
      <c r="AE55" s="53">
        <f>AE56</f>
        <v>34.199999999999989</v>
      </c>
      <c r="AF55" s="343">
        <f>ROUND((AE55*100/P55),2)</f>
        <v>11.59</v>
      </c>
      <c r="AG55" s="11">
        <f>AG56</f>
        <v>0</v>
      </c>
      <c r="AH55" s="11">
        <f>AH56</f>
        <v>0</v>
      </c>
      <c r="AI55" s="524" t="s">
        <v>241</v>
      </c>
    </row>
    <row r="56" spans="1:35" s="275" customFormat="1" ht="21" customHeight="1">
      <c r="A56" s="396"/>
      <c r="B56" s="8" t="s">
        <v>39</v>
      </c>
      <c r="C56" s="415"/>
      <c r="D56" s="440"/>
      <c r="E56" s="380"/>
      <c r="F56" s="380"/>
      <c r="G56" s="265">
        <v>2016</v>
      </c>
      <c r="H56" s="265">
        <v>2016</v>
      </c>
      <c r="I56" s="481"/>
      <c r="J56" s="12">
        <v>483.2</v>
      </c>
      <c r="K56" s="12">
        <v>409.5</v>
      </c>
      <c r="L56" s="12">
        <v>0</v>
      </c>
      <c r="M56" s="12">
        <v>0</v>
      </c>
      <c r="N56" s="12"/>
      <c r="O56" s="16">
        <v>295.2</v>
      </c>
      <c r="P56" s="12">
        <f>O56</f>
        <v>295.2</v>
      </c>
      <c r="Q56" s="12">
        <f>SUM(Q57:Q60)</f>
        <v>261</v>
      </c>
      <c r="R56" s="12">
        <f>SUM(R57:R60)</f>
        <v>60</v>
      </c>
      <c r="S56" s="12">
        <f t="shared" ref="S56:Y56" si="32">SUM(S57:S60)</f>
        <v>60</v>
      </c>
      <c r="T56" s="12">
        <f t="shared" si="32"/>
        <v>81</v>
      </c>
      <c r="U56" s="12">
        <f t="shared" si="32"/>
        <v>81</v>
      </c>
      <c r="V56" s="12">
        <f t="shared" si="32"/>
        <v>120</v>
      </c>
      <c r="W56" s="12">
        <f t="shared" si="32"/>
        <v>120</v>
      </c>
      <c r="X56" s="12">
        <f t="shared" si="32"/>
        <v>0</v>
      </c>
      <c r="Y56" s="12">
        <f t="shared" si="32"/>
        <v>0</v>
      </c>
      <c r="Z56" s="12">
        <f>Z57+Z60</f>
        <v>0</v>
      </c>
      <c r="AA56" s="12">
        <f>AA57+AA60</f>
        <v>0</v>
      </c>
      <c r="AB56" s="12">
        <f t="shared" si="31"/>
        <v>0</v>
      </c>
      <c r="AC56" s="12">
        <f t="shared" si="31"/>
        <v>0</v>
      </c>
      <c r="AD56" s="318">
        <f>P56-Q56</f>
        <v>34.199999999999989</v>
      </c>
      <c r="AE56" s="12">
        <f>AD56</f>
        <v>34.199999999999989</v>
      </c>
      <c r="AF56" s="321">
        <f>ROUND((AE56*100/P56),2)</f>
        <v>11.59</v>
      </c>
      <c r="AG56" s="274">
        <f>AG57</f>
        <v>0</v>
      </c>
      <c r="AH56" s="274">
        <f>AH57</f>
        <v>0</v>
      </c>
      <c r="AI56" s="530"/>
    </row>
    <row r="57" spans="1:35" s="277" customFormat="1" ht="12.75" hidden="1">
      <c r="A57" s="396"/>
      <c r="B57" s="272" t="s">
        <v>174</v>
      </c>
      <c r="C57" s="415"/>
      <c r="D57" s="440"/>
      <c r="E57" s="380"/>
      <c r="F57" s="380"/>
      <c r="G57" s="273"/>
      <c r="H57" s="273"/>
      <c r="I57" s="481"/>
      <c r="J57" s="198"/>
      <c r="K57" s="198"/>
      <c r="L57" s="198"/>
      <c r="M57" s="198"/>
      <c r="N57" s="198"/>
      <c r="O57" s="16">
        <f>J57-Q57</f>
        <v>0</v>
      </c>
      <c r="P57" s="198">
        <f t="shared" ref="P57:Q59" si="33">R57+T57+V57+X57</f>
        <v>0</v>
      </c>
      <c r="Q57" s="198">
        <f t="shared" si="33"/>
        <v>0</v>
      </c>
      <c r="R57" s="276">
        <v>0</v>
      </c>
      <c r="S57" s="276">
        <v>0</v>
      </c>
      <c r="T57" s="276">
        <v>0</v>
      </c>
      <c r="U57" s="276"/>
      <c r="V57" s="276">
        <v>0</v>
      </c>
      <c r="W57" s="276"/>
      <c r="X57" s="276"/>
      <c r="Y57" s="276"/>
      <c r="Z57" s="276">
        <f>AA57</f>
        <v>0</v>
      </c>
      <c r="AA57" s="276">
        <v>0</v>
      </c>
      <c r="AB57" s="276">
        <v>0</v>
      </c>
      <c r="AC57" s="276">
        <v>0</v>
      </c>
      <c r="AD57" s="358">
        <f>P57-Q57</f>
        <v>0</v>
      </c>
      <c r="AE57" s="276">
        <f>AD57</f>
        <v>0</v>
      </c>
      <c r="AF57" s="276"/>
      <c r="AG57" s="276"/>
      <c r="AH57" s="276"/>
      <c r="AI57" s="530"/>
    </row>
    <row r="58" spans="1:35" s="277" customFormat="1" ht="12.75" hidden="1">
      <c r="A58" s="396"/>
      <c r="B58" s="272" t="s">
        <v>236</v>
      </c>
      <c r="C58" s="415"/>
      <c r="D58" s="440"/>
      <c r="E58" s="380"/>
      <c r="F58" s="380"/>
      <c r="G58" s="273"/>
      <c r="H58" s="273"/>
      <c r="I58" s="481"/>
      <c r="J58" s="198"/>
      <c r="K58" s="198"/>
      <c r="L58" s="198"/>
      <c r="M58" s="198"/>
      <c r="N58" s="198"/>
      <c r="O58" s="16"/>
      <c r="P58" s="198">
        <f t="shared" si="33"/>
        <v>81</v>
      </c>
      <c r="Q58" s="198">
        <f t="shared" si="33"/>
        <v>81</v>
      </c>
      <c r="R58" s="276"/>
      <c r="S58" s="276"/>
      <c r="T58" s="276">
        <f>U58</f>
        <v>81</v>
      </c>
      <c r="U58" s="276">
        <v>81</v>
      </c>
      <c r="V58" s="276"/>
      <c r="W58" s="276"/>
      <c r="X58" s="276"/>
      <c r="Y58" s="276"/>
      <c r="Z58" s="276"/>
      <c r="AA58" s="276"/>
      <c r="AB58" s="276"/>
      <c r="AC58" s="276"/>
      <c r="AD58" s="358">
        <f>P58-Q58</f>
        <v>0</v>
      </c>
      <c r="AE58" s="276"/>
      <c r="AF58" s="276"/>
      <c r="AG58" s="276"/>
      <c r="AH58" s="276"/>
      <c r="AI58" s="530"/>
    </row>
    <row r="59" spans="1:35" s="277" customFormat="1" ht="12.75" hidden="1">
      <c r="A59" s="396"/>
      <c r="B59" s="272" t="s">
        <v>204</v>
      </c>
      <c r="C59" s="415"/>
      <c r="D59" s="440"/>
      <c r="E59" s="380"/>
      <c r="F59" s="380"/>
      <c r="G59" s="273"/>
      <c r="H59" s="273"/>
      <c r="I59" s="481"/>
      <c r="J59" s="198"/>
      <c r="K59" s="198"/>
      <c r="L59" s="198"/>
      <c r="M59" s="198"/>
      <c r="N59" s="198"/>
      <c r="O59" s="16"/>
      <c r="P59" s="198">
        <f t="shared" si="33"/>
        <v>180</v>
      </c>
      <c r="Q59" s="198">
        <f>S59+U59+W59+Y59</f>
        <v>180</v>
      </c>
      <c r="R59" s="276">
        <f>S59</f>
        <v>60</v>
      </c>
      <c r="S59" s="276">
        <v>60</v>
      </c>
      <c r="T59" s="276"/>
      <c r="U59" s="276"/>
      <c r="V59" s="276">
        <v>120</v>
      </c>
      <c r="W59" s="276">
        <v>120</v>
      </c>
      <c r="X59" s="276"/>
      <c r="Y59" s="276"/>
      <c r="Z59" s="276"/>
      <c r="AA59" s="276"/>
      <c r="AB59" s="276"/>
      <c r="AC59" s="276"/>
      <c r="AD59" s="358">
        <f>P59-Q59</f>
        <v>0</v>
      </c>
      <c r="AE59" s="276"/>
      <c r="AF59" s="276"/>
      <c r="AG59" s="276"/>
      <c r="AH59" s="276"/>
      <c r="AI59" s="530"/>
    </row>
    <row r="60" spans="1:35" s="277" customFormat="1" ht="12.75" hidden="1">
      <c r="A60" s="396"/>
      <c r="B60" s="272" t="s">
        <v>209</v>
      </c>
      <c r="C60" s="415"/>
      <c r="D60" s="440"/>
      <c r="E60" s="380"/>
      <c r="F60" s="380"/>
      <c r="G60" s="273"/>
      <c r="H60" s="273"/>
      <c r="I60" s="481"/>
      <c r="J60" s="198"/>
      <c r="K60" s="198"/>
      <c r="L60" s="198"/>
      <c r="M60" s="198"/>
      <c r="N60" s="198"/>
      <c r="O60" s="16">
        <f>J60-Q60</f>
        <v>0</v>
      </c>
      <c r="P60" s="198">
        <v>0</v>
      </c>
      <c r="Q60" s="198">
        <f>S60+U60+W60+Y60</f>
        <v>0</v>
      </c>
      <c r="R60" s="276"/>
      <c r="S60" s="276"/>
      <c r="T60" s="276"/>
      <c r="U60" s="276"/>
      <c r="V60" s="276">
        <v>0</v>
      </c>
      <c r="W60" s="276"/>
      <c r="X60" s="276"/>
      <c r="Y60" s="276">
        <v>0</v>
      </c>
      <c r="Z60" s="276">
        <f>AA60</f>
        <v>0</v>
      </c>
      <c r="AA60" s="276"/>
      <c r="AB60" s="276"/>
      <c r="AC60" s="276"/>
      <c r="AD60" s="358">
        <f>P60-Q60</f>
        <v>0</v>
      </c>
      <c r="AE60" s="276">
        <f>AD60</f>
        <v>0</v>
      </c>
      <c r="AF60" s="276"/>
      <c r="AG60" s="276"/>
      <c r="AH60" s="276"/>
      <c r="AI60" s="530"/>
    </row>
    <row r="61" spans="1:35" s="275" customFormat="1" ht="24.75" customHeight="1">
      <c r="A61" s="471"/>
      <c r="B61" s="8" t="s">
        <v>41</v>
      </c>
      <c r="C61" s="416"/>
      <c r="D61" s="441"/>
      <c r="E61" s="417"/>
      <c r="F61" s="417"/>
      <c r="G61" s="265">
        <v>2018</v>
      </c>
      <c r="H61" s="265">
        <v>2018</v>
      </c>
      <c r="I61" s="504"/>
      <c r="J61" s="32">
        <v>1118.8900000000001</v>
      </c>
      <c r="K61" s="32">
        <v>0</v>
      </c>
      <c r="L61" s="32">
        <v>0</v>
      </c>
      <c r="M61" s="32">
        <v>948.21</v>
      </c>
      <c r="N61" s="32"/>
      <c r="O61" s="16">
        <f>J61-Q61</f>
        <v>1118.8900000000001</v>
      </c>
      <c r="P61" s="32">
        <v>0</v>
      </c>
      <c r="Q61" s="274"/>
      <c r="R61" s="274"/>
      <c r="S61" s="274"/>
      <c r="T61" s="274"/>
      <c r="U61" s="274"/>
      <c r="V61" s="274"/>
      <c r="W61" s="274"/>
      <c r="X61" s="274">
        <f>P61</f>
        <v>0</v>
      </c>
      <c r="Y61" s="274"/>
      <c r="Z61" s="274"/>
      <c r="AA61" s="274"/>
      <c r="AB61" s="274"/>
      <c r="AC61" s="274"/>
      <c r="AD61" s="358"/>
      <c r="AE61" s="274"/>
      <c r="AF61" s="274"/>
      <c r="AG61" s="274"/>
      <c r="AH61" s="274"/>
      <c r="AI61" s="531"/>
    </row>
    <row r="62" spans="1:35" s="275" customFormat="1" ht="25.5" customHeight="1">
      <c r="A62" s="395" t="s">
        <v>77</v>
      </c>
      <c r="B62" s="185" t="s">
        <v>56</v>
      </c>
      <c r="C62" s="414">
        <v>110</v>
      </c>
      <c r="D62" s="414">
        <v>670</v>
      </c>
      <c r="E62" s="379"/>
      <c r="F62" s="379"/>
      <c r="G62" s="264"/>
      <c r="H62" s="264"/>
      <c r="I62" s="480" t="s">
        <v>61</v>
      </c>
      <c r="J62" s="213">
        <f t="shared" ref="J62:P62" si="34">J63</f>
        <v>1037.5899999999999</v>
      </c>
      <c r="K62" s="213">
        <f t="shared" si="34"/>
        <v>0</v>
      </c>
      <c r="L62" s="213">
        <f t="shared" si="34"/>
        <v>879.31</v>
      </c>
      <c r="M62" s="213">
        <f t="shared" si="34"/>
        <v>0</v>
      </c>
      <c r="N62" s="213"/>
      <c r="O62" s="213">
        <f t="shared" si="34"/>
        <v>1037.5899999999999</v>
      </c>
      <c r="P62" s="213">
        <f t="shared" si="34"/>
        <v>1037.5899999999999</v>
      </c>
      <c r="Q62" s="53">
        <f>Q63</f>
        <v>0</v>
      </c>
      <c r="R62" s="53">
        <f t="shared" ref="R62:AC65" si="35">R63</f>
        <v>0</v>
      </c>
      <c r="S62" s="53">
        <f t="shared" si="35"/>
        <v>0</v>
      </c>
      <c r="T62" s="53">
        <f t="shared" si="35"/>
        <v>0</v>
      </c>
      <c r="U62" s="53">
        <f t="shared" si="35"/>
        <v>0</v>
      </c>
      <c r="V62" s="53">
        <f t="shared" si="35"/>
        <v>0</v>
      </c>
      <c r="W62" s="53">
        <f t="shared" si="35"/>
        <v>0</v>
      </c>
      <c r="X62" s="53">
        <f t="shared" si="35"/>
        <v>0</v>
      </c>
      <c r="Y62" s="53">
        <f t="shared" si="35"/>
        <v>0</v>
      </c>
      <c r="Z62" s="53">
        <f t="shared" si="35"/>
        <v>0</v>
      </c>
      <c r="AA62" s="53">
        <f t="shared" si="35"/>
        <v>0</v>
      </c>
      <c r="AB62" s="53">
        <f t="shared" si="35"/>
        <v>0</v>
      </c>
      <c r="AC62" s="53">
        <f t="shared" si="35"/>
        <v>0</v>
      </c>
      <c r="AD62" s="361">
        <f>AD63</f>
        <v>1037.5899999999999</v>
      </c>
      <c r="AE62" s="11">
        <f>AD62</f>
        <v>1037.5899999999999</v>
      </c>
      <c r="AF62" s="274"/>
      <c r="AG62" s="274"/>
      <c r="AH62" s="274"/>
      <c r="AI62" s="520" t="s">
        <v>242</v>
      </c>
    </row>
    <row r="63" spans="1:35">
      <c r="A63" s="396"/>
      <c r="B63" s="8" t="s">
        <v>39</v>
      </c>
      <c r="C63" s="415"/>
      <c r="D63" s="415"/>
      <c r="E63" s="380"/>
      <c r="F63" s="380"/>
      <c r="G63" s="81">
        <v>2017</v>
      </c>
      <c r="H63" s="81">
        <v>2017</v>
      </c>
      <c r="I63" s="481"/>
      <c r="J63" s="32">
        <v>1037.5899999999999</v>
      </c>
      <c r="K63" s="32">
        <v>0</v>
      </c>
      <c r="L63" s="32">
        <v>879.31</v>
      </c>
      <c r="M63" s="32">
        <v>0</v>
      </c>
      <c r="N63" s="32"/>
      <c r="O63" s="32">
        <v>1037.5899999999999</v>
      </c>
      <c r="P63" s="32">
        <f>O63</f>
        <v>1037.5899999999999</v>
      </c>
      <c r="Q63" s="12">
        <f>SUM(Q64:Q67)</f>
        <v>0</v>
      </c>
      <c r="R63" s="12">
        <f>SUM(R64:R67)</f>
        <v>0</v>
      </c>
      <c r="S63" s="12">
        <f t="shared" ref="S63:Y63" si="36">SUM(S64:S67)</f>
        <v>0</v>
      </c>
      <c r="T63" s="12">
        <f t="shared" si="36"/>
        <v>0</v>
      </c>
      <c r="U63" s="12">
        <f t="shared" si="36"/>
        <v>0</v>
      </c>
      <c r="V63" s="12">
        <f t="shared" si="36"/>
        <v>0</v>
      </c>
      <c r="W63" s="12">
        <f t="shared" si="36"/>
        <v>0</v>
      </c>
      <c r="X63" s="12">
        <f t="shared" si="36"/>
        <v>0</v>
      </c>
      <c r="Y63" s="12">
        <f t="shared" si="36"/>
        <v>0</v>
      </c>
      <c r="Z63" s="12">
        <f>Z64+Z67</f>
        <v>0</v>
      </c>
      <c r="AA63" s="12">
        <f>AA64+AA67</f>
        <v>0</v>
      </c>
      <c r="AB63" s="12">
        <f t="shared" si="35"/>
        <v>0</v>
      </c>
      <c r="AC63" s="12">
        <f t="shared" si="35"/>
        <v>0</v>
      </c>
      <c r="AD63" s="318">
        <f>P63-Q63</f>
        <v>1037.5899999999999</v>
      </c>
      <c r="AE63" s="110">
        <f>AD63</f>
        <v>1037.5899999999999</v>
      </c>
      <c r="AF63" s="110"/>
      <c r="AG63" s="110"/>
      <c r="AH63" s="110"/>
      <c r="AI63" s="523"/>
    </row>
    <row r="64" spans="1:35" ht="39.75" customHeight="1">
      <c r="A64" s="395" t="s">
        <v>78</v>
      </c>
      <c r="B64" s="184" t="s">
        <v>57</v>
      </c>
      <c r="C64" s="439">
        <v>110</v>
      </c>
      <c r="D64" s="439">
        <v>110</v>
      </c>
      <c r="E64" s="442"/>
      <c r="F64" s="439"/>
      <c r="G64" s="82">
        <v>2017</v>
      </c>
      <c r="H64" s="82">
        <v>2018</v>
      </c>
      <c r="I64" s="377" t="s">
        <v>61</v>
      </c>
      <c r="J64" s="213">
        <f>J65+J66</f>
        <v>724.48</v>
      </c>
      <c r="K64" s="213">
        <f>K65+K66</f>
        <v>0</v>
      </c>
      <c r="L64" s="213">
        <f>L65+L66</f>
        <v>229.91</v>
      </c>
      <c r="M64" s="213">
        <f>M65+M66</f>
        <v>384.06</v>
      </c>
      <c r="N64" s="213"/>
      <c r="O64" s="213">
        <f>O65+O66</f>
        <v>724.48</v>
      </c>
      <c r="P64" s="213">
        <f>P65+P66</f>
        <v>271.29000000000002</v>
      </c>
      <c r="Q64" s="53">
        <f>Q65</f>
        <v>0</v>
      </c>
      <c r="R64" s="53">
        <f t="shared" si="35"/>
        <v>0</v>
      </c>
      <c r="S64" s="53">
        <f t="shared" si="35"/>
        <v>0</v>
      </c>
      <c r="T64" s="53">
        <f t="shared" si="35"/>
        <v>0</v>
      </c>
      <c r="U64" s="53">
        <f t="shared" si="35"/>
        <v>0</v>
      </c>
      <c r="V64" s="53">
        <f t="shared" si="35"/>
        <v>0</v>
      </c>
      <c r="W64" s="53">
        <f t="shared" si="35"/>
        <v>0</v>
      </c>
      <c r="X64" s="53">
        <f t="shared" si="35"/>
        <v>0</v>
      </c>
      <c r="Y64" s="53">
        <f t="shared" si="35"/>
        <v>0</v>
      </c>
      <c r="Z64" s="53">
        <f t="shared" si="35"/>
        <v>0</v>
      </c>
      <c r="AA64" s="53">
        <f t="shared" si="35"/>
        <v>0</v>
      </c>
      <c r="AB64" s="53">
        <f t="shared" si="35"/>
        <v>0</v>
      </c>
      <c r="AC64" s="53">
        <f t="shared" si="35"/>
        <v>0</v>
      </c>
      <c r="AD64" s="361">
        <f>AD65</f>
        <v>271.29000000000002</v>
      </c>
      <c r="AE64" s="327">
        <f>AD64</f>
        <v>271.29000000000002</v>
      </c>
      <c r="AF64" s="110"/>
      <c r="AG64" s="110"/>
      <c r="AH64" s="110"/>
      <c r="AI64" s="520" t="s">
        <v>242</v>
      </c>
    </row>
    <row r="65" spans="1:35">
      <c r="A65" s="396"/>
      <c r="B65" s="8" t="s">
        <v>39</v>
      </c>
      <c r="C65" s="440"/>
      <c r="D65" s="440"/>
      <c r="E65" s="443"/>
      <c r="F65" s="478"/>
      <c r="G65" s="23">
        <v>2017</v>
      </c>
      <c r="H65" s="23">
        <v>2017</v>
      </c>
      <c r="I65" s="505"/>
      <c r="J65" s="32">
        <v>271.29000000000002</v>
      </c>
      <c r="K65" s="32">
        <v>0</v>
      </c>
      <c r="L65" s="32">
        <v>229.91</v>
      </c>
      <c r="M65" s="32">
        <v>0</v>
      </c>
      <c r="N65" s="32"/>
      <c r="O65" s="32">
        <v>271.29000000000002</v>
      </c>
      <c r="P65" s="32">
        <f>O65</f>
        <v>271.29000000000002</v>
      </c>
      <c r="Q65" s="12">
        <f>SUM(Q66:Q69)</f>
        <v>0</v>
      </c>
      <c r="R65" s="12">
        <f>SUM(R66:R69)</f>
        <v>0</v>
      </c>
      <c r="S65" s="12">
        <f t="shared" ref="S65:Y65" si="37">SUM(S66:S69)</f>
        <v>0</v>
      </c>
      <c r="T65" s="12">
        <f t="shared" si="37"/>
        <v>0</v>
      </c>
      <c r="U65" s="12">
        <f t="shared" si="37"/>
        <v>0</v>
      </c>
      <c r="V65" s="12">
        <f t="shared" si="37"/>
        <v>0</v>
      </c>
      <c r="W65" s="12">
        <f t="shared" si="37"/>
        <v>0</v>
      </c>
      <c r="X65" s="12">
        <f t="shared" si="37"/>
        <v>0</v>
      </c>
      <c r="Y65" s="12">
        <f t="shared" si="37"/>
        <v>0</v>
      </c>
      <c r="Z65" s="12">
        <f>Z66+Z69</f>
        <v>0</v>
      </c>
      <c r="AA65" s="12">
        <f>AA66+AA69</f>
        <v>0</v>
      </c>
      <c r="AB65" s="12">
        <f t="shared" si="35"/>
        <v>0</v>
      </c>
      <c r="AC65" s="12">
        <f t="shared" si="35"/>
        <v>0</v>
      </c>
      <c r="AD65" s="318">
        <f>P65-Q65</f>
        <v>271.29000000000002</v>
      </c>
      <c r="AE65" s="110">
        <f>AD65</f>
        <v>271.29000000000002</v>
      </c>
      <c r="AF65" s="110"/>
      <c r="AG65" s="110"/>
      <c r="AH65" s="110"/>
      <c r="AI65" s="523"/>
    </row>
    <row r="66" spans="1:35">
      <c r="A66" s="471"/>
      <c r="B66" s="8" t="s">
        <v>41</v>
      </c>
      <c r="C66" s="441"/>
      <c r="D66" s="441"/>
      <c r="E66" s="444"/>
      <c r="F66" s="479"/>
      <c r="G66" s="23">
        <v>2018</v>
      </c>
      <c r="H66" s="23">
        <v>2018</v>
      </c>
      <c r="I66" s="378"/>
      <c r="J66" s="32">
        <v>453.19</v>
      </c>
      <c r="K66" s="32">
        <v>0</v>
      </c>
      <c r="L66" s="32">
        <v>0</v>
      </c>
      <c r="M66" s="32">
        <v>384.06</v>
      </c>
      <c r="N66" s="32"/>
      <c r="O66" s="32">
        <v>453.19</v>
      </c>
      <c r="P66" s="32">
        <v>0</v>
      </c>
      <c r="Q66" s="110"/>
      <c r="R66" s="110"/>
      <c r="S66" s="110"/>
      <c r="T66" s="110"/>
      <c r="U66" s="110"/>
      <c r="V66" s="110"/>
      <c r="W66" s="110"/>
      <c r="X66" s="110"/>
      <c r="Y66" s="110"/>
      <c r="Z66" s="110"/>
      <c r="AA66" s="110"/>
      <c r="AB66" s="110"/>
      <c r="AC66" s="110"/>
      <c r="AD66" s="355"/>
      <c r="AE66" s="110"/>
      <c r="AF66" s="110"/>
      <c r="AG66" s="110"/>
      <c r="AH66" s="110"/>
      <c r="AI66" s="369"/>
    </row>
    <row r="67" spans="1:35" ht="15" customHeight="1">
      <c r="A67" s="436" t="s">
        <v>66</v>
      </c>
      <c r="B67" s="563" t="s">
        <v>49</v>
      </c>
      <c r="C67" s="564"/>
      <c r="D67" s="564"/>
      <c r="E67" s="564"/>
      <c r="F67" s="564"/>
      <c r="G67" s="564"/>
      <c r="H67" s="565"/>
      <c r="I67" s="92"/>
      <c r="J67" s="20"/>
      <c r="K67" s="20"/>
      <c r="L67" s="20"/>
      <c r="M67" s="20"/>
      <c r="N67" s="20"/>
      <c r="O67" s="20"/>
      <c r="P67" s="20"/>
      <c r="Q67" s="110"/>
      <c r="R67" s="110"/>
      <c r="S67" s="110"/>
      <c r="T67" s="110"/>
      <c r="U67" s="110"/>
      <c r="V67" s="110"/>
      <c r="W67" s="110"/>
      <c r="X67" s="110"/>
      <c r="Y67" s="110"/>
      <c r="Z67" s="110"/>
      <c r="AA67" s="110"/>
      <c r="AB67" s="110"/>
      <c r="AC67" s="110"/>
      <c r="AD67" s="355"/>
      <c r="AE67" s="110"/>
      <c r="AF67" s="110"/>
      <c r="AG67" s="110"/>
      <c r="AH67" s="110"/>
      <c r="AI67" s="369"/>
    </row>
    <row r="68" spans="1:35" ht="51">
      <c r="A68" s="437"/>
      <c r="B68" s="566"/>
      <c r="C68" s="567"/>
      <c r="D68" s="567"/>
      <c r="E68" s="567"/>
      <c r="F68" s="567"/>
      <c r="G68" s="567"/>
      <c r="H68" s="568"/>
      <c r="I68" s="14" t="s">
        <v>60</v>
      </c>
      <c r="J68" s="51">
        <v>0</v>
      </c>
      <c r="K68" s="51">
        <v>0</v>
      </c>
      <c r="L68" s="51">
        <v>0</v>
      </c>
      <c r="M68" s="51">
        <v>0</v>
      </c>
      <c r="N68" s="51"/>
      <c r="O68" s="51">
        <v>0</v>
      </c>
      <c r="P68" s="51">
        <v>0</v>
      </c>
      <c r="Q68" s="51">
        <v>0</v>
      </c>
      <c r="R68" s="51">
        <v>0</v>
      </c>
      <c r="S68" s="51">
        <v>0</v>
      </c>
      <c r="T68" s="51">
        <v>0</v>
      </c>
      <c r="U68" s="51">
        <v>0</v>
      </c>
      <c r="V68" s="51">
        <v>0</v>
      </c>
      <c r="W68" s="51">
        <v>0</v>
      </c>
      <c r="X68" s="51">
        <v>0</v>
      </c>
      <c r="Y68" s="51">
        <v>0</v>
      </c>
      <c r="Z68" s="51">
        <v>0</v>
      </c>
      <c r="AA68" s="51">
        <v>0</v>
      </c>
      <c r="AB68" s="51">
        <v>0</v>
      </c>
      <c r="AC68" s="51">
        <v>0</v>
      </c>
      <c r="AD68" s="362">
        <v>0</v>
      </c>
      <c r="AE68" s="51">
        <v>0</v>
      </c>
      <c r="AF68" s="51">
        <v>0</v>
      </c>
      <c r="AG68" s="51">
        <v>0</v>
      </c>
      <c r="AH68" s="51">
        <v>0</v>
      </c>
      <c r="AI68" s="369"/>
    </row>
    <row r="69" spans="1:35" ht="38.25">
      <c r="A69" s="437"/>
      <c r="B69" s="566"/>
      <c r="C69" s="567"/>
      <c r="D69" s="567"/>
      <c r="E69" s="567"/>
      <c r="F69" s="567"/>
      <c r="G69" s="567"/>
      <c r="H69" s="568"/>
      <c r="I69" s="14" t="s">
        <v>61</v>
      </c>
      <c r="J69" s="12">
        <f>J72</f>
        <v>163.98</v>
      </c>
      <c r="K69" s="12">
        <f>K72</f>
        <v>139</v>
      </c>
      <c r="L69" s="12">
        <f>L72</f>
        <v>0</v>
      </c>
      <c r="M69" s="12">
        <f>M72</f>
        <v>0</v>
      </c>
      <c r="N69" s="12"/>
      <c r="O69" s="12">
        <f>O72</f>
        <v>163.98</v>
      </c>
      <c r="P69" s="12">
        <f t="shared" ref="P69:AH69" si="38">P72</f>
        <v>163.98</v>
      </c>
      <c r="Q69" s="12">
        <f t="shared" si="38"/>
        <v>0</v>
      </c>
      <c r="R69" s="12">
        <f t="shared" si="38"/>
        <v>0</v>
      </c>
      <c r="S69" s="12">
        <f t="shared" si="38"/>
        <v>0</v>
      </c>
      <c r="T69" s="12">
        <f t="shared" si="38"/>
        <v>0</v>
      </c>
      <c r="U69" s="12">
        <f t="shared" si="38"/>
        <v>0</v>
      </c>
      <c r="V69" s="12">
        <f t="shared" si="38"/>
        <v>0</v>
      </c>
      <c r="W69" s="12">
        <f t="shared" si="38"/>
        <v>0</v>
      </c>
      <c r="X69" s="12">
        <f t="shared" si="38"/>
        <v>0</v>
      </c>
      <c r="Y69" s="12">
        <f t="shared" si="38"/>
        <v>0</v>
      </c>
      <c r="Z69" s="12">
        <f t="shared" si="38"/>
        <v>0</v>
      </c>
      <c r="AA69" s="12">
        <f t="shared" si="38"/>
        <v>0</v>
      </c>
      <c r="AB69" s="12">
        <f t="shared" si="38"/>
        <v>0</v>
      </c>
      <c r="AC69" s="12">
        <f t="shared" si="38"/>
        <v>0</v>
      </c>
      <c r="AD69" s="318">
        <f t="shared" si="38"/>
        <v>163.98</v>
      </c>
      <c r="AE69" s="12">
        <f t="shared" si="38"/>
        <v>163.98</v>
      </c>
      <c r="AF69" s="321">
        <f>ROUND((AE69*100/P69),2)</f>
        <v>100</v>
      </c>
      <c r="AG69" s="12">
        <f t="shared" si="38"/>
        <v>0</v>
      </c>
      <c r="AH69" s="12">
        <f t="shared" si="38"/>
        <v>0</v>
      </c>
      <c r="AI69" s="369"/>
    </row>
    <row r="70" spans="1:35" ht="25.5">
      <c r="A70" s="437"/>
      <c r="B70" s="566"/>
      <c r="C70" s="567"/>
      <c r="D70" s="567"/>
      <c r="E70" s="567"/>
      <c r="F70" s="567"/>
      <c r="G70" s="567"/>
      <c r="H70" s="568"/>
      <c r="I70" s="14" t="s">
        <v>14</v>
      </c>
      <c r="J70" s="51">
        <v>0</v>
      </c>
      <c r="K70" s="51">
        <v>0</v>
      </c>
      <c r="L70" s="51">
        <v>0</v>
      </c>
      <c r="M70" s="51">
        <v>0</v>
      </c>
      <c r="N70" s="51"/>
      <c r="O70" s="51">
        <v>0</v>
      </c>
      <c r="P70" s="51">
        <v>0</v>
      </c>
      <c r="Q70" s="51">
        <v>0</v>
      </c>
      <c r="R70" s="51">
        <v>0</v>
      </c>
      <c r="S70" s="51">
        <v>0</v>
      </c>
      <c r="T70" s="51">
        <v>0</v>
      </c>
      <c r="U70" s="51">
        <v>0</v>
      </c>
      <c r="V70" s="51">
        <v>0</v>
      </c>
      <c r="W70" s="51">
        <v>0</v>
      </c>
      <c r="X70" s="51">
        <v>0</v>
      </c>
      <c r="Y70" s="51">
        <v>0</v>
      </c>
      <c r="Z70" s="51">
        <v>0</v>
      </c>
      <c r="AA70" s="51">
        <v>0</v>
      </c>
      <c r="AB70" s="51">
        <v>0</v>
      </c>
      <c r="AC70" s="51">
        <v>0</v>
      </c>
      <c r="AD70" s="362">
        <v>0</v>
      </c>
      <c r="AE70" s="51">
        <v>0</v>
      </c>
      <c r="AF70" s="51">
        <v>0</v>
      </c>
      <c r="AG70" s="51">
        <v>0</v>
      </c>
      <c r="AH70" s="51">
        <v>0</v>
      </c>
      <c r="AI70" s="369"/>
    </row>
    <row r="71" spans="1:35" ht="25.5">
      <c r="A71" s="438"/>
      <c r="B71" s="569"/>
      <c r="C71" s="570"/>
      <c r="D71" s="570"/>
      <c r="E71" s="570"/>
      <c r="F71" s="570"/>
      <c r="G71" s="570"/>
      <c r="H71" s="571"/>
      <c r="I71" s="14" t="s">
        <v>13</v>
      </c>
      <c r="J71" s="51">
        <v>0</v>
      </c>
      <c r="K71" s="51">
        <v>0</v>
      </c>
      <c r="L71" s="51">
        <v>0</v>
      </c>
      <c r="M71" s="51">
        <v>0</v>
      </c>
      <c r="N71" s="51"/>
      <c r="O71" s="51">
        <v>0</v>
      </c>
      <c r="P71" s="51">
        <v>0</v>
      </c>
      <c r="Q71" s="51">
        <v>0</v>
      </c>
      <c r="R71" s="51">
        <v>0</v>
      </c>
      <c r="S71" s="51">
        <v>0</v>
      </c>
      <c r="T71" s="51">
        <v>0</v>
      </c>
      <c r="U71" s="51">
        <v>0</v>
      </c>
      <c r="V71" s="51">
        <v>0</v>
      </c>
      <c r="W71" s="51">
        <v>0</v>
      </c>
      <c r="X71" s="51">
        <v>0</v>
      </c>
      <c r="Y71" s="51">
        <v>0</v>
      </c>
      <c r="Z71" s="51">
        <v>0</v>
      </c>
      <c r="AA71" s="51">
        <v>0</v>
      </c>
      <c r="AB71" s="51">
        <v>0</v>
      </c>
      <c r="AC71" s="51">
        <v>0</v>
      </c>
      <c r="AD71" s="362">
        <v>0</v>
      </c>
      <c r="AE71" s="51">
        <v>0</v>
      </c>
      <c r="AF71" s="51">
        <v>0</v>
      </c>
      <c r="AG71" s="51">
        <v>0</v>
      </c>
      <c r="AH71" s="51">
        <v>0</v>
      </c>
      <c r="AI71" s="369"/>
    </row>
    <row r="72" spans="1:35" s="350" customFormat="1" ht="38.25">
      <c r="A72" s="515" t="s">
        <v>79</v>
      </c>
      <c r="B72" s="186" t="s">
        <v>48</v>
      </c>
      <c r="C72" s="474"/>
      <c r="D72" s="397"/>
      <c r="E72" s="397"/>
      <c r="F72" s="397"/>
      <c r="G72" s="397">
        <v>2016</v>
      </c>
      <c r="H72" s="397">
        <v>2016</v>
      </c>
      <c r="I72" s="480" t="s">
        <v>61</v>
      </c>
      <c r="J72" s="213">
        <f t="shared" ref="J72:P72" si="39">J73</f>
        <v>163.98</v>
      </c>
      <c r="K72" s="213">
        <f t="shared" si="39"/>
        <v>139</v>
      </c>
      <c r="L72" s="213">
        <f t="shared" si="39"/>
        <v>0</v>
      </c>
      <c r="M72" s="213">
        <f t="shared" si="39"/>
        <v>0</v>
      </c>
      <c r="N72" s="213"/>
      <c r="O72" s="213">
        <f t="shared" si="39"/>
        <v>163.98</v>
      </c>
      <c r="P72" s="213">
        <f t="shared" si="39"/>
        <v>163.98</v>
      </c>
      <c r="Q72" s="349">
        <v>0</v>
      </c>
      <c r="R72" s="349">
        <v>0</v>
      </c>
      <c r="S72" s="349">
        <v>0</v>
      </c>
      <c r="T72" s="349">
        <v>0</v>
      </c>
      <c r="U72" s="349">
        <v>0</v>
      </c>
      <c r="V72" s="349">
        <v>0</v>
      </c>
      <c r="W72" s="349">
        <v>0</v>
      </c>
      <c r="X72" s="349">
        <v>0</v>
      </c>
      <c r="Y72" s="349">
        <v>0</v>
      </c>
      <c r="Z72" s="349">
        <v>0</v>
      </c>
      <c r="AA72" s="349">
        <v>0</v>
      </c>
      <c r="AB72" s="349">
        <v>0</v>
      </c>
      <c r="AC72" s="349">
        <v>0</v>
      </c>
      <c r="AD72" s="363">
        <f>AD73</f>
        <v>163.98</v>
      </c>
      <c r="AE72" s="213">
        <f>AE73</f>
        <v>163.98</v>
      </c>
      <c r="AF72" s="213">
        <f>ROUND((AE72*100/P72),2)</f>
        <v>100</v>
      </c>
      <c r="AG72" s="349"/>
      <c r="AH72" s="349"/>
      <c r="AI72" s="524"/>
    </row>
    <row r="73" spans="1:35" s="348" customFormat="1" ht="40.5" customHeight="1">
      <c r="A73" s="431"/>
      <c r="B73" s="49" t="s">
        <v>39</v>
      </c>
      <c r="C73" s="455"/>
      <c r="D73" s="455"/>
      <c r="E73" s="398"/>
      <c r="F73" s="455"/>
      <c r="G73" s="399"/>
      <c r="H73" s="399"/>
      <c r="I73" s="504"/>
      <c r="J73" s="12">
        <v>163.98</v>
      </c>
      <c r="K73" s="12">
        <v>139</v>
      </c>
      <c r="L73" s="12">
        <v>0</v>
      </c>
      <c r="M73" s="12">
        <v>0</v>
      </c>
      <c r="N73" s="12"/>
      <c r="O73" s="12">
        <v>163.98</v>
      </c>
      <c r="P73" s="12">
        <f>O73</f>
        <v>163.98</v>
      </c>
      <c r="Q73" s="295">
        <v>0</v>
      </c>
      <c r="R73" s="295">
        <v>0</v>
      </c>
      <c r="S73" s="295">
        <v>0</v>
      </c>
      <c r="T73" s="295">
        <v>0</v>
      </c>
      <c r="U73" s="295">
        <v>0</v>
      </c>
      <c r="V73" s="295">
        <v>0</v>
      </c>
      <c r="W73" s="295">
        <v>0</v>
      </c>
      <c r="X73" s="295">
        <v>0</v>
      </c>
      <c r="Y73" s="295">
        <v>0</v>
      </c>
      <c r="Z73" s="295">
        <v>0</v>
      </c>
      <c r="AA73" s="295">
        <v>0</v>
      </c>
      <c r="AB73" s="295">
        <v>0</v>
      </c>
      <c r="AC73" s="295">
        <v>0</v>
      </c>
      <c r="AD73" s="318">
        <v>163.98</v>
      </c>
      <c r="AE73" s="12">
        <v>163.98</v>
      </c>
      <c r="AF73" s="321">
        <f>ROUND((AE73*100/P73),2)</f>
        <v>100</v>
      </c>
      <c r="AG73" s="295"/>
      <c r="AH73" s="295"/>
      <c r="AI73" s="535"/>
    </row>
    <row r="74" spans="1:35" ht="15.75" customHeight="1">
      <c r="A74" s="44"/>
      <c r="B74" s="421" t="s">
        <v>31</v>
      </c>
      <c r="C74" s="422"/>
      <c r="D74" s="422"/>
      <c r="E74" s="422"/>
      <c r="F74" s="422"/>
      <c r="G74" s="422"/>
      <c r="H74" s="423"/>
      <c r="I74" s="61"/>
      <c r="J74" s="16"/>
      <c r="K74" s="16"/>
      <c r="L74" s="16"/>
      <c r="M74" s="16"/>
      <c r="N74" s="16"/>
      <c r="O74" s="16"/>
      <c r="P74" s="16"/>
      <c r="Q74" s="110"/>
      <c r="R74" s="110"/>
      <c r="S74" s="110"/>
      <c r="T74" s="110"/>
      <c r="U74" s="110"/>
      <c r="V74" s="110"/>
      <c r="W74" s="110"/>
      <c r="X74" s="110"/>
      <c r="Y74" s="110"/>
      <c r="Z74" s="110"/>
      <c r="AA74" s="110"/>
      <c r="AB74" s="110"/>
      <c r="AC74" s="110"/>
      <c r="AD74" s="355"/>
      <c r="AE74" s="110"/>
      <c r="AF74" s="110"/>
      <c r="AG74" s="110"/>
      <c r="AH74" s="110"/>
      <c r="AI74" s="370"/>
    </row>
    <row r="75" spans="1:35" ht="51">
      <c r="A75" s="572"/>
      <c r="B75" s="401"/>
      <c r="C75" s="401"/>
      <c r="D75" s="401"/>
      <c r="E75" s="401"/>
      <c r="F75" s="401"/>
      <c r="G75" s="401"/>
      <c r="H75" s="402"/>
      <c r="I75" s="14" t="s">
        <v>60</v>
      </c>
      <c r="J75" s="32">
        <f>J80+J92</f>
        <v>0</v>
      </c>
      <c r="K75" s="12">
        <f t="shared" ref="K75:M78" si="40">K80+K92</f>
        <v>0</v>
      </c>
      <c r="L75" s="12">
        <f t="shared" si="40"/>
        <v>0</v>
      </c>
      <c r="M75" s="12">
        <f t="shared" si="40"/>
        <v>0</v>
      </c>
      <c r="N75" s="12"/>
      <c r="O75" s="32">
        <f t="shared" ref="O75:P78" si="41">O80+O92</f>
        <v>0</v>
      </c>
      <c r="P75" s="12">
        <f t="shared" si="41"/>
        <v>0</v>
      </c>
      <c r="Q75" s="12">
        <f t="shared" ref="Q75:AH75" si="42">Q80+Q92</f>
        <v>0</v>
      </c>
      <c r="R75" s="12">
        <f t="shared" si="42"/>
        <v>0</v>
      </c>
      <c r="S75" s="12">
        <f t="shared" si="42"/>
        <v>0</v>
      </c>
      <c r="T75" s="12">
        <f t="shared" si="42"/>
        <v>0</v>
      </c>
      <c r="U75" s="12">
        <f t="shared" si="42"/>
        <v>0</v>
      </c>
      <c r="V75" s="12">
        <f t="shared" si="42"/>
        <v>0</v>
      </c>
      <c r="W75" s="12">
        <f t="shared" si="42"/>
        <v>0</v>
      </c>
      <c r="X75" s="12">
        <f t="shared" si="42"/>
        <v>0</v>
      </c>
      <c r="Y75" s="12">
        <f t="shared" si="42"/>
        <v>0</v>
      </c>
      <c r="Z75" s="12">
        <f t="shared" si="42"/>
        <v>0</v>
      </c>
      <c r="AA75" s="12">
        <f t="shared" si="42"/>
        <v>0</v>
      </c>
      <c r="AB75" s="12">
        <f t="shared" si="42"/>
        <v>0</v>
      </c>
      <c r="AC75" s="12">
        <f t="shared" si="42"/>
        <v>0</v>
      </c>
      <c r="AD75" s="318">
        <f>AD80+AD92</f>
        <v>0</v>
      </c>
      <c r="AE75" s="12">
        <f>AE80+AE92</f>
        <v>0</v>
      </c>
      <c r="AF75" s="12">
        <f t="shared" si="42"/>
        <v>0</v>
      </c>
      <c r="AG75" s="12">
        <f t="shared" si="42"/>
        <v>0</v>
      </c>
      <c r="AH75" s="12">
        <f t="shared" si="42"/>
        <v>0</v>
      </c>
      <c r="AI75" s="370"/>
    </row>
    <row r="76" spans="1:35" ht="38.25">
      <c r="A76" s="403"/>
      <c r="B76" s="404"/>
      <c r="C76" s="404"/>
      <c r="D76" s="404"/>
      <c r="E76" s="404"/>
      <c r="F76" s="404"/>
      <c r="G76" s="404"/>
      <c r="H76" s="405"/>
      <c r="I76" s="14" t="s">
        <v>61</v>
      </c>
      <c r="J76" s="12">
        <f>J81+J93</f>
        <v>52260.47</v>
      </c>
      <c r="K76" s="12">
        <f t="shared" si="40"/>
        <v>27583</v>
      </c>
      <c r="L76" s="12">
        <f t="shared" si="40"/>
        <v>427.05</v>
      </c>
      <c r="M76" s="12">
        <f t="shared" si="40"/>
        <v>16278.48</v>
      </c>
      <c r="N76" s="12"/>
      <c r="O76" s="32">
        <f t="shared" si="41"/>
        <v>45019.46</v>
      </c>
      <c r="P76" s="12">
        <f t="shared" si="41"/>
        <v>44.74</v>
      </c>
      <c r="Q76" s="12">
        <f t="shared" ref="Q76:AH76" si="43">Q81+Q93</f>
        <v>0</v>
      </c>
      <c r="R76" s="12">
        <f t="shared" si="43"/>
        <v>0</v>
      </c>
      <c r="S76" s="12">
        <f t="shared" si="43"/>
        <v>0</v>
      </c>
      <c r="T76" s="12">
        <f t="shared" si="43"/>
        <v>0</v>
      </c>
      <c r="U76" s="12">
        <f t="shared" si="43"/>
        <v>0</v>
      </c>
      <c r="V76" s="12">
        <f t="shared" si="43"/>
        <v>0</v>
      </c>
      <c r="W76" s="12">
        <f t="shared" si="43"/>
        <v>0</v>
      </c>
      <c r="X76" s="12">
        <f t="shared" si="43"/>
        <v>0</v>
      </c>
      <c r="Y76" s="12">
        <f t="shared" si="43"/>
        <v>0</v>
      </c>
      <c r="Z76" s="12">
        <f t="shared" si="43"/>
        <v>0</v>
      </c>
      <c r="AA76" s="12">
        <f t="shared" si="43"/>
        <v>0</v>
      </c>
      <c r="AB76" s="12">
        <f t="shared" si="43"/>
        <v>0</v>
      </c>
      <c r="AC76" s="12">
        <f t="shared" si="43"/>
        <v>0</v>
      </c>
      <c r="AD76" s="198">
        <f t="shared" si="43"/>
        <v>44.74</v>
      </c>
      <c r="AE76" s="198">
        <f t="shared" si="43"/>
        <v>44.74</v>
      </c>
      <c r="AF76" s="321">
        <f>ROUND((AE76*100/P76),2)</f>
        <v>100</v>
      </c>
      <c r="AG76" s="12">
        <f t="shared" si="43"/>
        <v>0</v>
      </c>
      <c r="AH76" s="12">
        <f t="shared" si="43"/>
        <v>0</v>
      </c>
      <c r="AI76" s="371"/>
    </row>
    <row r="77" spans="1:35" ht="25.5">
      <c r="A77" s="403"/>
      <c r="B77" s="404"/>
      <c r="C77" s="404"/>
      <c r="D77" s="404"/>
      <c r="E77" s="404"/>
      <c r="F77" s="404"/>
      <c r="G77" s="404"/>
      <c r="H77" s="405"/>
      <c r="I77" s="14" t="s">
        <v>14</v>
      </c>
      <c r="J77" s="12">
        <f>J82+J94</f>
        <v>0</v>
      </c>
      <c r="K77" s="12">
        <f t="shared" si="40"/>
        <v>0</v>
      </c>
      <c r="L77" s="12">
        <f t="shared" si="40"/>
        <v>0</v>
      </c>
      <c r="M77" s="12">
        <f t="shared" si="40"/>
        <v>0</v>
      </c>
      <c r="N77" s="12"/>
      <c r="O77" s="12">
        <f t="shared" si="41"/>
        <v>0</v>
      </c>
      <c r="P77" s="12">
        <f t="shared" si="41"/>
        <v>0</v>
      </c>
      <c r="Q77" s="12">
        <f t="shared" ref="Q77:AH77" si="44">Q82+Q94</f>
        <v>0</v>
      </c>
      <c r="R77" s="12">
        <f t="shared" si="44"/>
        <v>0</v>
      </c>
      <c r="S77" s="12">
        <f t="shared" si="44"/>
        <v>0</v>
      </c>
      <c r="T77" s="12">
        <f t="shared" si="44"/>
        <v>0</v>
      </c>
      <c r="U77" s="12">
        <f t="shared" si="44"/>
        <v>0</v>
      </c>
      <c r="V77" s="12">
        <f t="shared" si="44"/>
        <v>0</v>
      </c>
      <c r="W77" s="12">
        <f t="shared" si="44"/>
        <v>0</v>
      </c>
      <c r="X77" s="12">
        <f t="shared" si="44"/>
        <v>0</v>
      </c>
      <c r="Y77" s="12">
        <f t="shared" si="44"/>
        <v>0</v>
      </c>
      <c r="Z77" s="12">
        <f t="shared" si="44"/>
        <v>0</v>
      </c>
      <c r="AA77" s="12">
        <f t="shared" si="44"/>
        <v>0</v>
      </c>
      <c r="AB77" s="12">
        <f t="shared" si="44"/>
        <v>0</v>
      </c>
      <c r="AC77" s="12">
        <f t="shared" si="44"/>
        <v>0</v>
      </c>
      <c r="AD77" s="318">
        <f t="shared" si="44"/>
        <v>0</v>
      </c>
      <c r="AE77" s="12">
        <f t="shared" si="44"/>
        <v>0</v>
      </c>
      <c r="AF77" s="12">
        <f t="shared" si="44"/>
        <v>0</v>
      </c>
      <c r="AG77" s="12">
        <f t="shared" si="44"/>
        <v>0</v>
      </c>
      <c r="AH77" s="12">
        <f t="shared" si="44"/>
        <v>0</v>
      </c>
      <c r="AI77" s="369"/>
    </row>
    <row r="78" spans="1:35" ht="25.5">
      <c r="A78" s="406"/>
      <c r="B78" s="407"/>
      <c r="C78" s="407"/>
      <c r="D78" s="407"/>
      <c r="E78" s="407"/>
      <c r="F78" s="407"/>
      <c r="G78" s="407"/>
      <c r="H78" s="408"/>
      <c r="I78" s="14" t="s">
        <v>13</v>
      </c>
      <c r="J78" s="12">
        <f>J83+J95</f>
        <v>0</v>
      </c>
      <c r="K78" s="12">
        <f t="shared" si="40"/>
        <v>0</v>
      </c>
      <c r="L78" s="12">
        <f t="shared" si="40"/>
        <v>0</v>
      </c>
      <c r="M78" s="12">
        <f t="shared" si="40"/>
        <v>0</v>
      </c>
      <c r="N78" s="12"/>
      <c r="O78" s="12">
        <f t="shared" si="41"/>
        <v>0</v>
      </c>
      <c r="P78" s="12">
        <f t="shared" si="41"/>
        <v>0</v>
      </c>
      <c r="Q78" s="12">
        <f t="shared" ref="Q78:AH78" si="45">Q83+Q95</f>
        <v>0</v>
      </c>
      <c r="R78" s="12">
        <f t="shared" si="45"/>
        <v>0</v>
      </c>
      <c r="S78" s="12">
        <f t="shared" si="45"/>
        <v>0</v>
      </c>
      <c r="T78" s="12">
        <f t="shared" si="45"/>
        <v>0</v>
      </c>
      <c r="U78" s="12">
        <f t="shared" si="45"/>
        <v>0</v>
      </c>
      <c r="V78" s="12">
        <f t="shared" si="45"/>
        <v>0</v>
      </c>
      <c r="W78" s="12">
        <f t="shared" si="45"/>
        <v>0</v>
      </c>
      <c r="X78" s="12">
        <f t="shared" si="45"/>
        <v>0</v>
      </c>
      <c r="Y78" s="12">
        <f t="shared" si="45"/>
        <v>0</v>
      </c>
      <c r="Z78" s="12">
        <f t="shared" si="45"/>
        <v>0</v>
      </c>
      <c r="AA78" s="12">
        <f t="shared" si="45"/>
        <v>0</v>
      </c>
      <c r="AB78" s="12">
        <f t="shared" si="45"/>
        <v>0</v>
      </c>
      <c r="AC78" s="12">
        <f t="shared" si="45"/>
        <v>0</v>
      </c>
      <c r="AD78" s="318">
        <f t="shared" si="45"/>
        <v>0</v>
      </c>
      <c r="AE78" s="12">
        <f t="shared" si="45"/>
        <v>0</v>
      </c>
      <c r="AF78" s="12">
        <f t="shared" si="45"/>
        <v>0</v>
      </c>
      <c r="AG78" s="12">
        <f t="shared" si="45"/>
        <v>0</v>
      </c>
      <c r="AH78" s="12">
        <f t="shared" si="45"/>
        <v>0</v>
      </c>
      <c r="AI78" s="369"/>
    </row>
    <row r="79" spans="1:35" ht="15.75" customHeight="1">
      <c r="A79" s="17" t="s">
        <v>28</v>
      </c>
      <c r="B79" s="447" t="s">
        <v>32</v>
      </c>
      <c r="C79" s="472"/>
      <c r="D79" s="472"/>
      <c r="E79" s="472"/>
      <c r="F79" s="472"/>
      <c r="G79" s="472"/>
      <c r="H79" s="473"/>
      <c r="I79" s="92"/>
      <c r="J79" s="20"/>
      <c r="K79" s="20"/>
      <c r="L79" s="20"/>
      <c r="M79" s="20"/>
      <c r="N79" s="20"/>
      <c r="O79" s="20"/>
      <c r="P79" s="20"/>
      <c r="Q79" s="110"/>
      <c r="R79" s="110"/>
      <c r="S79" s="110"/>
      <c r="T79" s="110"/>
      <c r="U79" s="110"/>
      <c r="V79" s="110"/>
      <c r="W79" s="110"/>
      <c r="X79" s="110"/>
      <c r="Y79" s="110"/>
      <c r="Z79" s="110"/>
      <c r="AA79" s="110"/>
      <c r="AB79" s="110"/>
      <c r="AC79" s="110"/>
      <c r="AD79" s="355"/>
      <c r="AE79" s="110"/>
      <c r="AF79" s="110"/>
      <c r="AG79" s="110"/>
      <c r="AH79" s="110"/>
      <c r="AI79" s="369"/>
    </row>
    <row r="80" spans="1:35" ht="51">
      <c r="A80" s="400"/>
      <c r="B80" s="401"/>
      <c r="C80" s="401"/>
      <c r="D80" s="401"/>
      <c r="E80" s="401"/>
      <c r="F80" s="401"/>
      <c r="G80" s="401"/>
      <c r="H80" s="402"/>
      <c r="I80" s="14" t="s">
        <v>60</v>
      </c>
      <c r="J80" s="32"/>
      <c r="K80" s="12">
        <f>K84+K86+K88</f>
        <v>0</v>
      </c>
      <c r="L80" s="12">
        <v>0</v>
      </c>
      <c r="M80" s="12">
        <v>0</v>
      </c>
      <c r="N80" s="12"/>
      <c r="O80" s="32"/>
      <c r="P80" s="12">
        <v>0</v>
      </c>
      <c r="Q80" s="12">
        <f t="shared" ref="Q80:AH80" si="46">Q84+Q86+Q88</f>
        <v>0</v>
      </c>
      <c r="R80" s="12">
        <f t="shared" si="46"/>
        <v>0</v>
      </c>
      <c r="S80" s="12">
        <f t="shared" si="46"/>
        <v>0</v>
      </c>
      <c r="T80" s="12">
        <f t="shared" si="46"/>
        <v>0</v>
      </c>
      <c r="U80" s="12">
        <f t="shared" si="46"/>
        <v>0</v>
      </c>
      <c r="V80" s="12">
        <f t="shared" si="46"/>
        <v>0</v>
      </c>
      <c r="W80" s="12">
        <f t="shared" si="46"/>
        <v>0</v>
      </c>
      <c r="X80" s="12">
        <f t="shared" si="46"/>
        <v>0</v>
      </c>
      <c r="Y80" s="12">
        <f t="shared" si="46"/>
        <v>0</v>
      </c>
      <c r="Z80" s="12">
        <f t="shared" si="46"/>
        <v>0</v>
      </c>
      <c r="AA80" s="12">
        <f t="shared" si="46"/>
        <v>0</v>
      </c>
      <c r="AB80" s="12">
        <f t="shared" si="46"/>
        <v>0</v>
      </c>
      <c r="AC80" s="12">
        <f t="shared" si="46"/>
        <v>0</v>
      </c>
      <c r="AD80" s="318">
        <v>0</v>
      </c>
      <c r="AE80" s="12">
        <v>0</v>
      </c>
      <c r="AF80" s="12">
        <f t="shared" si="46"/>
        <v>0</v>
      </c>
      <c r="AG80" s="12">
        <f t="shared" si="46"/>
        <v>0</v>
      </c>
      <c r="AH80" s="12">
        <f t="shared" si="46"/>
        <v>0</v>
      </c>
      <c r="AI80" s="369"/>
    </row>
    <row r="81" spans="1:35" ht="38.25">
      <c r="A81" s="403"/>
      <c r="B81" s="404"/>
      <c r="C81" s="404"/>
      <c r="D81" s="404"/>
      <c r="E81" s="404"/>
      <c r="F81" s="404"/>
      <c r="G81" s="404"/>
      <c r="H81" s="405"/>
      <c r="I81" s="14" t="s">
        <v>61</v>
      </c>
      <c r="J81" s="12">
        <f>J84+J86+J88</f>
        <v>19712.53</v>
      </c>
      <c r="K81" s="12">
        <f>K84+K86+K88</f>
        <v>0</v>
      </c>
      <c r="L81" s="12">
        <f>L84+L86+L88</f>
        <v>427.05</v>
      </c>
      <c r="M81" s="12">
        <f>M84+M86+M88</f>
        <v>16278.48</v>
      </c>
      <c r="N81" s="12"/>
      <c r="O81" s="12">
        <f>O84+O86+O88</f>
        <v>19712.53</v>
      </c>
      <c r="P81" s="12">
        <f>P84+P86+P88</f>
        <v>44.74</v>
      </c>
      <c r="Q81" s="12">
        <f t="shared" ref="Q81:AH81" si="47">Q84+Q86+Q88</f>
        <v>0</v>
      </c>
      <c r="R81" s="12">
        <f t="shared" si="47"/>
        <v>0</v>
      </c>
      <c r="S81" s="12">
        <f t="shared" si="47"/>
        <v>0</v>
      </c>
      <c r="T81" s="12">
        <f t="shared" si="47"/>
        <v>0</v>
      </c>
      <c r="U81" s="12">
        <f t="shared" si="47"/>
        <v>0</v>
      </c>
      <c r="V81" s="12">
        <f t="shared" si="47"/>
        <v>0</v>
      </c>
      <c r="W81" s="12">
        <f t="shared" si="47"/>
        <v>0</v>
      </c>
      <c r="X81" s="12">
        <f t="shared" si="47"/>
        <v>0</v>
      </c>
      <c r="Y81" s="12">
        <f t="shared" si="47"/>
        <v>0</v>
      </c>
      <c r="Z81" s="12">
        <f t="shared" si="47"/>
        <v>0</v>
      </c>
      <c r="AA81" s="12">
        <f t="shared" si="47"/>
        <v>0</v>
      </c>
      <c r="AB81" s="12">
        <f t="shared" si="47"/>
        <v>0</v>
      </c>
      <c r="AC81" s="12">
        <f t="shared" si="47"/>
        <v>0</v>
      </c>
      <c r="AD81" s="318">
        <f>AD84+AD86+AD88</f>
        <v>44.74</v>
      </c>
      <c r="AE81" s="318">
        <f t="shared" si="47"/>
        <v>44.74</v>
      </c>
      <c r="AF81" s="12">
        <f t="shared" si="47"/>
        <v>0</v>
      </c>
      <c r="AG81" s="12">
        <f t="shared" si="47"/>
        <v>0</v>
      </c>
      <c r="AH81" s="12">
        <f t="shared" si="47"/>
        <v>0</v>
      </c>
      <c r="AI81" s="369"/>
    </row>
    <row r="82" spans="1:35" ht="25.5">
      <c r="A82" s="403"/>
      <c r="B82" s="404"/>
      <c r="C82" s="404"/>
      <c r="D82" s="404"/>
      <c r="E82" s="404"/>
      <c r="F82" s="404"/>
      <c r="G82" s="404"/>
      <c r="H82" s="405"/>
      <c r="I82" s="14" t="s">
        <v>14</v>
      </c>
      <c r="J82" s="12">
        <v>0</v>
      </c>
      <c r="K82" s="12">
        <v>0</v>
      </c>
      <c r="L82" s="12">
        <v>0</v>
      </c>
      <c r="M82" s="12">
        <v>0</v>
      </c>
      <c r="N82" s="12"/>
      <c r="O82" s="12">
        <v>0</v>
      </c>
      <c r="P82" s="12">
        <v>0</v>
      </c>
      <c r="Q82" s="12">
        <v>0</v>
      </c>
      <c r="R82" s="12">
        <v>0</v>
      </c>
      <c r="S82" s="12">
        <v>0</v>
      </c>
      <c r="T82" s="12">
        <v>0</v>
      </c>
      <c r="U82" s="12">
        <v>0</v>
      </c>
      <c r="V82" s="12">
        <v>0</v>
      </c>
      <c r="W82" s="12">
        <v>0</v>
      </c>
      <c r="X82" s="12">
        <v>0</v>
      </c>
      <c r="Y82" s="12">
        <v>0</v>
      </c>
      <c r="Z82" s="12">
        <v>0</v>
      </c>
      <c r="AA82" s="12">
        <v>0</v>
      </c>
      <c r="AB82" s="12">
        <v>0</v>
      </c>
      <c r="AC82" s="12">
        <v>0</v>
      </c>
      <c r="AD82" s="318">
        <v>0</v>
      </c>
      <c r="AE82" s="12">
        <v>0</v>
      </c>
      <c r="AF82" s="12">
        <v>0</v>
      </c>
      <c r="AG82" s="12">
        <v>0</v>
      </c>
      <c r="AH82" s="12">
        <v>0</v>
      </c>
      <c r="AI82" s="369"/>
    </row>
    <row r="83" spans="1:35" ht="25.5">
      <c r="A83" s="406"/>
      <c r="B83" s="407"/>
      <c r="C83" s="407"/>
      <c r="D83" s="407"/>
      <c r="E83" s="407"/>
      <c r="F83" s="407"/>
      <c r="G83" s="407"/>
      <c r="H83" s="408"/>
      <c r="I83" s="14" t="s">
        <v>13</v>
      </c>
      <c r="J83" s="12">
        <v>0</v>
      </c>
      <c r="K83" s="12">
        <v>0</v>
      </c>
      <c r="L83" s="12">
        <v>0</v>
      </c>
      <c r="M83" s="12">
        <v>0</v>
      </c>
      <c r="N83" s="12"/>
      <c r="O83" s="12">
        <v>0</v>
      </c>
      <c r="P83" s="12">
        <v>0</v>
      </c>
      <c r="Q83" s="12">
        <v>0</v>
      </c>
      <c r="R83" s="12">
        <v>0</v>
      </c>
      <c r="S83" s="12">
        <v>0</v>
      </c>
      <c r="T83" s="12">
        <v>0</v>
      </c>
      <c r="U83" s="12">
        <v>0</v>
      </c>
      <c r="V83" s="12">
        <v>0</v>
      </c>
      <c r="W83" s="12">
        <v>0</v>
      </c>
      <c r="X83" s="12">
        <v>0</v>
      </c>
      <c r="Y83" s="12">
        <v>0</v>
      </c>
      <c r="Z83" s="12">
        <v>0</v>
      </c>
      <c r="AA83" s="12">
        <v>0</v>
      </c>
      <c r="AB83" s="12">
        <v>0</v>
      </c>
      <c r="AC83" s="12">
        <v>0</v>
      </c>
      <c r="AD83" s="318">
        <v>0</v>
      </c>
      <c r="AE83" s="12">
        <v>0</v>
      </c>
      <c r="AF83" s="12">
        <v>0</v>
      </c>
      <c r="AG83" s="12">
        <v>0</v>
      </c>
      <c r="AH83" s="12">
        <v>0</v>
      </c>
      <c r="AI83" s="369"/>
    </row>
    <row r="84" spans="1:35" ht="25.5" customHeight="1">
      <c r="A84" s="430" t="s">
        <v>67</v>
      </c>
      <c r="B84" s="184" t="s">
        <v>40</v>
      </c>
      <c r="C84" s="379" t="s">
        <v>22</v>
      </c>
      <c r="D84" s="379">
        <v>800</v>
      </c>
      <c r="E84" s="397"/>
      <c r="F84" s="397"/>
      <c r="G84" s="383">
        <v>2018</v>
      </c>
      <c r="H84" s="383">
        <v>2018</v>
      </c>
      <c r="I84" s="383" t="s">
        <v>61</v>
      </c>
      <c r="J84" s="11">
        <f>J85</f>
        <v>2783.88</v>
      </c>
      <c r="K84" s="11">
        <f>K85</f>
        <v>0</v>
      </c>
      <c r="L84" s="11">
        <f>L85</f>
        <v>0</v>
      </c>
      <c r="M84" s="11">
        <f>M85</f>
        <v>2359.2199999999998</v>
      </c>
      <c r="N84" s="11"/>
      <c r="O84" s="11">
        <f>O85</f>
        <v>2783.88</v>
      </c>
      <c r="P84" s="11">
        <f>P85</f>
        <v>0</v>
      </c>
      <c r="Q84" s="349">
        <v>0</v>
      </c>
      <c r="R84" s="349">
        <v>0</v>
      </c>
      <c r="S84" s="349">
        <v>0</v>
      </c>
      <c r="T84" s="349">
        <v>0</v>
      </c>
      <c r="U84" s="349">
        <v>0</v>
      </c>
      <c r="V84" s="349">
        <v>0</v>
      </c>
      <c r="W84" s="349">
        <v>0</v>
      </c>
      <c r="X84" s="349">
        <v>0</v>
      </c>
      <c r="Y84" s="349">
        <v>0</v>
      </c>
      <c r="Z84" s="349">
        <v>0</v>
      </c>
      <c r="AA84" s="349">
        <v>0</v>
      </c>
      <c r="AB84" s="349">
        <v>0</v>
      </c>
      <c r="AC84" s="349">
        <v>0</v>
      </c>
      <c r="AD84" s="363">
        <f>AD85</f>
        <v>0</v>
      </c>
      <c r="AE84" s="295">
        <f>AD84</f>
        <v>0</v>
      </c>
      <c r="AF84" s="110"/>
      <c r="AG84" s="110"/>
      <c r="AH84" s="110"/>
      <c r="AI84" s="369"/>
    </row>
    <row r="85" spans="1:35">
      <c r="A85" s="431"/>
      <c r="B85" s="8" t="s">
        <v>39</v>
      </c>
      <c r="C85" s="380"/>
      <c r="D85" s="380"/>
      <c r="E85" s="398"/>
      <c r="F85" s="455"/>
      <c r="G85" s="384"/>
      <c r="H85" s="384"/>
      <c r="I85" s="384"/>
      <c r="J85" s="12">
        <v>2783.88</v>
      </c>
      <c r="K85" s="12">
        <v>0</v>
      </c>
      <c r="L85" s="12">
        <v>0</v>
      </c>
      <c r="M85" s="12">
        <v>2359.2199999999998</v>
      </c>
      <c r="N85" s="12"/>
      <c r="O85" s="12">
        <v>2783.88</v>
      </c>
      <c r="P85" s="12">
        <v>0</v>
      </c>
      <c r="Q85" s="295">
        <v>0</v>
      </c>
      <c r="R85" s="295">
        <v>0</v>
      </c>
      <c r="S85" s="295">
        <v>0</v>
      </c>
      <c r="T85" s="295">
        <v>0</v>
      </c>
      <c r="U85" s="295">
        <v>0</v>
      </c>
      <c r="V85" s="295">
        <v>0</v>
      </c>
      <c r="W85" s="295">
        <v>0</v>
      </c>
      <c r="X85" s="295">
        <v>0</v>
      </c>
      <c r="Y85" s="295">
        <v>0</v>
      </c>
      <c r="Z85" s="295">
        <v>0</v>
      </c>
      <c r="AA85" s="295">
        <v>0</v>
      </c>
      <c r="AB85" s="295">
        <v>0</v>
      </c>
      <c r="AC85" s="295">
        <v>0</v>
      </c>
      <c r="AD85" s="318">
        <v>0</v>
      </c>
      <c r="AE85" s="295">
        <f>AD85</f>
        <v>0</v>
      </c>
      <c r="AF85" s="110"/>
      <c r="AG85" s="110"/>
      <c r="AH85" s="110"/>
      <c r="AI85" s="369"/>
    </row>
    <row r="86" spans="1:35" ht="25.5" customHeight="1">
      <c r="A86" s="430" t="s">
        <v>80</v>
      </c>
      <c r="B86" s="184" t="s">
        <v>23</v>
      </c>
      <c r="C86" s="379">
        <v>400</v>
      </c>
      <c r="D86" s="379">
        <v>200</v>
      </c>
      <c r="E86" s="445"/>
      <c r="F86" s="446"/>
      <c r="G86" s="383">
        <v>2018</v>
      </c>
      <c r="H86" s="383">
        <v>2018</v>
      </c>
      <c r="I86" s="383" t="s">
        <v>61</v>
      </c>
      <c r="J86" s="52">
        <f>J87</f>
        <v>2538.5700000000002</v>
      </c>
      <c r="K86" s="52">
        <f>K87</f>
        <v>0</v>
      </c>
      <c r="L86" s="52">
        <f>L87</f>
        <v>0</v>
      </c>
      <c r="M86" s="52">
        <f>M87</f>
        <v>2151.33</v>
      </c>
      <c r="N86" s="52"/>
      <c r="O86" s="52">
        <f>O87</f>
        <v>2538.5700000000002</v>
      </c>
      <c r="P86" s="52">
        <f>P87</f>
        <v>0</v>
      </c>
      <c r="Q86" s="349">
        <v>0</v>
      </c>
      <c r="R86" s="349">
        <v>0</v>
      </c>
      <c r="S86" s="349">
        <v>0</v>
      </c>
      <c r="T86" s="349">
        <v>0</v>
      </c>
      <c r="U86" s="349">
        <v>0</v>
      </c>
      <c r="V86" s="349">
        <v>0</v>
      </c>
      <c r="W86" s="349">
        <v>0</v>
      </c>
      <c r="X86" s="349">
        <v>0</v>
      </c>
      <c r="Y86" s="349">
        <v>0</v>
      </c>
      <c r="Z86" s="349">
        <v>0</v>
      </c>
      <c r="AA86" s="349">
        <v>0</v>
      </c>
      <c r="AB86" s="349">
        <v>0</v>
      </c>
      <c r="AC86" s="349">
        <v>0</v>
      </c>
      <c r="AD86" s="363">
        <f>AD87</f>
        <v>0</v>
      </c>
      <c r="AE86" s="295">
        <f t="shared" ref="AE86:AE89" si="48">AD86</f>
        <v>0</v>
      </c>
      <c r="AF86" s="110"/>
      <c r="AG86" s="110"/>
      <c r="AH86" s="110"/>
      <c r="AI86" s="369"/>
    </row>
    <row r="87" spans="1:35">
      <c r="A87" s="431"/>
      <c r="B87" s="4" t="s">
        <v>39</v>
      </c>
      <c r="C87" s="455"/>
      <c r="D87" s="455"/>
      <c r="E87" s="445"/>
      <c r="F87" s="446"/>
      <c r="G87" s="384"/>
      <c r="H87" s="384"/>
      <c r="I87" s="384"/>
      <c r="J87" s="16">
        <v>2538.5700000000002</v>
      </c>
      <c r="K87" s="16">
        <v>0</v>
      </c>
      <c r="L87" s="16">
        <v>0</v>
      </c>
      <c r="M87" s="16">
        <v>2151.33</v>
      </c>
      <c r="N87" s="16"/>
      <c r="O87" s="16">
        <v>2538.5700000000002</v>
      </c>
      <c r="P87" s="16">
        <v>0</v>
      </c>
      <c r="Q87" s="295">
        <v>0</v>
      </c>
      <c r="R87" s="295">
        <v>0</v>
      </c>
      <c r="S87" s="295">
        <v>0</v>
      </c>
      <c r="T87" s="295">
        <v>0</v>
      </c>
      <c r="U87" s="295">
        <v>0</v>
      </c>
      <c r="V87" s="295">
        <v>0</v>
      </c>
      <c r="W87" s="295">
        <v>0</v>
      </c>
      <c r="X87" s="295">
        <v>0</v>
      </c>
      <c r="Y87" s="295">
        <v>0</v>
      </c>
      <c r="Z87" s="295">
        <v>0</v>
      </c>
      <c r="AA87" s="295">
        <v>0</v>
      </c>
      <c r="AB87" s="295">
        <v>0</v>
      </c>
      <c r="AC87" s="295">
        <v>0</v>
      </c>
      <c r="AD87" s="318">
        <v>0</v>
      </c>
      <c r="AE87" s="295">
        <f t="shared" si="48"/>
        <v>0</v>
      </c>
      <c r="AF87" s="110"/>
      <c r="AG87" s="110"/>
      <c r="AH87" s="110"/>
      <c r="AI87" s="369"/>
    </row>
    <row r="88" spans="1:35" ht="29.25" customHeight="1">
      <c r="A88" s="430" t="s">
        <v>81</v>
      </c>
      <c r="B88" s="184" t="s">
        <v>24</v>
      </c>
      <c r="C88" s="442">
        <v>160</v>
      </c>
      <c r="D88" s="442">
        <v>280</v>
      </c>
      <c r="E88" s="83"/>
      <c r="F88" s="491"/>
      <c r="G88" s="80"/>
      <c r="H88" s="80"/>
      <c r="I88" s="377" t="s">
        <v>61</v>
      </c>
      <c r="J88" s="212">
        <f>J89+J90</f>
        <v>14390.08</v>
      </c>
      <c r="K88" s="212">
        <f>K89+K90</f>
        <v>0</v>
      </c>
      <c r="L88" s="212">
        <f>L89+L90</f>
        <v>427.05</v>
      </c>
      <c r="M88" s="212">
        <f>M89+M90</f>
        <v>11767.93</v>
      </c>
      <c r="N88" s="212"/>
      <c r="O88" s="212">
        <f>O89+O90</f>
        <v>14390.08</v>
      </c>
      <c r="P88" s="212">
        <f>P89+P90</f>
        <v>44.74</v>
      </c>
      <c r="Q88" s="349">
        <v>0</v>
      </c>
      <c r="R88" s="349">
        <v>0</v>
      </c>
      <c r="S88" s="349">
        <v>0</v>
      </c>
      <c r="T88" s="349">
        <v>0</v>
      </c>
      <c r="U88" s="349">
        <v>0</v>
      </c>
      <c r="V88" s="349">
        <v>0</v>
      </c>
      <c r="W88" s="349">
        <v>0</v>
      </c>
      <c r="X88" s="349">
        <v>0</v>
      </c>
      <c r="Y88" s="349">
        <v>0</v>
      </c>
      <c r="Z88" s="349">
        <v>0</v>
      </c>
      <c r="AA88" s="349">
        <v>0</v>
      </c>
      <c r="AB88" s="349">
        <v>0</v>
      </c>
      <c r="AC88" s="349">
        <v>0</v>
      </c>
      <c r="AD88" s="363">
        <f>AD89</f>
        <v>44.74</v>
      </c>
      <c r="AE88" s="327">
        <f t="shared" si="48"/>
        <v>44.74</v>
      </c>
      <c r="AF88" s="110"/>
      <c r="AG88" s="110"/>
      <c r="AH88" s="110"/>
      <c r="AI88" s="520" t="s">
        <v>242</v>
      </c>
    </row>
    <row r="89" spans="1:35">
      <c r="A89" s="431"/>
      <c r="B89" s="8" t="s">
        <v>39</v>
      </c>
      <c r="C89" s="443"/>
      <c r="D89" s="443"/>
      <c r="E89" s="83"/>
      <c r="F89" s="492"/>
      <c r="G89" s="80">
        <v>2017</v>
      </c>
      <c r="H89" s="80">
        <v>2017</v>
      </c>
      <c r="I89" s="505"/>
      <c r="J89" s="71">
        <v>503.92</v>
      </c>
      <c r="K89" s="71">
        <v>0</v>
      </c>
      <c r="L89" s="71">
        <v>427.05</v>
      </c>
      <c r="M89" s="71">
        <v>0</v>
      </c>
      <c r="N89" s="71"/>
      <c r="O89" s="71">
        <v>503.92</v>
      </c>
      <c r="P89" s="71">
        <v>44.74</v>
      </c>
      <c r="Q89" s="295">
        <v>0</v>
      </c>
      <c r="R89" s="295">
        <v>0</v>
      </c>
      <c r="S89" s="295">
        <v>0</v>
      </c>
      <c r="T89" s="295">
        <v>0</v>
      </c>
      <c r="U89" s="295">
        <v>0</v>
      </c>
      <c r="V89" s="295">
        <v>0</v>
      </c>
      <c r="W89" s="295">
        <v>0</v>
      </c>
      <c r="X89" s="295">
        <v>0</v>
      </c>
      <c r="Y89" s="295">
        <v>0</v>
      </c>
      <c r="Z89" s="295">
        <v>0</v>
      </c>
      <c r="AA89" s="295">
        <v>0</v>
      </c>
      <c r="AB89" s="295">
        <v>0</v>
      </c>
      <c r="AC89" s="295">
        <v>0</v>
      </c>
      <c r="AD89" s="318">
        <f>P89-Q89</f>
        <v>44.74</v>
      </c>
      <c r="AE89" s="295">
        <f t="shared" si="48"/>
        <v>44.74</v>
      </c>
      <c r="AF89" s="110"/>
      <c r="AG89" s="110"/>
      <c r="AH89" s="110"/>
      <c r="AI89" s="523"/>
    </row>
    <row r="90" spans="1:35">
      <c r="A90" s="432"/>
      <c r="B90" s="8" t="s">
        <v>41</v>
      </c>
      <c r="C90" s="444"/>
      <c r="D90" s="444"/>
      <c r="E90" s="83"/>
      <c r="F90" s="493"/>
      <c r="G90" s="80">
        <v>2018</v>
      </c>
      <c r="H90" s="80">
        <v>2018</v>
      </c>
      <c r="I90" s="378"/>
      <c r="J90" s="71">
        <v>13886.16</v>
      </c>
      <c r="K90" s="71">
        <v>0</v>
      </c>
      <c r="L90" s="71">
        <v>0</v>
      </c>
      <c r="M90" s="71">
        <v>11767.93</v>
      </c>
      <c r="N90" s="71"/>
      <c r="O90" s="71">
        <v>13886.16</v>
      </c>
      <c r="P90" s="71">
        <v>0</v>
      </c>
      <c r="Q90" s="110"/>
      <c r="R90" s="110"/>
      <c r="S90" s="110"/>
      <c r="T90" s="110"/>
      <c r="U90" s="110"/>
      <c r="V90" s="110"/>
      <c r="W90" s="110"/>
      <c r="X90" s="110"/>
      <c r="Y90" s="110"/>
      <c r="Z90" s="110"/>
      <c r="AA90" s="110"/>
      <c r="AB90" s="110"/>
      <c r="AC90" s="110"/>
      <c r="AD90" s="355"/>
      <c r="AE90" s="110"/>
      <c r="AF90" s="110"/>
      <c r="AG90" s="110"/>
      <c r="AH90" s="110"/>
      <c r="AI90" s="369"/>
    </row>
    <row r="91" spans="1:35" ht="15.75" customHeight="1">
      <c r="A91" s="17" t="s">
        <v>29</v>
      </c>
      <c r="B91" s="563" t="s">
        <v>33</v>
      </c>
      <c r="C91" s="564"/>
      <c r="D91" s="564"/>
      <c r="E91" s="564"/>
      <c r="F91" s="564"/>
      <c r="G91" s="564"/>
      <c r="H91" s="565"/>
      <c r="I91" s="92"/>
      <c r="J91" s="20"/>
      <c r="K91" s="20"/>
      <c r="L91" s="20"/>
      <c r="M91" s="20"/>
      <c r="N91" s="20"/>
      <c r="O91" s="20"/>
      <c r="P91" s="20"/>
      <c r="Q91" s="110"/>
      <c r="R91" s="110"/>
      <c r="S91" s="110"/>
      <c r="T91" s="110"/>
      <c r="U91" s="110"/>
      <c r="V91" s="110"/>
      <c r="W91" s="110"/>
      <c r="X91" s="110"/>
      <c r="Y91" s="110"/>
      <c r="Z91" s="110"/>
      <c r="AA91" s="110"/>
      <c r="AB91" s="110"/>
      <c r="AC91" s="110"/>
      <c r="AD91" s="355"/>
      <c r="AE91" s="110"/>
      <c r="AF91" s="110"/>
      <c r="AG91" s="110"/>
      <c r="AH91" s="110"/>
      <c r="AI91" s="369"/>
    </row>
    <row r="92" spans="1:35" ht="51">
      <c r="A92" s="436"/>
      <c r="B92" s="566"/>
      <c r="C92" s="567"/>
      <c r="D92" s="567"/>
      <c r="E92" s="567"/>
      <c r="F92" s="567"/>
      <c r="G92" s="567"/>
      <c r="H92" s="568"/>
      <c r="I92" s="14" t="s">
        <v>60</v>
      </c>
      <c r="J92" s="12">
        <v>0</v>
      </c>
      <c r="K92" s="12">
        <v>0</v>
      </c>
      <c r="L92" s="12">
        <v>0</v>
      </c>
      <c r="M92" s="12">
        <v>0</v>
      </c>
      <c r="N92" s="12"/>
      <c r="O92" s="12">
        <v>0</v>
      </c>
      <c r="P92" s="12">
        <v>0</v>
      </c>
      <c r="Q92" s="110"/>
      <c r="R92" s="110"/>
      <c r="S92" s="110"/>
      <c r="T92" s="110"/>
      <c r="U92" s="110"/>
      <c r="V92" s="110"/>
      <c r="W92" s="110"/>
      <c r="X92" s="110"/>
      <c r="Y92" s="110"/>
      <c r="Z92" s="110"/>
      <c r="AA92" s="110"/>
      <c r="AB92" s="110"/>
      <c r="AC92" s="110"/>
      <c r="AD92" s="355"/>
      <c r="AE92" s="110"/>
      <c r="AF92" s="110"/>
      <c r="AG92" s="110"/>
      <c r="AH92" s="110"/>
      <c r="AI92" s="369"/>
    </row>
    <row r="93" spans="1:35" ht="38.25">
      <c r="A93" s="437"/>
      <c r="B93" s="566"/>
      <c r="C93" s="567"/>
      <c r="D93" s="567"/>
      <c r="E93" s="567"/>
      <c r="F93" s="567"/>
      <c r="G93" s="567"/>
      <c r="H93" s="568"/>
      <c r="I93" s="14" t="s">
        <v>61</v>
      </c>
      <c r="J93" s="12">
        <f>J96+J100</f>
        <v>32547.94</v>
      </c>
      <c r="K93" s="12">
        <f>K96+K100</f>
        <v>27583</v>
      </c>
      <c r="L93" s="12">
        <f>L96+L100</f>
        <v>0</v>
      </c>
      <c r="M93" s="12">
        <f>M96+M100</f>
        <v>0</v>
      </c>
      <c r="N93" s="12"/>
      <c r="O93" s="32">
        <f>O96+O100</f>
        <v>25306.93</v>
      </c>
      <c r="P93" s="12">
        <f t="shared" ref="P93:AH93" si="49">P96+P100</f>
        <v>0</v>
      </c>
      <c r="Q93" s="12">
        <f t="shared" si="49"/>
        <v>0</v>
      </c>
      <c r="R93" s="12">
        <f t="shared" si="49"/>
        <v>0</v>
      </c>
      <c r="S93" s="12">
        <f t="shared" si="49"/>
        <v>0</v>
      </c>
      <c r="T93" s="12">
        <f t="shared" si="49"/>
        <v>0</v>
      </c>
      <c r="U93" s="12">
        <f t="shared" si="49"/>
        <v>0</v>
      </c>
      <c r="V93" s="12">
        <f t="shared" si="49"/>
        <v>0</v>
      </c>
      <c r="W93" s="12">
        <f t="shared" si="49"/>
        <v>0</v>
      </c>
      <c r="X93" s="12">
        <f t="shared" si="49"/>
        <v>0</v>
      </c>
      <c r="Y93" s="12">
        <f t="shared" si="49"/>
        <v>0</v>
      </c>
      <c r="Z93" s="12">
        <f t="shared" si="49"/>
        <v>0</v>
      </c>
      <c r="AA93" s="12">
        <f t="shared" si="49"/>
        <v>0</v>
      </c>
      <c r="AB93" s="12">
        <f t="shared" si="49"/>
        <v>0</v>
      </c>
      <c r="AC93" s="12">
        <f t="shared" si="49"/>
        <v>0</v>
      </c>
      <c r="AD93" s="318">
        <f t="shared" si="49"/>
        <v>0</v>
      </c>
      <c r="AE93" s="12">
        <f t="shared" si="49"/>
        <v>0</v>
      </c>
      <c r="AF93" s="321" t="e">
        <f>ROUND((AE93*100/P93),2)</f>
        <v>#DIV/0!</v>
      </c>
      <c r="AG93" s="12">
        <f t="shared" si="49"/>
        <v>0</v>
      </c>
      <c r="AH93" s="12">
        <f t="shared" si="49"/>
        <v>0</v>
      </c>
      <c r="AI93" s="369"/>
    </row>
    <row r="94" spans="1:35" ht="25.5">
      <c r="A94" s="437"/>
      <c r="B94" s="566"/>
      <c r="C94" s="567"/>
      <c r="D94" s="567"/>
      <c r="E94" s="567"/>
      <c r="F94" s="567"/>
      <c r="G94" s="567"/>
      <c r="H94" s="568"/>
      <c r="I94" s="14" t="s">
        <v>14</v>
      </c>
      <c r="J94" s="12">
        <v>0</v>
      </c>
      <c r="K94" s="12">
        <v>0</v>
      </c>
      <c r="L94" s="12">
        <v>0</v>
      </c>
      <c r="M94" s="12">
        <v>0</v>
      </c>
      <c r="N94" s="12"/>
      <c r="O94" s="12">
        <v>0</v>
      </c>
      <c r="P94" s="12">
        <v>0</v>
      </c>
      <c r="Q94" s="110"/>
      <c r="R94" s="110"/>
      <c r="S94" s="110"/>
      <c r="T94" s="110"/>
      <c r="U94" s="110"/>
      <c r="V94" s="110"/>
      <c r="W94" s="110"/>
      <c r="X94" s="110"/>
      <c r="Y94" s="110"/>
      <c r="Z94" s="110"/>
      <c r="AA94" s="110"/>
      <c r="AB94" s="110"/>
      <c r="AC94" s="110"/>
      <c r="AD94" s="355"/>
      <c r="AE94" s="110"/>
      <c r="AF94" s="110"/>
      <c r="AG94" s="110"/>
      <c r="AH94" s="110"/>
      <c r="AI94" s="369"/>
    </row>
    <row r="95" spans="1:35" ht="25.5">
      <c r="A95" s="438"/>
      <c r="B95" s="569"/>
      <c r="C95" s="570"/>
      <c r="D95" s="570"/>
      <c r="E95" s="570"/>
      <c r="F95" s="570"/>
      <c r="G95" s="570"/>
      <c r="H95" s="571"/>
      <c r="I95" s="14" t="s">
        <v>13</v>
      </c>
      <c r="J95" s="12">
        <v>0</v>
      </c>
      <c r="K95" s="12">
        <v>0</v>
      </c>
      <c r="L95" s="12">
        <v>0</v>
      </c>
      <c r="M95" s="12">
        <v>0</v>
      </c>
      <c r="N95" s="12"/>
      <c r="O95" s="12">
        <v>0</v>
      </c>
      <c r="P95" s="12">
        <v>0</v>
      </c>
      <c r="Q95" s="110"/>
      <c r="R95" s="110"/>
      <c r="S95" s="110"/>
      <c r="T95" s="110"/>
      <c r="U95" s="110"/>
      <c r="V95" s="110"/>
      <c r="W95" s="110"/>
      <c r="X95" s="110"/>
      <c r="Y95" s="110"/>
      <c r="Z95" s="110"/>
      <c r="AA95" s="110"/>
      <c r="AB95" s="110"/>
      <c r="AC95" s="110"/>
      <c r="AD95" s="355"/>
      <c r="AE95" s="110"/>
      <c r="AF95" s="110"/>
      <c r="AG95" s="110"/>
      <c r="AH95" s="110"/>
      <c r="AI95" s="369"/>
    </row>
    <row r="96" spans="1:35" ht="64.5" customHeight="1">
      <c r="A96" s="430" t="s">
        <v>68</v>
      </c>
      <c r="B96" s="184" t="s">
        <v>58</v>
      </c>
      <c r="C96" s="445"/>
      <c r="D96" s="445"/>
      <c r="E96" s="445"/>
      <c r="F96" s="445"/>
      <c r="G96" s="383">
        <v>2016</v>
      </c>
      <c r="H96" s="383">
        <v>2016</v>
      </c>
      <c r="I96" s="383" t="s">
        <v>61</v>
      </c>
      <c r="J96" s="213">
        <f>J97</f>
        <v>214.44</v>
      </c>
      <c r="K96" s="11">
        <f>K97</f>
        <v>181.73</v>
      </c>
      <c r="L96" s="11">
        <f>L97</f>
        <v>0</v>
      </c>
      <c r="M96" s="11">
        <f>M97</f>
        <v>0</v>
      </c>
      <c r="N96" s="11"/>
      <c r="O96" s="213">
        <f>O97</f>
        <v>84.44</v>
      </c>
      <c r="P96" s="213">
        <f>P97</f>
        <v>0</v>
      </c>
      <c r="Q96" s="213">
        <f>Q97</f>
        <v>0</v>
      </c>
      <c r="R96" s="213">
        <f t="shared" ref="R96:AH96" si="50">R97</f>
        <v>0</v>
      </c>
      <c r="S96" s="213">
        <f t="shared" si="50"/>
        <v>0</v>
      </c>
      <c r="T96" s="213">
        <f t="shared" si="50"/>
        <v>0</v>
      </c>
      <c r="U96" s="213">
        <f t="shared" si="50"/>
        <v>0</v>
      </c>
      <c r="V96" s="213">
        <f t="shared" si="50"/>
        <v>0</v>
      </c>
      <c r="W96" s="213">
        <f t="shared" si="50"/>
        <v>0</v>
      </c>
      <c r="X96" s="213">
        <f t="shared" si="50"/>
        <v>0</v>
      </c>
      <c r="Y96" s="213">
        <f t="shared" si="50"/>
        <v>0</v>
      </c>
      <c r="Z96" s="213">
        <f t="shared" si="50"/>
        <v>0</v>
      </c>
      <c r="AA96" s="213">
        <f t="shared" si="50"/>
        <v>0</v>
      </c>
      <c r="AB96" s="213">
        <f t="shared" si="50"/>
        <v>0</v>
      </c>
      <c r="AC96" s="213">
        <f t="shared" si="50"/>
        <v>0</v>
      </c>
      <c r="AD96" s="363">
        <f t="shared" si="50"/>
        <v>0</v>
      </c>
      <c r="AE96" s="213">
        <f t="shared" si="50"/>
        <v>0</v>
      </c>
      <c r="AF96" s="214" t="e">
        <f>ROUND((AE96*100/P96),2)</f>
        <v>#DIV/0!</v>
      </c>
      <c r="AG96" s="11">
        <f t="shared" si="50"/>
        <v>0</v>
      </c>
      <c r="AH96" s="11">
        <f t="shared" si="50"/>
        <v>0</v>
      </c>
      <c r="AI96" s="524"/>
    </row>
    <row r="97" spans="1:35">
      <c r="A97" s="431"/>
      <c r="B97" s="15" t="s">
        <v>39</v>
      </c>
      <c r="C97" s="446"/>
      <c r="D97" s="446"/>
      <c r="E97" s="445"/>
      <c r="F97" s="446"/>
      <c r="G97" s="385"/>
      <c r="H97" s="385"/>
      <c r="I97" s="385"/>
      <c r="J97" s="12">
        <v>214.44</v>
      </c>
      <c r="K97" s="12">
        <v>181.73</v>
      </c>
      <c r="L97" s="12">
        <v>0</v>
      </c>
      <c r="M97" s="12">
        <v>0</v>
      </c>
      <c r="N97" s="12"/>
      <c r="O97" s="16">
        <v>84.44</v>
      </c>
      <c r="P97" s="12">
        <v>0</v>
      </c>
      <c r="Q97" s="110">
        <f>SUM(Q98:Q99)</f>
        <v>0</v>
      </c>
      <c r="R97" s="110">
        <f t="shared" ref="R97:AH97" si="51">SUM(R98:R99)</f>
        <v>0</v>
      </c>
      <c r="S97" s="110">
        <f t="shared" si="51"/>
        <v>0</v>
      </c>
      <c r="T97" s="110">
        <f t="shared" si="51"/>
        <v>0</v>
      </c>
      <c r="U97" s="110">
        <f t="shared" si="51"/>
        <v>0</v>
      </c>
      <c r="V97" s="110">
        <f t="shared" si="51"/>
        <v>0</v>
      </c>
      <c r="W97" s="110">
        <f t="shared" si="51"/>
        <v>0</v>
      </c>
      <c r="X97" s="110">
        <f>P97</f>
        <v>0</v>
      </c>
      <c r="Y97" s="110">
        <f t="shared" si="51"/>
        <v>0</v>
      </c>
      <c r="Z97" s="110">
        <f t="shared" si="51"/>
        <v>0</v>
      </c>
      <c r="AA97" s="110">
        <f>SUM(AA98:AA99)</f>
        <v>0</v>
      </c>
      <c r="AB97" s="110">
        <f t="shared" si="51"/>
        <v>0</v>
      </c>
      <c r="AC97" s="110">
        <f t="shared" si="51"/>
        <v>0</v>
      </c>
      <c r="AD97" s="355">
        <f>P97-Q97</f>
        <v>0</v>
      </c>
      <c r="AE97" s="110">
        <f t="shared" ref="AE97:AE105" si="52">AD97</f>
        <v>0</v>
      </c>
      <c r="AF97" s="321" t="e">
        <f>ROUND((AE97*100/P97),2)</f>
        <v>#DIV/0!</v>
      </c>
      <c r="AG97" s="110">
        <f t="shared" si="51"/>
        <v>0</v>
      </c>
      <c r="AH97" s="110">
        <f t="shared" si="51"/>
        <v>0</v>
      </c>
      <c r="AI97" s="532"/>
    </row>
    <row r="98" spans="1:35" s="200" customFormat="1" hidden="1">
      <c r="A98" s="191"/>
      <c r="B98" s="201" t="s">
        <v>167</v>
      </c>
      <c r="C98" s="202"/>
      <c r="D98" s="202"/>
      <c r="E98" s="203"/>
      <c r="F98" s="202"/>
      <c r="G98" s="204"/>
      <c r="H98" s="204"/>
      <c r="I98" s="204"/>
      <c r="J98" s="197"/>
      <c r="K98" s="197"/>
      <c r="L98" s="197"/>
      <c r="M98" s="197"/>
      <c r="N98" s="197"/>
      <c r="O98" s="197"/>
      <c r="P98" s="198">
        <f>R98+T98+V98+X98</f>
        <v>0</v>
      </c>
      <c r="Q98" s="198">
        <v>0</v>
      </c>
      <c r="R98" s="276"/>
      <c r="S98" s="276">
        <v>0</v>
      </c>
      <c r="T98" s="276">
        <v>0</v>
      </c>
      <c r="U98" s="199">
        <v>0</v>
      </c>
      <c r="V98" s="199"/>
      <c r="W98" s="199"/>
      <c r="X98" s="199"/>
      <c r="Y98" s="199"/>
      <c r="Z98" s="199">
        <v>0</v>
      </c>
      <c r="AA98" s="199">
        <v>0</v>
      </c>
      <c r="AB98" s="199"/>
      <c r="AC98" s="199"/>
      <c r="AD98" s="358">
        <f>P98-Q98</f>
        <v>0</v>
      </c>
      <c r="AE98" s="199">
        <f t="shared" si="52"/>
        <v>0</v>
      </c>
      <c r="AF98" s="199"/>
      <c r="AG98" s="199"/>
      <c r="AH98" s="199"/>
      <c r="AI98" s="372"/>
    </row>
    <row r="99" spans="1:35" s="200" customFormat="1" hidden="1">
      <c r="A99" s="191"/>
      <c r="B99" s="201" t="s">
        <v>174</v>
      </c>
      <c r="C99" s="202"/>
      <c r="D99" s="202"/>
      <c r="E99" s="203"/>
      <c r="F99" s="202"/>
      <c r="G99" s="204"/>
      <c r="H99" s="204"/>
      <c r="I99" s="204"/>
      <c r="J99" s="197"/>
      <c r="K99" s="197"/>
      <c r="L99" s="197"/>
      <c r="M99" s="197"/>
      <c r="N99" s="197"/>
      <c r="O99" s="197"/>
      <c r="P99" s="198">
        <f>R99+T99+V99+X99</f>
        <v>0</v>
      </c>
      <c r="Q99" s="198">
        <f>S99+U99+W99+Y99</f>
        <v>0</v>
      </c>
      <c r="R99" s="276">
        <v>0</v>
      </c>
      <c r="S99" s="276">
        <v>0</v>
      </c>
      <c r="T99" s="276">
        <v>0</v>
      </c>
      <c r="U99" s="199">
        <v>0</v>
      </c>
      <c r="V99" s="199">
        <v>0</v>
      </c>
      <c r="W99" s="199">
        <v>0</v>
      </c>
      <c r="X99" s="199"/>
      <c r="Y99" s="199"/>
      <c r="Z99" s="199">
        <f>AA99</f>
        <v>0</v>
      </c>
      <c r="AA99" s="199">
        <v>0</v>
      </c>
      <c r="AB99" s="199"/>
      <c r="AC99" s="199"/>
      <c r="AD99" s="358">
        <f>P99-Q99</f>
        <v>0</v>
      </c>
      <c r="AE99" s="199">
        <f t="shared" si="52"/>
        <v>0</v>
      </c>
      <c r="AF99" s="199"/>
      <c r="AG99" s="199"/>
      <c r="AH99" s="199"/>
      <c r="AI99" s="372"/>
    </row>
    <row r="100" spans="1:35" ht="29.25" customHeight="1">
      <c r="A100" s="418" t="s">
        <v>82</v>
      </c>
      <c r="B100" s="185" t="s">
        <v>27</v>
      </c>
      <c r="C100" s="482"/>
      <c r="D100" s="482"/>
      <c r="E100" s="482"/>
      <c r="F100" s="85"/>
      <c r="G100" s="483">
        <v>2016</v>
      </c>
      <c r="H100" s="483">
        <v>2016</v>
      </c>
      <c r="I100" s="383" t="s">
        <v>61</v>
      </c>
      <c r="J100" s="212">
        <f>J101</f>
        <v>32333.5</v>
      </c>
      <c r="K100" s="52">
        <f>K101</f>
        <v>27401.27</v>
      </c>
      <c r="L100" s="52">
        <f>L101</f>
        <v>0</v>
      </c>
      <c r="M100" s="52">
        <f>M101</f>
        <v>0</v>
      </c>
      <c r="N100" s="52"/>
      <c r="O100" s="212">
        <f>O101</f>
        <v>25222.49</v>
      </c>
      <c r="P100" s="212">
        <f>P101</f>
        <v>0</v>
      </c>
      <c r="Q100" s="213">
        <f>Q101</f>
        <v>0</v>
      </c>
      <c r="R100" s="213">
        <f t="shared" ref="R100:AH100" si="53">R101</f>
        <v>0</v>
      </c>
      <c r="S100" s="213">
        <f t="shared" si="53"/>
        <v>0</v>
      </c>
      <c r="T100" s="213">
        <f t="shared" si="53"/>
        <v>0</v>
      </c>
      <c r="U100" s="213">
        <f t="shared" si="53"/>
        <v>0</v>
      </c>
      <c r="V100" s="213">
        <f t="shared" si="53"/>
        <v>0</v>
      </c>
      <c r="W100" s="213">
        <f t="shared" si="53"/>
        <v>0</v>
      </c>
      <c r="X100" s="213">
        <f t="shared" si="53"/>
        <v>0</v>
      </c>
      <c r="Y100" s="213">
        <f t="shared" si="53"/>
        <v>0</v>
      </c>
      <c r="Z100" s="213">
        <f t="shared" si="53"/>
        <v>0</v>
      </c>
      <c r="AA100" s="213">
        <f t="shared" si="53"/>
        <v>0</v>
      </c>
      <c r="AB100" s="213">
        <f t="shared" si="53"/>
        <v>0</v>
      </c>
      <c r="AC100" s="213">
        <f t="shared" si="53"/>
        <v>0</v>
      </c>
      <c r="AD100" s="363">
        <f t="shared" si="53"/>
        <v>0</v>
      </c>
      <c r="AE100" s="213">
        <f t="shared" si="52"/>
        <v>0</v>
      </c>
      <c r="AF100" s="214" t="e">
        <f>ROUND((AE100*100/P100),2)</f>
        <v>#DIV/0!</v>
      </c>
      <c r="AG100" s="213">
        <f t="shared" si="53"/>
        <v>0</v>
      </c>
      <c r="AH100" s="213">
        <f t="shared" si="53"/>
        <v>0</v>
      </c>
      <c r="AI100" s="524"/>
    </row>
    <row r="101" spans="1:35" ht="66" customHeight="1">
      <c r="A101" s="419"/>
      <c r="B101" s="87" t="s">
        <v>39</v>
      </c>
      <c r="C101" s="381"/>
      <c r="D101" s="381"/>
      <c r="E101" s="381"/>
      <c r="F101" s="88"/>
      <c r="G101" s="484"/>
      <c r="H101" s="484"/>
      <c r="I101" s="385"/>
      <c r="J101" s="16">
        <v>32333.5</v>
      </c>
      <c r="K101" s="16">
        <v>27401.27</v>
      </c>
      <c r="L101" s="16">
        <v>0</v>
      </c>
      <c r="M101" s="16">
        <v>0</v>
      </c>
      <c r="N101" s="16"/>
      <c r="O101" s="16">
        <v>25222.49</v>
      </c>
      <c r="P101" s="16">
        <v>0</v>
      </c>
      <c r="Q101" s="295">
        <f t="shared" ref="Q101:AC101" si="54">SUM(Q102:Q105)</f>
        <v>0</v>
      </c>
      <c r="R101" s="295">
        <f t="shared" si="54"/>
        <v>0</v>
      </c>
      <c r="S101" s="295">
        <f t="shared" si="54"/>
        <v>0</v>
      </c>
      <c r="T101" s="295">
        <f t="shared" si="54"/>
        <v>0</v>
      </c>
      <c r="U101" s="295">
        <f t="shared" si="54"/>
        <v>0</v>
      </c>
      <c r="V101" s="295">
        <f t="shared" si="54"/>
        <v>0</v>
      </c>
      <c r="W101" s="295">
        <f t="shared" si="54"/>
        <v>0</v>
      </c>
      <c r="X101" s="295">
        <f>P101</f>
        <v>0</v>
      </c>
      <c r="Y101" s="295">
        <f t="shared" si="54"/>
        <v>0</v>
      </c>
      <c r="Z101" s="295">
        <f t="shared" si="54"/>
        <v>0</v>
      </c>
      <c r="AA101" s="295">
        <f t="shared" si="54"/>
        <v>0</v>
      </c>
      <c r="AB101" s="295">
        <f t="shared" si="54"/>
        <v>0</v>
      </c>
      <c r="AC101" s="295">
        <f t="shared" si="54"/>
        <v>0</v>
      </c>
      <c r="AD101" s="359">
        <f>P101-Q101</f>
        <v>0</v>
      </c>
      <c r="AE101" s="295">
        <f t="shared" si="52"/>
        <v>0</v>
      </c>
      <c r="AF101" s="321" t="e">
        <f>ROUND((AE101*100/P101),2)</f>
        <v>#DIV/0!</v>
      </c>
      <c r="AG101" s="295">
        <f>Z101</f>
        <v>0</v>
      </c>
      <c r="AH101" s="295">
        <f>AG101</f>
        <v>0</v>
      </c>
      <c r="AI101" s="532"/>
    </row>
    <row r="102" spans="1:35" s="200" customFormat="1" hidden="1">
      <c r="A102" s="205"/>
      <c r="B102" s="208" t="s">
        <v>168</v>
      </c>
      <c r="C102" s="209"/>
      <c r="D102" s="210"/>
      <c r="E102" s="210"/>
      <c r="F102" s="211"/>
      <c r="G102" s="206"/>
      <c r="H102" s="206"/>
      <c r="I102" s="207"/>
      <c r="J102" s="197"/>
      <c r="K102" s="197"/>
      <c r="L102" s="197"/>
      <c r="M102" s="197"/>
      <c r="N102" s="197"/>
      <c r="O102" s="197"/>
      <c r="P102" s="198"/>
      <c r="Q102" s="198">
        <f>S102+U102+W102+Y102</f>
        <v>0</v>
      </c>
      <c r="R102" s="276">
        <v>0</v>
      </c>
      <c r="S102" s="276"/>
      <c r="T102" s="276"/>
      <c r="U102" s="276"/>
      <c r="V102" s="199"/>
      <c r="W102" s="199"/>
      <c r="X102" s="199"/>
      <c r="Y102" s="199"/>
      <c r="Z102" s="199">
        <v>0</v>
      </c>
      <c r="AA102" s="199"/>
      <c r="AB102" s="199"/>
      <c r="AC102" s="199"/>
      <c r="AD102" s="358">
        <f>P102-Q102</f>
        <v>0</v>
      </c>
      <c r="AE102" s="199">
        <f t="shared" si="52"/>
        <v>0</v>
      </c>
      <c r="AF102" s="199"/>
      <c r="AG102" s="199"/>
      <c r="AH102" s="199"/>
      <c r="AI102" s="372"/>
    </row>
    <row r="103" spans="1:35" s="200" customFormat="1" hidden="1">
      <c r="A103" s="205"/>
      <c r="B103" s="208" t="s">
        <v>174</v>
      </c>
      <c r="C103" s="209"/>
      <c r="D103" s="210"/>
      <c r="E103" s="210"/>
      <c r="F103" s="211"/>
      <c r="G103" s="206"/>
      <c r="H103" s="206"/>
      <c r="I103" s="207"/>
      <c r="J103" s="197"/>
      <c r="K103" s="197"/>
      <c r="L103" s="197"/>
      <c r="M103" s="197"/>
      <c r="N103" s="197"/>
      <c r="O103" s="197"/>
      <c r="P103" s="198"/>
      <c r="Q103" s="198">
        <f>S103+U103+W103+Y103</f>
        <v>0</v>
      </c>
      <c r="R103" s="276">
        <v>0</v>
      </c>
      <c r="S103" s="276"/>
      <c r="T103" s="276"/>
      <c r="U103" s="276"/>
      <c r="V103" s="199"/>
      <c r="W103" s="199"/>
      <c r="X103" s="199"/>
      <c r="Y103" s="199"/>
      <c r="Z103" s="199">
        <f>AA103</f>
        <v>0</v>
      </c>
      <c r="AA103" s="199"/>
      <c r="AB103" s="199"/>
      <c r="AC103" s="199"/>
      <c r="AD103" s="358">
        <f>P103-Q103</f>
        <v>0</v>
      </c>
      <c r="AE103" s="199">
        <f t="shared" si="52"/>
        <v>0</v>
      </c>
      <c r="AF103" s="199"/>
      <c r="AG103" s="199"/>
      <c r="AH103" s="199"/>
      <c r="AI103" s="372"/>
    </row>
    <row r="104" spans="1:35" s="200" customFormat="1" hidden="1">
      <c r="A104" s="205"/>
      <c r="B104" s="208" t="s">
        <v>210</v>
      </c>
      <c r="C104" s="209"/>
      <c r="D104" s="210"/>
      <c r="E104" s="210"/>
      <c r="F104" s="211"/>
      <c r="G104" s="206"/>
      <c r="H104" s="206"/>
      <c r="I104" s="207"/>
      <c r="J104" s="197"/>
      <c r="K104" s="197"/>
      <c r="L104" s="197"/>
      <c r="M104" s="197"/>
      <c r="N104" s="197"/>
      <c r="O104" s="197"/>
      <c r="P104" s="198"/>
      <c r="Q104" s="198">
        <f>S104+U104+W104+Y104</f>
        <v>0</v>
      </c>
      <c r="R104" s="276"/>
      <c r="S104" s="276"/>
      <c r="T104" s="276"/>
      <c r="U104" s="276"/>
      <c r="V104" s="199"/>
      <c r="W104" s="199"/>
      <c r="X104" s="199"/>
      <c r="Y104" s="199"/>
      <c r="Z104" s="199">
        <f>AA104</f>
        <v>0</v>
      </c>
      <c r="AA104" s="199"/>
      <c r="AB104" s="199"/>
      <c r="AC104" s="199"/>
      <c r="AD104" s="358">
        <f>P104-Q104</f>
        <v>0</v>
      </c>
      <c r="AE104" s="199">
        <f t="shared" si="52"/>
        <v>0</v>
      </c>
      <c r="AF104" s="199"/>
      <c r="AG104" s="199"/>
      <c r="AH104" s="199"/>
      <c r="AI104" s="372"/>
    </row>
    <row r="105" spans="1:35" s="200" customFormat="1" ht="17.25" hidden="1" customHeight="1">
      <c r="A105" s="205"/>
      <c r="B105" s="208" t="s">
        <v>171</v>
      </c>
      <c r="C105" s="215"/>
      <c r="D105" s="216"/>
      <c r="E105" s="216"/>
      <c r="F105" s="217"/>
      <c r="G105" s="206"/>
      <c r="H105" s="206"/>
      <c r="I105" s="207"/>
      <c r="J105" s="197"/>
      <c r="K105" s="197"/>
      <c r="L105" s="197"/>
      <c r="M105" s="197"/>
      <c r="N105" s="197"/>
      <c r="O105" s="197"/>
      <c r="P105" s="198"/>
      <c r="Q105" s="198">
        <f>S105+U105+W105+Y105</f>
        <v>0</v>
      </c>
      <c r="R105" s="198">
        <v>0</v>
      </c>
      <c r="S105" s="222"/>
      <c r="T105" s="276"/>
      <c r="U105" s="198"/>
      <c r="V105" s="199"/>
      <c r="W105" s="199"/>
      <c r="X105" s="199"/>
      <c r="Y105" s="199"/>
      <c r="Z105" s="198">
        <f>AA105</f>
        <v>0</v>
      </c>
      <c r="AA105" s="222"/>
      <c r="AB105" s="199"/>
      <c r="AC105" s="199"/>
      <c r="AD105" s="318">
        <f>P105-Q105</f>
        <v>0</v>
      </c>
      <c r="AE105" s="297">
        <f t="shared" si="52"/>
        <v>0</v>
      </c>
      <c r="AF105" s="199"/>
      <c r="AG105" s="199"/>
      <c r="AH105" s="199"/>
      <c r="AI105" s="372"/>
    </row>
    <row r="106" spans="1:35" ht="15.75">
      <c r="A106" s="25" t="s">
        <v>34</v>
      </c>
      <c r="B106" s="90" t="s">
        <v>8</v>
      </c>
      <c r="C106" s="91"/>
      <c r="D106" s="27"/>
      <c r="E106" s="27"/>
      <c r="F106" s="27"/>
      <c r="G106" s="27"/>
      <c r="H106" s="27"/>
      <c r="I106" s="27"/>
      <c r="J106" s="109"/>
      <c r="K106" s="27"/>
      <c r="L106" s="27"/>
      <c r="M106" s="28"/>
      <c r="N106" s="27"/>
      <c r="O106" s="109"/>
      <c r="P106" s="109"/>
      <c r="Q106" s="110"/>
      <c r="R106" s="110"/>
      <c r="S106" s="110"/>
      <c r="T106" s="110"/>
      <c r="U106" s="110"/>
      <c r="V106" s="110"/>
      <c r="W106" s="110"/>
      <c r="X106" s="110"/>
      <c r="Y106" s="110"/>
      <c r="Z106" s="110"/>
      <c r="AA106" s="110"/>
      <c r="AB106" s="110"/>
      <c r="AC106" s="110"/>
      <c r="AD106" s="355"/>
      <c r="AE106" s="110"/>
      <c r="AF106" s="110"/>
      <c r="AG106" s="110"/>
      <c r="AH106" s="110"/>
      <c r="AI106" s="369"/>
    </row>
    <row r="107" spans="1:35" ht="15.75">
      <c r="A107" s="506"/>
      <c r="B107" s="507"/>
      <c r="C107" s="507"/>
      <c r="D107" s="507"/>
      <c r="E107" s="507"/>
      <c r="F107" s="507"/>
      <c r="G107" s="507"/>
      <c r="H107" s="508"/>
      <c r="I107" s="76" t="s">
        <v>62</v>
      </c>
      <c r="J107" s="77">
        <f>J108+J109+J110+J111</f>
        <v>545863.42999999993</v>
      </c>
      <c r="K107" s="77">
        <f>K108+K109+K110+K111</f>
        <v>330680.78819999995</v>
      </c>
      <c r="L107" s="77">
        <f>L108+L109+L110+L111</f>
        <v>131192.06521</v>
      </c>
      <c r="M107" s="77">
        <f>M108+M109+M110+M111</f>
        <v>723.27910999999995</v>
      </c>
      <c r="N107" s="77"/>
      <c r="O107" s="77">
        <f>O108+O109+O110+O111</f>
        <v>538386.14999999991</v>
      </c>
      <c r="P107" s="77">
        <f>P108+P109+P110+P111</f>
        <v>157746.88</v>
      </c>
      <c r="Q107" s="110"/>
      <c r="R107" s="110"/>
      <c r="S107" s="110"/>
      <c r="T107" s="110"/>
      <c r="U107" s="110"/>
      <c r="V107" s="110"/>
      <c r="W107" s="110"/>
      <c r="X107" s="110"/>
      <c r="Y107" s="110"/>
      <c r="Z107" s="110"/>
      <c r="AA107" s="110"/>
      <c r="AB107" s="110"/>
      <c r="AC107" s="110"/>
      <c r="AD107" s="355"/>
      <c r="AE107" s="110"/>
      <c r="AF107" s="110"/>
      <c r="AG107" s="110"/>
      <c r="AH107" s="110"/>
      <c r="AI107" s="369"/>
    </row>
    <row r="108" spans="1:35" ht="51">
      <c r="A108" s="509"/>
      <c r="B108" s="510"/>
      <c r="C108" s="510"/>
      <c r="D108" s="510"/>
      <c r="E108" s="510"/>
      <c r="F108" s="510"/>
      <c r="G108" s="510"/>
      <c r="H108" s="511"/>
      <c r="I108" s="72" t="s">
        <v>60</v>
      </c>
      <c r="J108" s="53">
        <f>J113+J146</f>
        <v>11227.36</v>
      </c>
      <c r="K108" s="53">
        <f t="shared" ref="K108:M111" si="55">K113+K146</f>
        <v>5559.4481999999998</v>
      </c>
      <c r="L108" s="53">
        <f t="shared" si="55"/>
        <v>3231.9852099999998</v>
      </c>
      <c r="M108" s="53">
        <f t="shared" si="55"/>
        <v>723.27910999999995</v>
      </c>
      <c r="N108" s="53"/>
      <c r="O108" s="53">
        <f>O113+O146</f>
        <v>7261.52</v>
      </c>
      <c r="P108" s="53">
        <f t="shared" ref="P108:AH108" si="56">P113+P146</f>
        <v>3813.74</v>
      </c>
      <c r="Q108" s="53">
        <f t="shared" si="56"/>
        <v>0</v>
      </c>
      <c r="R108" s="53">
        <f t="shared" si="56"/>
        <v>0</v>
      </c>
      <c r="S108" s="53">
        <f t="shared" si="56"/>
        <v>0</v>
      </c>
      <c r="T108" s="53">
        <f t="shared" si="56"/>
        <v>0</v>
      </c>
      <c r="U108" s="53">
        <f t="shared" si="56"/>
        <v>0</v>
      </c>
      <c r="V108" s="53">
        <f t="shared" si="56"/>
        <v>0</v>
      </c>
      <c r="W108" s="53">
        <f t="shared" si="56"/>
        <v>0</v>
      </c>
      <c r="X108" s="53">
        <f t="shared" si="56"/>
        <v>3813.74</v>
      </c>
      <c r="Y108" s="53">
        <f t="shared" si="56"/>
        <v>0</v>
      </c>
      <c r="Z108" s="53">
        <f t="shared" si="56"/>
        <v>0</v>
      </c>
      <c r="AA108" s="53">
        <f t="shared" si="56"/>
        <v>0</v>
      </c>
      <c r="AB108" s="53">
        <f t="shared" si="56"/>
        <v>0</v>
      </c>
      <c r="AC108" s="53">
        <f t="shared" si="56"/>
        <v>0</v>
      </c>
      <c r="AD108" s="361">
        <f t="shared" si="56"/>
        <v>3813.74</v>
      </c>
      <c r="AE108" s="53">
        <f t="shared" si="56"/>
        <v>3813.74</v>
      </c>
      <c r="AF108" s="53">
        <f>ROUND((AE108*100/P108),2)</f>
        <v>100</v>
      </c>
      <c r="AG108" s="53">
        <f t="shared" si="56"/>
        <v>0</v>
      </c>
      <c r="AH108" s="53">
        <f t="shared" si="56"/>
        <v>0</v>
      </c>
      <c r="AI108" s="369"/>
    </row>
    <row r="109" spans="1:35" ht="38.25">
      <c r="A109" s="509"/>
      <c r="B109" s="510"/>
      <c r="C109" s="510"/>
      <c r="D109" s="510"/>
      <c r="E109" s="510"/>
      <c r="F109" s="510"/>
      <c r="G109" s="510"/>
      <c r="H109" s="511"/>
      <c r="I109" s="14" t="s">
        <v>61</v>
      </c>
      <c r="J109" s="53">
        <f>J114+J147</f>
        <v>6451.67</v>
      </c>
      <c r="K109" s="53">
        <f t="shared" si="55"/>
        <v>5467.52</v>
      </c>
      <c r="L109" s="53">
        <f t="shared" si="55"/>
        <v>0</v>
      </c>
      <c r="M109" s="11">
        <f t="shared" si="55"/>
        <v>0</v>
      </c>
      <c r="N109" s="11"/>
      <c r="O109" s="53">
        <f>O114+O147</f>
        <v>2940.23</v>
      </c>
      <c r="P109" s="11">
        <f>P114+P147</f>
        <v>2940.23</v>
      </c>
      <c r="Q109" s="11">
        <f t="shared" ref="Q109:AH109" si="57">Q114+Q147</f>
        <v>201.14</v>
      </c>
      <c r="R109" s="11">
        <f t="shared" si="57"/>
        <v>0</v>
      </c>
      <c r="S109" s="11">
        <f t="shared" si="57"/>
        <v>0</v>
      </c>
      <c r="T109" s="11">
        <f t="shared" si="57"/>
        <v>201.14</v>
      </c>
      <c r="U109" s="11">
        <f t="shared" si="57"/>
        <v>201.14</v>
      </c>
      <c r="V109" s="11">
        <f t="shared" si="57"/>
        <v>0</v>
      </c>
      <c r="W109" s="11">
        <f t="shared" si="57"/>
        <v>0</v>
      </c>
      <c r="X109" s="11">
        <f t="shared" si="57"/>
        <v>6451.67</v>
      </c>
      <c r="Y109" s="11">
        <f t="shared" si="57"/>
        <v>0</v>
      </c>
      <c r="Z109" s="11">
        <f>Z114+Z147</f>
        <v>54.686</v>
      </c>
      <c r="AA109" s="11">
        <f t="shared" si="57"/>
        <v>3.9060000000000001</v>
      </c>
      <c r="AB109" s="11">
        <f t="shared" si="57"/>
        <v>0</v>
      </c>
      <c r="AC109" s="11">
        <f t="shared" si="57"/>
        <v>0</v>
      </c>
      <c r="AD109" s="323">
        <f t="shared" si="57"/>
        <v>2739.09</v>
      </c>
      <c r="AE109" s="11">
        <f t="shared" si="57"/>
        <v>2739.09</v>
      </c>
      <c r="AF109" s="53">
        <f>ROUND((AE109*100/P109),2)</f>
        <v>93.16</v>
      </c>
      <c r="AG109" s="11">
        <f t="shared" si="57"/>
        <v>0</v>
      </c>
      <c r="AH109" s="11">
        <f t="shared" si="57"/>
        <v>0</v>
      </c>
      <c r="AI109" s="369"/>
    </row>
    <row r="110" spans="1:35" ht="25.5">
      <c r="A110" s="509"/>
      <c r="B110" s="510"/>
      <c r="C110" s="510"/>
      <c r="D110" s="510"/>
      <c r="E110" s="510"/>
      <c r="F110" s="510"/>
      <c r="G110" s="510"/>
      <c r="H110" s="511"/>
      <c r="I110" s="14" t="s">
        <v>14</v>
      </c>
      <c r="J110" s="11">
        <f>J115+J148</f>
        <v>528184.39999999991</v>
      </c>
      <c r="K110" s="11">
        <f t="shared" si="55"/>
        <v>319653.81999999995</v>
      </c>
      <c r="L110" s="11">
        <f t="shared" si="55"/>
        <v>127960.08</v>
      </c>
      <c r="M110" s="11">
        <f t="shared" si="55"/>
        <v>0</v>
      </c>
      <c r="N110" s="11"/>
      <c r="O110" s="11">
        <f>O115+O148</f>
        <v>528184.39999999991</v>
      </c>
      <c r="P110" s="11">
        <f>P115+P148</f>
        <v>150992.91</v>
      </c>
      <c r="Q110" s="11">
        <f t="shared" ref="Q110:AH110" si="58">Q115+Q148</f>
        <v>0</v>
      </c>
      <c r="R110" s="11">
        <f t="shared" si="58"/>
        <v>0</v>
      </c>
      <c r="S110" s="11">
        <f t="shared" si="58"/>
        <v>0</v>
      </c>
      <c r="T110" s="11">
        <f t="shared" si="58"/>
        <v>0</v>
      </c>
      <c r="U110" s="11">
        <f t="shared" si="58"/>
        <v>0</v>
      </c>
      <c r="V110" s="11">
        <f t="shared" si="58"/>
        <v>0</v>
      </c>
      <c r="W110" s="11">
        <f t="shared" si="58"/>
        <v>0</v>
      </c>
      <c r="X110" s="11">
        <f t="shared" si="58"/>
        <v>60882.9</v>
      </c>
      <c r="Y110" s="11">
        <f t="shared" si="58"/>
        <v>0</v>
      </c>
      <c r="Z110" s="11">
        <f t="shared" si="58"/>
        <v>0</v>
      </c>
      <c r="AA110" s="11">
        <f t="shared" si="58"/>
        <v>0</v>
      </c>
      <c r="AB110" s="11">
        <f t="shared" si="58"/>
        <v>0</v>
      </c>
      <c r="AC110" s="11">
        <f t="shared" si="58"/>
        <v>0</v>
      </c>
      <c r="AD110" s="323">
        <f t="shared" si="58"/>
        <v>150992.91</v>
      </c>
      <c r="AE110" s="11">
        <f>AE115+AE148</f>
        <v>150992.91</v>
      </c>
      <c r="AF110" s="53">
        <f>ROUND((AE110*100/P110),2)</f>
        <v>100</v>
      </c>
      <c r="AG110" s="11">
        <f t="shared" si="58"/>
        <v>0</v>
      </c>
      <c r="AH110" s="11">
        <f t="shared" si="58"/>
        <v>0</v>
      </c>
      <c r="AI110" s="369"/>
    </row>
    <row r="111" spans="1:35" ht="25.5">
      <c r="A111" s="512"/>
      <c r="B111" s="513"/>
      <c r="C111" s="513"/>
      <c r="D111" s="513"/>
      <c r="E111" s="513"/>
      <c r="F111" s="513"/>
      <c r="G111" s="513"/>
      <c r="H111" s="514"/>
      <c r="I111" s="14" t="s">
        <v>13</v>
      </c>
      <c r="J111" s="11">
        <f>J116+J149</f>
        <v>0</v>
      </c>
      <c r="K111" s="11">
        <f t="shared" si="55"/>
        <v>0</v>
      </c>
      <c r="L111" s="11">
        <f t="shared" si="55"/>
        <v>0</v>
      </c>
      <c r="M111" s="11">
        <f t="shared" si="55"/>
        <v>0</v>
      </c>
      <c r="N111" s="11"/>
      <c r="O111" s="11">
        <f>O116+O149</f>
        <v>0</v>
      </c>
      <c r="P111" s="11">
        <f t="shared" ref="P111:AH111" si="59">P116+P149</f>
        <v>0</v>
      </c>
      <c r="Q111" s="11">
        <f t="shared" si="59"/>
        <v>0</v>
      </c>
      <c r="R111" s="11">
        <f t="shared" si="59"/>
        <v>0</v>
      </c>
      <c r="S111" s="11">
        <f t="shared" si="59"/>
        <v>0</v>
      </c>
      <c r="T111" s="11">
        <f t="shared" si="59"/>
        <v>0</v>
      </c>
      <c r="U111" s="11">
        <f t="shared" si="59"/>
        <v>0</v>
      </c>
      <c r="V111" s="11">
        <f t="shared" si="59"/>
        <v>0</v>
      </c>
      <c r="W111" s="11">
        <f t="shared" si="59"/>
        <v>0</v>
      </c>
      <c r="X111" s="11">
        <f t="shared" si="59"/>
        <v>0</v>
      </c>
      <c r="Y111" s="11">
        <f t="shared" si="59"/>
        <v>0</v>
      </c>
      <c r="Z111" s="11">
        <f t="shared" si="59"/>
        <v>0</v>
      </c>
      <c r="AA111" s="11">
        <f t="shared" si="59"/>
        <v>0</v>
      </c>
      <c r="AB111" s="11">
        <f t="shared" si="59"/>
        <v>0</v>
      </c>
      <c r="AC111" s="11">
        <f t="shared" si="59"/>
        <v>0</v>
      </c>
      <c r="AD111" s="323">
        <f t="shared" si="59"/>
        <v>0</v>
      </c>
      <c r="AE111" s="11">
        <f t="shared" si="59"/>
        <v>0</v>
      </c>
      <c r="AF111" s="11">
        <f t="shared" si="59"/>
        <v>0</v>
      </c>
      <c r="AG111" s="11">
        <f t="shared" si="59"/>
        <v>0</v>
      </c>
      <c r="AH111" s="11">
        <f t="shared" si="59"/>
        <v>0</v>
      </c>
      <c r="AI111" s="369"/>
    </row>
    <row r="112" spans="1:35" ht="16.5" customHeight="1">
      <c r="A112" s="563" t="s">
        <v>71</v>
      </c>
      <c r="B112" s="573"/>
      <c r="C112" s="573"/>
      <c r="D112" s="573"/>
      <c r="E112" s="573"/>
      <c r="F112" s="573"/>
      <c r="G112" s="573"/>
      <c r="H112" s="574"/>
      <c r="I112" s="92"/>
      <c r="J112" s="20"/>
      <c r="K112" s="20"/>
      <c r="L112" s="20"/>
      <c r="M112" s="20"/>
      <c r="N112" s="20"/>
      <c r="O112" s="20"/>
      <c r="P112" s="20"/>
      <c r="Q112" s="110"/>
      <c r="R112" s="110"/>
      <c r="S112" s="110"/>
      <c r="T112" s="110"/>
      <c r="U112" s="110"/>
      <c r="V112" s="110"/>
      <c r="W112" s="110"/>
      <c r="X112" s="110"/>
      <c r="Y112" s="110"/>
      <c r="Z112" s="110"/>
      <c r="AA112" s="110"/>
      <c r="AB112" s="110"/>
      <c r="AC112" s="110"/>
      <c r="AD112" s="355"/>
      <c r="AE112" s="110"/>
      <c r="AF112" s="110"/>
      <c r="AG112" s="110"/>
      <c r="AH112" s="110"/>
      <c r="AI112" s="369"/>
    </row>
    <row r="113" spans="1:35" ht="51">
      <c r="A113" s="575"/>
      <c r="B113" s="576"/>
      <c r="C113" s="576"/>
      <c r="D113" s="576"/>
      <c r="E113" s="576"/>
      <c r="F113" s="576"/>
      <c r="G113" s="576"/>
      <c r="H113" s="577"/>
      <c r="I113" s="72" t="s">
        <v>60</v>
      </c>
      <c r="J113" s="32">
        <f>J118</f>
        <v>0</v>
      </c>
      <c r="K113" s="32">
        <f t="shared" ref="K113:M116" si="60">K118</f>
        <v>0</v>
      </c>
      <c r="L113" s="32">
        <f t="shared" si="60"/>
        <v>0</v>
      </c>
      <c r="M113" s="32">
        <f t="shared" si="60"/>
        <v>0</v>
      </c>
      <c r="N113" s="32"/>
      <c r="O113" s="32">
        <f t="shared" ref="O113:P116" si="61">O118</f>
        <v>0</v>
      </c>
      <c r="P113" s="32">
        <f t="shared" si="61"/>
        <v>0</v>
      </c>
      <c r="Q113" s="32">
        <f t="shared" ref="Q113:AH113" si="62">Q118</f>
        <v>0</v>
      </c>
      <c r="R113" s="32">
        <f t="shared" si="62"/>
        <v>0</v>
      </c>
      <c r="S113" s="32">
        <f t="shared" si="62"/>
        <v>0</v>
      </c>
      <c r="T113" s="32">
        <f t="shared" si="62"/>
        <v>0</v>
      </c>
      <c r="U113" s="32">
        <f t="shared" si="62"/>
        <v>0</v>
      </c>
      <c r="V113" s="32">
        <f t="shared" si="62"/>
        <v>0</v>
      </c>
      <c r="W113" s="32">
        <f t="shared" si="62"/>
        <v>0</v>
      </c>
      <c r="X113" s="32">
        <f t="shared" si="62"/>
        <v>0</v>
      </c>
      <c r="Y113" s="32">
        <f t="shared" si="62"/>
        <v>0</v>
      </c>
      <c r="Z113" s="32">
        <f t="shared" si="62"/>
        <v>0</v>
      </c>
      <c r="AA113" s="32">
        <f t="shared" si="62"/>
        <v>0</v>
      </c>
      <c r="AB113" s="32">
        <f t="shared" si="62"/>
        <v>0</v>
      </c>
      <c r="AC113" s="32">
        <f t="shared" si="62"/>
        <v>0</v>
      </c>
      <c r="AD113" s="364">
        <f t="shared" si="62"/>
        <v>0</v>
      </c>
      <c r="AE113" s="32">
        <f t="shared" si="62"/>
        <v>0</v>
      </c>
      <c r="AF113" s="32">
        <f t="shared" si="62"/>
        <v>0</v>
      </c>
      <c r="AG113" s="32">
        <f t="shared" si="62"/>
        <v>0</v>
      </c>
      <c r="AH113" s="32">
        <f t="shared" si="62"/>
        <v>0</v>
      </c>
      <c r="AI113" s="369"/>
    </row>
    <row r="114" spans="1:35" ht="38.25">
      <c r="A114" s="575"/>
      <c r="B114" s="576"/>
      <c r="C114" s="576"/>
      <c r="D114" s="576"/>
      <c r="E114" s="576"/>
      <c r="F114" s="576"/>
      <c r="G114" s="576"/>
      <c r="H114" s="577"/>
      <c r="I114" s="14" t="s">
        <v>61</v>
      </c>
      <c r="J114" s="12">
        <f>J119</f>
        <v>6451.67</v>
      </c>
      <c r="K114" s="12">
        <f t="shared" si="60"/>
        <v>5467.52</v>
      </c>
      <c r="L114" s="12">
        <f t="shared" si="60"/>
        <v>0</v>
      </c>
      <c r="M114" s="12">
        <f t="shared" si="60"/>
        <v>0</v>
      </c>
      <c r="N114" s="12"/>
      <c r="O114" s="12">
        <f t="shared" si="61"/>
        <v>2940.23</v>
      </c>
      <c r="P114" s="12">
        <f t="shared" si="61"/>
        <v>2940.23</v>
      </c>
      <c r="Q114" s="12">
        <f t="shared" ref="Q114:AH114" si="63">Q119</f>
        <v>201.14</v>
      </c>
      <c r="R114" s="12">
        <f t="shared" si="63"/>
        <v>0</v>
      </c>
      <c r="S114" s="12">
        <f t="shared" si="63"/>
        <v>0</v>
      </c>
      <c r="T114" s="12">
        <f t="shared" si="63"/>
        <v>201.14</v>
      </c>
      <c r="U114" s="12">
        <f t="shared" si="63"/>
        <v>201.14</v>
      </c>
      <c r="V114" s="12">
        <f t="shared" si="63"/>
        <v>0</v>
      </c>
      <c r="W114" s="12">
        <f t="shared" si="63"/>
        <v>0</v>
      </c>
      <c r="X114" s="12">
        <f t="shared" si="63"/>
        <v>6451.67</v>
      </c>
      <c r="Y114" s="12">
        <f t="shared" si="63"/>
        <v>0</v>
      </c>
      <c r="Z114" s="12">
        <f t="shared" si="63"/>
        <v>54.686</v>
      </c>
      <c r="AA114" s="12">
        <f t="shared" si="63"/>
        <v>3.9060000000000001</v>
      </c>
      <c r="AB114" s="12">
        <f t="shared" si="63"/>
        <v>0</v>
      </c>
      <c r="AC114" s="12">
        <f t="shared" si="63"/>
        <v>0</v>
      </c>
      <c r="AD114" s="318">
        <f t="shared" si="63"/>
        <v>2739.09</v>
      </c>
      <c r="AE114" s="12">
        <f t="shared" si="63"/>
        <v>2739.09</v>
      </c>
      <c r="AF114" s="32">
        <f>ROUND((AE114*100/P114),2)</f>
        <v>93.16</v>
      </c>
      <c r="AG114" s="12">
        <f t="shared" si="63"/>
        <v>0</v>
      </c>
      <c r="AH114" s="12">
        <f t="shared" si="63"/>
        <v>0</v>
      </c>
      <c r="AI114" s="369"/>
    </row>
    <row r="115" spans="1:35" ht="25.5">
      <c r="A115" s="575"/>
      <c r="B115" s="576"/>
      <c r="C115" s="576"/>
      <c r="D115" s="576"/>
      <c r="E115" s="576"/>
      <c r="F115" s="576"/>
      <c r="G115" s="576"/>
      <c r="H115" s="577"/>
      <c r="I115" s="14" t="s">
        <v>14</v>
      </c>
      <c r="J115" s="12">
        <f>J120</f>
        <v>193206.2</v>
      </c>
      <c r="K115" s="12">
        <f t="shared" si="60"/>
        <v>97937.47</v>
      </c>
      <c r="L115" s="12">
        <f t="shared" si="60"/>
        <v>65796.600000000006</v>
      </c>
      <c r="M115" s="12">
        <f t="shared" si="60"/>
        <v>0</v>
      </c>
      <c r="N115" s="12"/>
      <c r="O115" s="12">
        <f t="shared" si="61"/>
        <v>193206.2</v>
      </c>
      <c r="P115" s="12">
        <f>P120</f>
        <v>77640</v>
      </c>
      <c r="Q115" s="12">
        <f t="shared" ref="Q115:AH115" si="64">Q120</f>
        <v>0</v>
      </c>
      <c r="R115" s="12">
        <f t="shared" si="64"/>
        <v>0</v>
      </c>
      <c r="S115" s="12">
        <f t="shared" si="64"/>
        <v>0</v>
      </c>
      <c r="T115" s="12">
        <f t="shared" si="64"/>
        <v>0</v>
      </c>
      <c r="U115" s="12">
        <f t="shared" si="64"/>
        <v>0</v>
      </c>
      <c r="V115" s="12">
        <f t="shared" si="64"/>
        <v>0</v>
      </c>
      <c r="W115" s="12">
        <f t="shared" si="64"/>
        <v>0</v>
      </c>
      <c r="X115" s="12">
        <f t="shared" si="64"/>
        <v>0</v>
      </c>
      <c r="Y115" s="12">
        <f t="shared" si="64"/>
        <v>0</v>
      </c>
      <c r="Z115" s="12">
        <f t="shared" si="64"/>
        <v>0</v>
      </c>
      <c r="AA115" s="12">
        <f t="shared" si="64"/>
        <v>0</v>
      </c>
      <c r="AB115" s="12">
        <f t="shared" si="64"/>
        <v>0</v>
      </c>
      <c r="AC115" s="12">
        <f t="shared" si="64"/>
        <v>0</v>
      </c>
      <c r="AD115" s="318">
        <f t="shared" si="64"/>
        <v>77640</v>
      </c>
      <c r="AE115" s="12">
        <f>AE120</f>
        <v>77640</v>
      </c>
      <c r="AF115" s="32">
        <f>ROUND((AE115*100/P115),2)</f>
        <v>100</v>
      </c>
      <c r="AG115" s="12">
        <f t="shared" si="64"/>
        <v>0</v>
      </c>
      <c r="AH115" s="12">
        <f t="shared" si="64"/>
        <v>0</v>
      </c>
      <c r="AI115" s="369"/>
    </row>
    <row r="116" spans="1:35" ht="25.5">
      <c r="A116" s="578"/>
      <c r="B116" s="579"/>
      <c r="C116" s="579"/>
      <c r="D116" s="579"/>
      <c r="E116" s="579"/>
      <c r="F116" s="579"/>
      <c r="G116" s="579"/>
      <c r="H116" s="580"/>
      <c r="I116" s="14" t="s">
        <v>13</v>
      </c>
      <c r="J116" s="12">
        <f>J121</f>
        <v>0</v>
      </c>
      <c r="K116" s="12">
        <f t="shared" si="60"/>
        <v>0</v>
      </c>
      <c r="L116" s="12">
        <f t="shared" si="60"/>
        <v>0</v>
      </c>
      <c r="M116" s="12">
        <f t="shared" si="60"/>
        <v>0</v>
      </c>
      <c r="N116" s="12"/>
      <c r="O116" s="12">
        <f t="shared" si="61"/>
        <v>0</v>
      </c>
      <c r="P116" s="12">
        <f t="shared" si="61"/>
        <v>0</v>
      </c>
      <c r="Q116" s="12">
        <f t="shared" ref="Q116:AH116" si="65">Q121</f>
        <v>0</v>
      </c>
      <c r="R116" s="12">
        <f t="shared" si="65"/>
        <v>0</v>
      </c>
      <c r="S116" s="12">
        <f t="shared" si="65"/>
        <v>0</v>
      </c>
      <c r="T116" s="12">
        <f t="shared" si="65"/>
        <v>0</v>
      </c>
      <c r="U116" s="12">
        <f t="shared" si="65"/>
        <v>0</v>
      </c>
      <c r="V116" s="12">
        <f t="shared" si="65"/>
        <v>0</v>
      </c>
      <c r="W116" s="12">
        <f t="shared" si="65"/>
        <v>0</v>
      </c>
      <c r="X116" s="12">
        <f t="shared" si="65"/>
        <v>0</v>
      </c>
      <c r="Y116" s="12">
        <f t="shared" si="65"/>
        <v>0</v>
      </c>
      <c r="Z116" s="12">
        <f t="shared" si="65"/>
        <v>0</v>
      </c>
      <c r="AA116" s="12">
        <f t="shared" si="65"/>
        <v>0</v>
      </c>
      <c r="AB116" s="12">
        <f t="shared" si="65"/>
        <v>0</v>
      </c>
      <c r="AC116" s="12">
        <f t="shared" si="65"/>
        <v>0</v>
      </c>
      <c r="AD116" s="318">
        <f t="shared" si="65"/>
        <v>0</v>
      </c>
      <c r="AE116" s="12">
        <f t="shared" si="65"/>
        <v>0</v>
      </c>
      <c r="AF116" s="12">
        <f t="shared" si="65"/>
        <v>0</v>
      </c>
      <c r="AG116" s="12">
        <f t="shared" si="65"/>
        <v>0</v>
      </c>
      <c r="AH116" s="12">
        <f t="shared" si="65"/>
        <v>0</v>
      </c>
      <c r="AI116" s="369"/>
    </row>
    <row r="117" spans="1:35" ht="31.5" customHeight="1">
      <c r="A117" s="44" t="s">
        <v>83</v>
      </c>
      <c r="B117" s="421" t="s">
        <v>70</v>
      </c>
      <c r="C117" s="422"/>
      <c r="D117" s="422"/>
      <c r="E117" s="422"/>
      <c r="F117" s="422"/>
      <c r="G117" s="422"/>
      <c r="H117" s="423"/>
      <c r="I117" s="92"/>
      <c r="J117" s="20"/>
      <c r="K117" s="20"/>
      <c r="L117" s="20"/>
      <c r="M117" s="20"/>
      <c r="N117" s="20"/>
      <c r="O117" s="20"/>
      <c r="P117" s="20"/>
      <c r="Q117" s="110"/>
      <c r="R117" s="110"/>
      <c r="S117" s="110"/>
      <c r="T117" s="110"/>
      <c r="U117" s="110"/>
      <c r="V117" s="110"/>
      <c r="W117" s="110"/>
      <c r="X117" s="110"/>
      <c r="Y117" s="110"/>
      <c r="Z117" s="110"/>
      <c r="AA117" s="110"/>
      <c r="AB117" s="110"/>
      <c r="AC117" s="110"/>
      <c r="AD117" s="355"/>
      <c r="AE117" s="110"/>
      <c r="AF117" s="110"/>
      <c r="AG117" s="110"/>
      <c r="AH117" s="110"/>
      <c r="AI117" s="369"/>
    </row>
    <row r="118" spans="1:35" ht="51">
      <c r="A118" s="497"/>
      <c r="B118" s="386"/>
      <c r="C118" s="387"/>
      <c r="D118" s="387"/>
      <c r="E118" s="387"/>
      <c r="F118" s="387"/>
      <c r="G118" s="387"/>
      <c r="H118" s="388"/>
      <c r="I118" s="72" t="s">
        <v>60</v>
      </c>
      <c r="J118" s="32">
        <v>0</v>
      </c>
      <c r="K118" s="32">
        <v>0</v>
      </c>
      <c r="L118" s="32">
        <v>0</v>
      </c>
      <c r="M118" s="32">
        <v>0</v>
      </c>
      <c r="N118" s="32"/>
      <c r="O118" s="32">
        <v>0</v>
      </c>
      <c r="P118" s="32">
        <v>0</v>
      </c>
      <c r="Q118" s="32">
        <v>0</v>
      </c>
      <c r="R118" s="32">
        <v>0</v>
      </c>
      <c r="S118" s="32">
        <v>0</v>
      </c>
      <c r="T118" s="32">
        <v>0</v>
      </c>
      <c r="U118" s="32">
        <v>0</v>
      </c>
      <c r="V118" s="32">
        <v>0</v>
      </c>
      <c r="W118" s="32">
        <v>0</v>
      </c>
      <c r="X118" s="32">
        <v>0</v>
      </c>
      <c r="Y118" s="32">
        <v>0</v>
      </c>
      <c r="Z118" s="32">
        <v>0</v>
      </c>
      <c r="AA118" s="32">
        <v>0</v>
      </c>
      <c r="AB118" s="32">
        <v>0</v>
      </c>
      <c r="AC118" s="32">
        <v>0</v>
      </c>
      <c r="AD118" s="364">
        <v>0</v>
      </c>
      <c r="AE118" s="32">
        <v>0</v>
      </c>
      <c r="AF118" s="32">
        <v>0</v>
      </c>
      <c r="AG118" s="32">
        <v>0</v>
      </c>
      <c r="AH118" s="32">
        <v>0</v>
      </c>
      <c r="AI118" s="369"/>
    </row>
    <row r="119" spans="1:35" ht="38.25">
      <c r="A119" s="497"/>
      <c r="B119" s="389"/>
      <c r="C119" s="390"/>
      <c r="D119" s="390"/>
      <c r="E119" s="390"/>
      <c r="F119" s="390"/>
      <c r="G119" s="390"/>
      <c r="H119" s="391"/>
      <c r="I119" s="72" t="s">
        <v>61</v>
      </c>
      <c r="J119" s="32">
        <f>J123</f>
        <v>6451.67</v>
      </c>
      <c r="K119" s="32">
        <f>K123</f>
        <v>5467.52</v>
      </c>
      <c r="L119" s="32">
        <f>L123</f>
        <v>0</v>
      </c>
      <c r="M119" s="32">
        <f>M123</f>
        <v>0</v>
      </c>
      <c r="N119" s="32"/>
      <c r="O119" s="32">
        <f>O123</f>
        <v>2940.23</v>
      </c>
      <c r="P119" s="32">
        <f>P123</f>
        <v>2940.23</v>
      </c>
      <c r="Q119" s="32">
        <f t="shared" ref="Q119:AH119" si="66">Q123</f>
        <v>201.14</v>
      </c>
      <c r="R119" s="32">
        <f t="shared" si="66"/>
        <v>0</v>
      </c>
      <c r="S119" s="32">
        <f t="shared" si="66"/>
        <v>0</v>
      </c>
      <c r="T119" s="32">
        <f t="shared" si="66"/>
        <v>201.14</v>
      </c>
      <c r="U119" s="32">
        <f t="shared" si="66"/>
        <v>201.14</v>
      </c>
      <c r="V119" s="32">
        <f t="shared" si="66"/>
        <v>0</v>
      </c>
      <c r="W119" s="32">
        <f t="shared" si="66"/>
        <v>0</v>
      </c>
      <c r="X119" s="32">
        <f t="shared" si="66"/>
        <v>6451.67</v>
      </c>
      <c r="Y119" s="32">
        <f t="shared" si="66"/>
        <v>0</v>
      </c>
      <c r="Z119" s="32">
        <f t="shared" si="66"/>
        <v>54.686</v>
      </c>
      <c r="AA119" s="32">
        <f t="shared" si="66"/>
        <v>3.9060000000000001</v>
      </c>
      <c r="AB119" s="32">
        <f t="shared" si="66"/>
        <v>0</v>
      </c>
      <c r="AC119" s="32">
        <f t="shared" si="66"/>
        <v>0</v>
      </c>
      <c r="AD119" s="364">
        <f t="shared" si="66"/>
        <v>2739.09</v>
      </c>
      <c r="AE119" s="32">
        <f>AE123</f>
        <v>2739.09</v>
      </c>
      <c r="AF119" s="32">
        <f>ROUND((AE119*100/P119),2)</f>
        <v>93.16</v>
      </c>
      <c r="AG119" s="32">
        <f t="shared" si="66"/>
        <v>0</v>
      </c>
      <c r="AH119" s="32">
        <f t="shared" si="66"/>
        <v>0</v>
      </c>
      <c r="AI119" s="369"/>
    </row>
    <row r="120" spans="1:35" ht="25.5">
      <c r="A120" s="497"/>
      <c r="B120" s="389"/>
      <c r="C120" s="390"/>
      <c r="D120" s="390"/>
      <c r="E120" s="390"/>
      <c r="F120" s="390"/>
      <c r="G120" s="390"/>
      <c r="H120" s="391"/>
      <c r="I120" s="14" t="s">
        <v>14</v>
      </c>
      <c r="J120" s="12">
        <f>J137+J141</f>
        <v>193206.2</v>
      </c>
      <c r="K120" s="12">
        <f>K137+K141</f>
        <v>97937.47</v>
      </c>
      <c r="L120" s="12">
        <f>L137+L141</f>
        <v>65796.600000000006</v>
      </c>
      <c r="M120" s="12">
        <f>M137+M141</f>
        <v>0</v>
      </c>
      <c r="N120" s="12"/>
      <c r="O120" s="12">
        <f>O137+O141</f>
        <v>193206.2</v>
      </c>
      <c r="P120" s="12">
        <f>P137+P141</f>
        <v>77640</v>
      </c>
      <c r="Q120" s="12">
        <f t="shared" ref="Q120:AH120" si="67">Q137+Q141</f>
        <v>0</v>
      </c>
      <c r="R120" s="12">
        <f t="shared" si="67"/>
        <v>0</v>
      </c>
      <c r="S120" s="12">
        <f t="shared" si="67"/>
        <v>0</v>
      </c>
      <c r="T120" s="12">
        <f t="shared" si="67"/>
        <v>0</v>
      </c>
      <c r="U120" s="12">
        <f t="shared" si="67"/>
        <v>0</v>
      </c>
      <c r="V120" s="12">
        <f t="shared" si="67"/>
        <v>0</v>
      </c>
      <c r="W120" s="12">
        <f t="shared" si="67"/>
        <v>0</v>
      </c>
      <c r="X120" s="12">
        <f t="shared" si="67"/>
        <v>0</v>
      </c>
      <c r="Y120" s="12">
        <f t="shared" si="67"/>
        <v>0</v>
      </c>
      <c r="Z120" s="12">
        <f t="shared" si="67"/>
        <v>0</v>
      </c>
      <c r="AA120" s="12">
        <f t="shared" si="67"/>
        <v>0</v>
      </c>
      <c r="AB120" s="12">
        <f t="shared" si="67"/>
        <v>0</v>
      </c>
      <c r="AC120" s="12">
        <f t="shared" si="67"/>
        <v>0</v>
      </c>
      <c r="AD120" s="318">
        <f>AD137+AD141</f>
        <v>77640</v>
      </c>
      <c r="AE120" s="12">
        <f>AE137+AE141</f>
        <v>77640</v>
      </c>
      <c r="AF120" s="32">
        <f>ROUND((AE120*100/P120),2)</f>
        <v>100</v>
      </c>
      <c r="AG120" s="12">
        <f t="shared" si="67"/>
        <v>0</v>
      </c>
      <c r="AH120" s="12">
        <f t="shared" si="67"/>
        <v>0</v>
      </c>
      <c r="AI120" s="369"/>
    </row>
    <row r="121" spans="1:35" ht="25.5">
      <c r="A121" s="497"/>
      <c r="B121" s="392"/>
      <c r="C121" s="393"/>
      <c r="D121" s="393"/>
      <c r="E121" s="393"/>
      <c r="F121" s="393"/>
      <c r="G121" s="393"/>
      <c r="H121" s="394"/>
      <c r="I121" s="14" t="s">
        <v>13</v>
      </c>
      <c r="J121" s="12">
        <v>0</v>
      </c>
      <c r="K121" s="12">
        <v>0</v>
      </c>
      <c r="L121" s="12">
        <v>0</v>
      </c>
      <c r="M121" s="12">
        <v>0</v>
      </c>
      <c r="N121" s="12"/>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318">
        <v>0</v>
      </c>
      <c r="AE121" s="12">
        <v>0</v>
      </c>
      <c r="AF121" s="12">
        <v>0</v>
      </c>
      <c r="AG121" s="12">
        <v>0</v>
      </c>
      <c r="AH121" s="12">
        <v>0</v>
      </c>
      <c r="AI121" s="369"/>
    </row>
    <row r="122" spans="1:35" ht="29.25" customHeight="1">
      <c r="A122" s="498" t="s">
        <v>84</v>
      </c>
      <c r="B122" s="184" t="s">
        <v>47</v>
      </c>
      <c r="C122" s="397" t="s">
        <v>26</v>
      </c>
      <c r="D122" s="397" t="s">
        <v>35</v>
      </c>
      <c r="E122" s="379"/>
      <c r="F122" s="379"/>
      <c r="G122" s="379">
        <v>2016</v>
      </c>
      <c r="H122" s="379">
        <v>2016</v>
      </c>
      <c r="I122" s="377" t="s">
        <v>61</v>
      </c>
      <c r="J122" s="213">
        <f t="shared" ref="J122:P122" si="68">J123</f>
        <v>6451.67</v>
      </c>
      <c r="K122" s="53">
        <f t="shared" si="68"/>
        <v>5467.52</v>
      </c>
      <c r="L122" s="53">
        <f t="shared" si="68"/>
        <v>0</v>
      </c>
      <c r="M122" s="53">
        <f t="shared" si="68"/>
        <v>0</v>
      </c>
      <c r="N122" s="53"/>
      <c r="O122" s="213">
        <f>O123</f>
        <v>2940.23</v>
      </c>
      <c r="P122" s="213">
        <f t="shared" si="68"/>
        <v>2940.23</v>
      </c>
      <c r="Q122" s="322">
        <f>Q123</f>
        <v>201.14</v>
      </c>
      <c r="R122" s="322">
        <f t="shared" ref="R122:AE122" si="69">R123</f>
        <v>0</v>
      </c>
      <c r="S122" s="322">
        <f t="shared" si="69"/>
        <v>0</v>
      </c>
      <c r="T122" s="322">
        <f t="shared" si="69"/>
        <v>201.14</v>
      </c>
      <c r="U122" s="322">
        <f t="shared" si="69"/>
        <v>201.14</v>
      </c>
      <c r="V122" s="322">
        <f t="shared" si="69"/>
        <v>0</v>
      </c>
      <c r="W122" s="322">
        <f t="shared" si="69"/>
        <v>0</v>
      </c>
      <c r="X122" s="322">
        <f t="shared" si="69"/>
        <v>6451.67</v>
      </c>
      <c r="Y122" s="322">
        <f t="shared" si="69"/>
        <v>0</v>
      </c>
      <c r="Z122" s="322">
        <f t="shared" si="69"/>
        <v>54.686</v>
      </c>
      <c r="AA122" s="322">
        <f t="shared" si="69"/>
        <v>3.9060000000000001</v>
      </c>
      <c r="AB122" s="322">
        <f t="shared" si="69"/>
        <v>0</v>
      </c>
      <c r="AC122" s="322">
        <f t="shared" si="69"/>
        <v>0</v>
      </c>
      <c r="AD122" s="365">
        <f>AD123</f>
        <v>2739.09</v>
      </c>
      <c r="AE122" s="322">
        <f t="shared" si="69"/>
        <v>2739.09</v>
      </c>
      <c r="AF122" s="214">
        <f>ROUND((AE122*100/P122),2)</f>
        <v>93.16</v>
      </c>
      <c r="AG122" s="110"/>
      <c r="AH122" s="110"/>
      <c r="AI122" s="524" t="s">
        <v>240</v>
      </c>
    </row>
    <row r="123" spans="1:35" ht="62.25" customHeight="1">
      <c r="A123" s="499"/>
      <c r="B123" s="4" t="s">
        <v>39</v>
      </c>
      <c r="C123" s="455"/>
      <c r="D123" s="455"/>
      <c r="E123" s="380"/>
      <c r="F123" s="455"/>
      <c r="G123" s="417"/>
      <c r="H123" s="417"/>
      <c r="I123" s="378"/>
      <c r="J123" s="32">
        <v>6451.67</v>
      </c>
      <c r="K123" s="32">
        <v>5467.52</v>
      </c>
      <c r="L123" s="73">
        <v>0</v>
      </c>
      <c r="M123" s="73">
        <v>0</v>
      </c>
      <c r="N123" s="73"/>
      <c r="O123" s="16">
        <v>2940.23</v>
      </c>
      <c r="P123" s="32">
        <f>O123</f>
        <v>2940.23</v>
      </c>
      <c r="Q123" s="296">
        <f>SUM(Q124:Q136)</f>
        <v>201.14</v>
      </c>
      <c r="R123" s="296">
        <f t="shared" ref="R123:AC123" si="70">SUM(R124:R136)</f>
        <v>0</v>
      </c>
      <c r="S123" s="296">
        <f t="shared" si="70"/>
        <v>0</v>
      </c>
      <c r="T123" s="296">
        <f>SUM(T124:T136)</f>
        <v>201.14</v>
      </c>
      <c r="U123" s="296">
        <f>SUM(U124:U136)</f>
        <v>201.14</v>
      </c>
      <c r="V123" s="296">
        <f t="shared" si="70"/>
        <v>0</v>
      </c>
      <c r="W123" s="296">
        <f t="shared" si="70"/>
        <v>0</v>
      </c>
      <c r="X123" s="32">
        <v>6451.67</v>
      </c>
      <c r="Y123" s="296">
        <f t="shared" si="70"/>
        <v>0</v>
      </c>
      <c r="Z123" s="296">
        <f>SUM(Z124:Z136)</f>
        <v>54.686</v>
      </c>
      <c r="AA123" s="296">
        <f>SUM(AA124:AA136)</f>
        <v>3.9060000000000001</v>
      </c>
      <c r="AB123" s="296">
        <f t="shared" si="70"/>
        <v>0</v>
      </c>
      <c r="AC123" s="296">
        <f t="shared" si="70"/>
        <v>0</v>
      </c>
      <c r="AD123" s="366">
        <f>P123-Q123</f>
        <v>2739.09</v>
      </c>
      <c r="AE123" s="296">
        <f t="shared" ref="AE123:AE130" si="71">AD123</f>
        <v>2739.09</v>
      </c>
      <c r="AF123" s="321">
        <f>ROUND((AE123*100/P123),2)</f>
        <v>93.16</v>
      </c>
      <c r="AG123" s="110"/>
      <c r="AH123" s="110"/>
      <c r="AI123" s="533"/>
    </row>
    <row r="124" spans="1:35" s="200" customFormat="1" hidden="1">
      <c r="A124" s="218"/>
      <c r="B124" s="219" t="s">
        <v>172</v>
      </c>
      <c r="C124" s="192"/>
      <c r="D124" s="192"/>
      <c r="E124" s="220"/>
      <c r="F124" s="192"/>
      <c r="G124" s="220"/>
      <c r="H124" s="220"/>
      <c r="I124" s="221"/>
      <c r="J124" s="222"/>
      <c r="K124" s="222"/>
      <c r="L124" s="223"/>
      <c r="M124" s="223"/>
      <c r="N124" s="223"/>
      <c r="O124" s="222"/>
      <c r="P124" s="198">
        <v>0</v>
      </c>
      <c r="Q124" s="198">
        <f>S124+U124+W124+Y124</f>
        <v>0</v>
      </c>
      <c r="R124" s="276">
        <v>0</v>
      </c>
      <c r="S124" s="276"/>
      <c r="T124" s="276"/>
      <c r="U124" s="199"/>
      <c r="V124" s="199"/>
      <c r="W124" s="199"/>
      <c r="X124" s="199"/>
      <c r="Y124" s="199"/>
      <c r="Z124" s="199">
        <v>0</v>
      </c>
      <c r="AA124" s="199"/>
      <c r="AB124" s="199">
        <v>0</v>
      </c>
      <c r="AC124" s="199"/>
      <c r="AD124" s="358">
        <f>P124-Q124</f>
        <v>0</v>
      </c>
      <c r="AE124" s="199">
        <f t="shared" si="71"/>
        <v>0</v>
      </c>
      <c r="AF124" s="199"/>
      <c r="AG124" s="199"/>
      <c r="AH124" s="199"/>
      <c r="AI124" s="372"/>
    </row>
    <row r="125" spans="1:35" s="200" customFormat="1" hidden="1">
      <c r="A125" s="218"/>
      <c r="B125" s="219" t="s">
        <v>203</v>
      </c>
      <c r="C125" s="192"/>
      <c r="D125" s="192"/>
      <c r="E125" s="220"/>
      <c r="F125" s="192"/>
      <c r="G125" s="220"/>
      <c r="H125" s="220"/>
      <c r="I125" s="221"/>
      <c r="J125" s="222"/>
      <c r="K125" s="222"/>
      <c r="L125" s="223"/>
      <c r="M125" s="223"/>
      <c r="N125" s="223"/>
      <c r="O125" s="222"/>
      <c r="P125" s="198">
        <v>0</v>
      </c>
      <c r="Q125" s="198">
        <f t="shared" ref="Q125:Q136" si="72">S125+U125+W125+Y125</f>
        <v>0</v>
      </c>
      <c r="R125" s="276"/>
      <c r="S125" s="276"/>
      <c r="T125" s="276"/>
      <c r="U125" s="199"/>
      <c r="V125" s="199"/>
      <c r="W125" s="199"/>
      <c r="X125" s="199"/>
      <c r="Y125" s="199"/>
      <c r="Z125" s="199">
        <f t="shared" ref="Z125:Z131" si="73">AA125</f>
        <v>0</v>
      </c>
      <c r="AA125" s="199"/>
      <c r="AB125" s="199"/>
      <c r="AC125" s="199"/>
      <c r="AD125" s="358">
        <f>P125-Q125</f>
        <v>0</v>
      </c>
      <c r="AE125" s="199">
        <f t="shared" si="71"/>
        <v>0</v>
      </c>
      <c r="AF125" s="199"/>
      <c r="AG125" s="199"/>
      <c r="AH125" s="199"/>
      <c r="AI125" s="372"/>
    </row>
    <row r="126" spans="1:35" s="200" customFormat="1" hidden="1">
      <c r="A126" s="218"/>
      <c r="B126" s="219" t="s">
        <v>212</v>
      </c>
      <c r="C126" s="192"/>
      <c r="D126" s="192"/>
      <c r="E126" s="220"/>
      <c r="F126" s="192"/>
      <c r="G126" s="220"/>
      <c r="H126" s="220"/>
      <c r="I126" s="221"/>
      <c r="J126" s="222"/>
      <c r="K126" s="222"/>
      <c r="L126" s="223"/>
      <c r="M126" s="223"/>
      <c r="N126" s="223"/>
      <c r="O126" s="222"/>
      <c r="P126" s="198">
        <v>0</v>
      </c>
      <c r="Q126" s="198">
        <f t="shared" si="72"/>
        <v>0</v>
      </c>
      <c r="R126" s="276"/>
      <c r="S126" s="276"/>
      <c r="T126" s="276"/>
      <c r="U126" s="199"/>
      <c r="V126" s="199"/>
      <c r="W126" s="199"/>
      <c r="X126" s="199"/>
      <c r="Y126" s="199"/>
      <c r="Z126" s="199">
        <f t="shared" si="73"/>
        <v>0</v>
      </c>
      <c r="AA126" s="199"/>
      <c r="AB126" s="199"/>
      <c r="AC126" s="199"/>
      <c r="AD126" s="358">
        <f t="shared" ref="AD126:AD135" si="74">P126-Q126</f>
        <v>0</v>
      </c>
      <c r="AE126" s="199">
        <f t="shared" si="71"/>
        <v>0</v>
      </c>
      <c r="AF126" s="199"/>
      <c r="AG126" s="199"/>
      <c r="AH126" s="199"/>
      <c r="AI126" s="372"/>
    </row>
    <row r="127" spans="1:35" s="200" customFormat="1" hidden="1">
      <c r="A127" s="218"/>
      <c r="B127" s="219" t="s">
        <v>213</v>
      </c>
      <c r="C127" s="192"/>
      <c r="D127" s="192"/>
      <c r="E127" s="220"/>
      <c r="F127" s="192"/>
      <c r="G127" s="220"/>
      <c r="H127" s="220"/>
      <c r="I127" s="221"/>
      <c r="J127" s="222"/>
      <c r="K127" s="222"/>
      <c r="L127" s="223"/>
      <c r="M127" s="223"/>
      <c r="N127" s="223"/>
      <c r="O127" s="222"/>
      <c r="P127" s="198">
        <v>0</v>
      </c>
      <c r="Q127" s="198">
        <f t="shared" si="72"/>
        <v>0</v>
      </c>
      <c r="R127" s="276"/>
      <c r="S127" s="276"/>
      <c r="T127" s="276"/>
      <c r="U127" s="199"/>
      <c r="V127" s="199"/>
      <c r="W127" s="199"/>
      <c r="X127" s="199"/>
      <c r="Y127" s="199"/>
      <c r="Z127" s="199">
        <f t="shared" si="73"/>
        <v>0</v>
      </c>
      <c r="AA127" s="199"/>
      <c r="AB127" s="199"/>
      <c r="AC127" s="199"/>
      <c r="AD127" s="358">
        <f t="shared" si="74"/>
        <v>0</v>
      </c>
      <c r="AE127" s="199">
        <f t="shared" si="71"/>
        <v>0</v>
      </c>
      <c r="AF127" s="199"/>
      <c r="AG127" s="199"/>
      <c r="AH127" s="199"/>
      <c r="AI127" s="372"/>
    </row>
    <row r="128" spans="1:35" s="200" customFormat="1" hidden="1">
      <c r="A128" s="218"/>
      <c r="B128" s="219" t="s">
        <v>214</v>
      </c>
      <c r="C128" s="192"/>
      <c r="D128" s="192"/>
      <c r="E128" s="220"/>
      <c r="F128" s="192"/>
      <c r="G128" s="220"/>
      <c r="H128" s="220"/>
      <c r="I128" s="221"/>
      <c r="J128" s="222"/>
      <c r="K128" s="222"/>
      <c r="L128" s="223"/>
      <c r="M128" s="223"/>
      <c r="N128" s="223"/>
      <c r="O128" s="222"/>
      <c r="P128" s="198">
        <v>0</v>
      </c>
      <c r="Q128" s="198">
        <f t="shared" si="72"/>
        <v>0</v>
      </c>
      <c r="R128" s="276"/>
      <c r="S128" s="276"/>
      <c r="T128" s="276"/>
      <c r="U128" s="199"/>
      <c r="V128" s="199"/>
      <c r="W128" s="199"/>
      <c r="X128" s="199"/>
      <c r="Y128" s="199"/>
      <c r="Z128" s="199">
        <f t="shared" si="73"/>
        <v>0</v>
      </c>
      <c r="AA128" s="199"/>
      <c r="AB128" s="199"/>
      <c r="AC128" s="199"/>
      <c r="AD128" s="358">
        <f t="shared" si="74"/>
        <v>0</v>
      </c>
      <c r="AE128" s="199">
        <f t="shared" si="71"/>
        <v>0</v>
      </c>
      <c r="AF128" s="199"/>
      <c r="AG128" s="199"/>
      <c r="AH128" s="199"/>
      <c r="AI128" s="372"/>
    </row>
    <row r="129" spans="1:35" s="200" customFormat="1" hidden="1">
      <c r="A129" s="218"/>
      <c r="B129" s="219" t="s">
        <v>204</v>
      </c>
      <c r="C129" s="192"/>
      <c r="D129" s="192"/>
      <c r="E129" s="220"/>
      <c r="F129" s="192"/>
      <c r="G129" s="220"/>
      <c r="H129" s="220"/>
      <c r="I129" s="221"/>
      <c r="J129" s="222"/>
      <c r="K129" s="222"/>
      <c r="L129" s="223"/>
      <c r="M129" s="223"/>
      <c r="N129" s="223"/>
      <c r="O129" s="222"/>
      <c r="P129" s="198">
        <v>0</v>
      </c>
      <c r="Q129" s="198">
        <f t="shared" si="72"/>
        <v>197.23</v>
      </c>
      <c r="R129" s="276"/>
      <c r="S129" s="276"/>
      <c r="T129" s="276">
        <v>197.23</v>
      </c>
      <c r="U129" s="199">
        <v>197.23</v>
      </c>
      <c r="V129" s="199"/>
      <c r="W129" s="199"/>
      <c r="X129" s="199"/>
      <c r="Y129" s="199"/>
      <c r="Z129" s="199">
        <f>AA129</f>
        <v>0</v>
      </c>
      <c r="AA129" s="345"/>
      <c r="AB129" s="199"/>
      <c r="AC129" s="199"/>
      <c r="AD129" s="358">
        <f t="shared" si="74"/>
        <v>-197.23</v>
      </c>
      <c r="AE129" s="199">
        <f t="shared" si="71"/>
        <v>-197.23</v>
      </c>
      <c r="AF129" s="199"/>
      <c r="AG129" s="199"/>
      <c r="AH129" s="199"/>
      <c r="AI129" s="372"/>
    </row>
    <row r="130" spans="1:35" s="200" customFormat="1" hidden="1">
      <c r="A130" s="218"/>
      <c r="B130" s="219" t="s">
        <v>215</v>
      </c>
      <c r="C130" s="192"/>
      <c r="D130" s="192"/>
      <c r="E130" s="220"/>
      <c r="F130" s="192"/>
      <c r="G130" s="220"/>
      <c r="H130" s="220"/>
      <c r="I130" s="221"/>
      <c r="J130" s="222"/>
      <c r="K130" s="222"/>
      <c r="L130" s="223"/>
      <c r="M130" s="223"/>
      <c r="N130" s="223"/>
      <c r="O130" s="222"/>
      <c r="P130" s="198">
        <v>0</v>
      </c>
      <c r="Q130" s="198">
        <f t="shared" si="72"/>
        <v>0</v>
      </c>
      <c r="R130" s="276"/>
      <c r="S130" s="276"/>
      <c r="T130" s="276"/>
      <c r="U130" s="199"/>
      <c r="V130" s="199"/>
      <c r="W130" s="199"/>
      <c r="X130" s="199"/>
      <c r="Y130" s="199"/>
      <c r="Z130" s="199">
        <f t="shared" si="73"/>
        <v>0</v>
      </c>
      <c r="AA130" s="199"/>
      <c r="AB130" s="199"/>
      <c r="AC130" s="199"/>
      <c r="AD130" s="358">
        <f t="shared" si="74"/>
        <v>0</v>
      </c>
      <c r="AE130" s="199">
        <f t="shared" si="71"/>
        <v>0</v>
      </c>
      <c r="AF130" s="199"/>
      <c r="AG130" s="199"/>
      <c r="AH130" s="199"/>
      <c r="AI130" s="372"/>
    </row>
    <row r="131" spans="1:35" s="200" customFormat="1" hidden="1">
      <c r="A131" s="218"/>
      <c r="B131" s="219" t="s">
        <v>220</v>
      </c>
      <c r="C131" s="192"/>
      <c r="D131" s="192"/>
      <c r="E131" s="220"/>
      <c r="F131" s="192"/>
      <c r="G131" s="220"/>
      <c r="H131" s="220"/>
      <c r="I131" s="221"/>
      <c r="J131" s="222"/>
      <c r="K131" s="222"/>
      <c r="L131" s="223"/>
      <c r="M131" s="223"/>
      <c r="N131" s="223"/>
      <c r="O131" s="222"/>
      <c r="P131" s="198">
        <v>0</v>
      </c>
      <c r="Q131" s="198">
        <f t="shared" si="72"/>
        <v>0</v>
      </c>
      <c r="R131" s="276"/>
      <c r="S131" s="276"/>
      <c r="T131" s="276"/>
      <c r="U131" s="199"/>
      <c r="V131" s="199"/>
      <c r="W131" s="199"/>
      <c r="X131" s="199"/>
      <c r="Y131" s="199"/>
      <c r="Z131" s="199">
        <f t="shared" si="73"/>
        <v>0</v>
      </c>
      <c r="AA131" s="199"/>
      <c r="AB131" s="199"/>
      <c r="AC131" s="199"/>
      <c r="AD131" s="358">
        <f t="shared" si="74"/>
        <v>0</v>
      </c>
      <c r="AE131" s="199"/>
      <c r="AF131" s="199"/>
      <c r="AG131" s="199"/>
      <c r="AH131" s="199"/>
      <c r="AI131" s="372"/>
    </row>
    <row r="132" spans="1:35" s="200" customFormat="1" hidden="1">
      <c r="A132" s="218"/>
      <c r="B132" s="219" t="s">
        <v>221</v>
      </c>
      <c r="C132" s="192"/>
      <c r="D132" s="192"/>
      <c r="E132" s="220"/>
      <c r="F132" s="192"/>
      <c r="G132" s="220"/>
      <c r="H132" s="220"/>
      <c r="I132" s="221"/>
      <c r="J132" s="222"/>
      <c r="K132" s="222"/>
      <c r="L132" s="223"/>
      <c r="M132" s="223"/>
      <c r="N132" s="223"/>
      <c r="O132" s="222"/>
      <c r="P132" s="198">
        <v>0</v>
      </c>
      <c r="Q132" s="198">
        <f t="shared" si="72"/>
        <v>0</v>
      </c>
      <c r="R132" s="276"/>
      <c r="S132" s="276"/>
      <c r="T132" s="276"/>
      <c r="U132" s="199"/>
      <c r="V132" s="199"/>
      <c r="W132" s="199"/>
      <c r="X132" s="199"/>
      <c r="Y132" s="199"/>
      <c r="Z132" s="199">
        <v>25.39</v>
      </c>
      <c r="AA132" s="199"/>
      <c r="AB132" s="199"/>
      <c r="AC132" s="199"/>
      <c r="AD132" s="358">
        <f t="shared" si="74"/>
        <v>0</v>
      </c>
      <c r="AE132" s="199"/>
      <c r="AF132" s="199"/>
      <c r="AG132" s="199"/>
      <c r="AH132" s="199"/>
      <c r="AI132" s="372"/>
    </row>
    <row r="133" spans="1:35" s="200" customFormat="1" hidden="1">
      <c r="A133" s="218"/>
      <c r="B133" s="219" t="s">
        <v>221</v>
      </c>
      <c r="C133" s="192"/>
      <c r="D133" s="192"/>
      <c r="E133" s="220"/>
      <c r="F133" s="192"/>
      <c r="G133" s="220"/>
      <c r="H133" s="220"/>
      <c r="I133" s="221"/>
      <c r="J133" s="222"/>
      <c r="K133" s="222"/>
      <c r="L133" s="223"/>
      <c r="M133" s="223"/>
      <c r="N133" s="223"/>
      <c r="O133" s="222"/>
      <c r="P133" s="198">
        <v>0</v>
      </c>
      <c r="Q133" s="198">
        <f t="shared" si="72"/>
        <v>0</v>
      </c>
      <c r="R133" s="276"/>
      <c r="S133" s="276"/>
      <c r="T133" s="276"/>
      <c r="U133" s="199"/>
      <c r="V133" s="199"/>
      <c r="W133" s="199"/>
      <c r="X133" s="199"/>
      <c r="Y133" s="199"/>
      <c r="Z133" s="199">
        <v>25.39</v>
      </c>
      <c r="AA133" s="199"/>
      <c r="AB133" s="199"/>
      <c r="AC133" s="199"/>
      <c r="AD133" s="358">
        <f t="shared" si="74"/>
        <v>0</v>
      </c>
      <c r="AE133" s="199"/>
      <c r="AF133" s="199"/>
      <c r="AG133" s="199"/>
      <c r="AH133" s="199"/>
      <c r="AI133" s="372"/>
    </row>
    <row r="134" spans="1:35" s="200" customFormat="1" hidden="1">
      <c r="A134" s="218"/>
      <c r="B134" s="219" t="s">
        <v>219</v>
      </c>
      <c r="C134" s="192"/>
      <c r="D134" s="192"/>
      <c r="E134" s="220"/>
      <c r="F134" s="192"/>
      <c r="G134" s="220"/>
      <c r="H134" s="220"/>
      <c r="I134" s="221"/>
      <c r="J134" s="222"/>
      <c r="K134" s="222"/>
      <c r="L134" s="223"/>
      <c r="M134" s="223"/>
      <c r="N134" s="223"/>
      <c r="O134" s="222"/>
      <c r="P134" s="198">
        <v>0</v>
      </c>
      <c r="Q134" s="198">
        <f t="shared" si="72"/>
        <v>3.91</v>
      </c>
      <c r="R134" s="276"/>
      <c r="S134" s="276"/>
      <c r="T134" s="276">
        <f>U134</f>
        <v>3.91</v>
      </c>
      <c r="U134" s="199">
        <v>3.91</v>
      </c>
      <c r="V134" s="199"/>
      <c r="W134" s="199"/>
      <c r="X134" s="199"/>
      <c r="Y134" s="199"/>
      <c r="Z134" s="276">
        <f>AA134</f>
        <v>3.9060000000000001</v>
      </c>
      <c r="AA134" s="199">
        <v>3.9060000000000001</v>
      </c>
      <c r="AB134" s="199"/>
      <c r="AC134" s="199"/>
      <c r="AD134" s="358">
        <f t="shared" si="74"/>
        <v>-3.91</v>
      </c>
      <c r="AE134" s="199"/>
      <c r="AF134" s="199"/>
      <c r="AG134" s="199"/>
      <c r="AH134" s="199"/>
      <c r="AI134" s="372"/>
    </row>
    <row r="135" spans="1:35" s="200" customFormat="1" hidden="1">
      <c r="A135" s="218"/>
      <c r="B135" s="219" t="s">
        <v>219</v>
      </c>
      <c r="C135" s="192"/>
      <c r="D135" s="192"/>
      <c r="E135" s="220"/>
      <c r="F135" s="192"/>
      <c r="G135" s="220"/>
      <c r="H135" s="220"/>
      <c r="I135" s="221"/>
      <c r="J135" s="222"/>
      <c r="K135" s="222"/>
      <c r="L135" s="223"/>
      <c r="M135" s="223"/>
      <c r="N135" s="223"/>
      <c r="O135" s="222"/>
      <c r="P135" s="198">
        <v>0</v>
      </c>
      <c r="Q135" s="198">
        <f t="shared" si="72"/>
        <v>0</v>
      </c>
      <c r="R135" s="276"/>
      <c r="S135" s="276"/>
      <c r="T135" s="276"/>
      <c r="U135" s="199"/>
      <c r="V135" s="199"/>
      <c r="W135" s="199"/>
      <c r="X135" s="199"/>
      <c r="Y135" s="199"/>
      <c r="Z135" s="276">
        <v>0</v>
      </c>
      <c r="AA135" s="199"/>
      <c r="AB135" s="199"/>
      <c r="AC135" s="199"/>
      <c r="AD135" s="358">
        <f t="shared" si="74"/>
        <v>0</v>
      </c>
      <c r="AE135" s="199"/>
      <c r="AF135" s="199"/>
      <c r="AG135" s="199"/>
      <c r="AH135" s="199"/>
      <c r="AI135" s="372"/>
    </row>
    <row r="136" spans="1:35" s="200" customFormat="1" hidden="1">
      <c r="A136" s="218"/>
      <c r="B136" s="219" t="s">
        <v>174</v>
      </c>
      <c r="C136" s="192"/>
      <c r="D136" s="192"/>
      <c r="E136" s="220"/>
      <c r="F136" s="192"/>
      <c r="G136" s="220"/>
      <c r="H136" s="220"/>
      <c r="I136" s="221"/>
      <c r="J136" s="222"/>
      <c r="K136" s="222"/>
      <c r="L136" s="223"/>
      <c r="M136" s="223"/>
      <c r="N136" s="223"/>
      <c r="O136" s="222"/>
      <c r="P136" s="198">
        <f>R136+T136+V136+X136</f>
        <v>0</v>
      </c>
      <c r="Q136" s="198">
        <f t="shared" si="72"/>
        <v>0</v>
      </c>
      <c r="R136" s="276">
        <v>0</v>
      </c>
      <c r="S136" s="276"/>
      <c r="T136" s="276"/>
      <c r="U136" s="199"/>
      <c r="V136" s="199"/>
      <c r="W136" s="199"/>
      <c r="X136" s="199"/>
      <c r="Y136" s="199"/>
      <c r="Z136" s="199">
        <f>AA136</f>
        <v>0</v>
      </c>
      <c r="AA136" s="199"/>
      <c r="AB136" s="199"/>
      <c r="AC136" s="199"/>
      <c r="AD136" s="358">
        <f>P136-Q136</f>
        <v>0</v>
      </c>
      <c r="AE136" s="199">
        <f>AD136</f>
        <v>0</v>
      </c>
      <c r="AF136" s="199"/>
      <c r="AG136" s="199"/>
      <c r="AH136" s="199"/>
      <c r="AI136" s="372"/>
    </row>
    <row r="137" spans="1:35" s="350" customFormat="1" ht="25.5">
      <c r="A137" s="433" t="s">
        <v>85</v>
      </c>
      <c r="B137" s="581" t="s">
        <v>160</v>
      </c>
      <c r="C137" s="379" t="s">
        <v>17</v>
      </c>
      <c r="D137" s="500">
        <v>8350</v>
      </c>
      <c r="E137" s="379"/>
      <c r="F137" s="488"/>
      <c r="G137" s="488">
        <v>2016</v>
      </c>
      <c r="H137" s="488">
        <v>2017</v>
      </c>
      <c r="I137" s="21" t="s">
        <v>14</v>
      </c>
      <c r="J137" s="11">
        <f>J138+J139+J140</f>
        <v>151230</v>
      </c>
      <c r="K137" s="11">
        <f>K138+K139+K140</f>
        <v>62364.420000000006</v>
      </c>
      <c r="L137" s="11">
        <f>L138+L139+L140</f>
        <v>65796.600000000006</v>
      </c>
      <c r="M137" s="11">
        <f>M138+M139+M140</f>
        <v>0</v>
      </c>
      <c r="N137" s="11"/>
      <c r="O137" s="11">
        <f>O138+O139+O140</f>
        <v>151230</v>
      </c>
      <c r="P137" s="11">
        <f>P138+P139+P140</f>
        <v>77640</v>
      </c>
      <c r="Q137" s="349">
        <v>0</v>
      </c>
      <c r="R137" s="349">
        <v>0</v>
      </c>
      <c r="S137" s="349">
        <v>0</v>
      </c>
      <c r="T137" s="349">
        <v>0</v>
      </c>
      <c r="U137" s="349">
        <v>0</v>
      </c>
      <c r="V137" s="349">
        <v>0</v>
      </c>
      <c r="W137" s="349">
        <v>0</v>
      </c>
      <c r="X137" s="349">
        <v>0</v>
      </c>
      <c r="Y137" s="349">
        <v>0</v>
      </c>
      <c r="Z137" s="349">
        <v>0</v>
      </c>
      <c r="AA137" s="349">
        <v>0</v>
      </c>
      <c r="AB137" s="349">
        <v>0</v>
      </c>
      <c r="AC137" s="349">
        <v>0</v>
      </c>
      <c r="AD137" s="323">
        <f>AD138+AD139+AD140</f>
        <v>77640</v>
      </c>
      <c r="AE137" s="11">
        <f>AE138+AE139+AE140</f>
        <v>77640</v>
      </c>
      <c r="AF137" s="349"/>
      <c r="AG137" s="349"/>
      <c r="AH137" s="349"/>
      <c r="AI137" s="524" t="s">
        <v>243</v>
      </c>
    </row>
    <row r="138" spans="1:35" s="348" customFormat="1">
      <c r="A138" s="434"/>
      <c r="B138" s="582"/>
      <c r="C138" s="380"/>
      <c r="D138" s="501"/>
      <c r="E138" s="380"/>
      <c r="F138" s="503"/>
      <c r="G138" s="489"/>
      <c r="H138" s="489"/>
      <c r="I138" s="14" t="s">
        <v>43</v>
      </c>
      <c r="J138" s="12">
        <f>143669.99+0.01</f>
        <v>143670</v>
      </c>
      <c r="K138" s="12">
        <v>59245.760000000002</v>
      </c>
      <c r="L138" s="12">
        <v>62508.47</v>
      </c>
      <c r="M138" s="12">
        <v>0</v>
      </c>
      <c r="N138" s="12"/>
      <c r="O138" s="12">
        <f>143669.99+0.01</f>
        <v>143670</v>
      </c>
      <c r="P138" s="12">
        <v>73759.990000000005</v>
      </c>
      <c r="Q138" s="295">
        <v>0</v>
      </c>
      <c r="R138" s="295">
        <v>0</v>
      </c>
      <c r="S138" s="295">
        <v>0</v>
      </c>
      <c r="T138" s="295">
        <v>0</v>
      </c>
      <c r="U138" s="295">
        <v>0</v>
      </c>
      <c r="V138" s="295">
        <v>0</v>
      </c>
      <c r="W138" s="295">
        <v>0</v>
      </c>
      <c r="X138" s="295">
        <v>0</v>
      </c>
      <c r="Y138" s="295">
        <v>0</v>
      </c>
      <c r="Z138" s="295">
        <v>0</v>
      </c>
      <c r="AA138" s="295">
        <v>0</v>
      </c>
      <c r="AB138" s="295">
        <v>0</v>
      </c>
      <c r="AC138" s="295">
        <v>0</v>
      </c>
      <c r="AD138" s="318">
        <f>P138-Q138</f>
        <v>73759.990000000005</v>
      </c>
      <c r="AE138" s="12">
        <f>AD138</f>
        <v>73759.990000000005</v>
      </c>
      <c r="AF138" s="295"/>
      <c r="AG138" s="295"/>
      <c r="AH138" s="295"/>
      <c r="AI138" s="525"/>
    </row>
    <row r="139" spans="1:35" s="348" customFormat="1">
      <c r="A139" s="434"/>
      <c r="B139" s="582"/>
      <c r="C139" s="380"/>
      <c r="D139" s="501"/>
      <c r="E139" s="380"/>
      <c r="F139" s="503"/>
      <c r="G139" s="489"/>
      <c r="H139" s="489"/>
      <c r="I139" s="14" t="s">
        <v>42</v>
      </c>
      <c r="J139" s="12">
        <v>7190</v>
      </c>
      <c r="K139" s="12">
        <v>2966.11</v>
      </c>
      <c r="L139" s="12">
        <v>3127.11</v>
      </c>
      <c r="M139" s="12">
        <v>0</v>
      </c>
      <c r="N139" s="12"/>
      <c r="O139" s="12">
        <v>7190</v>
      </c>
      <c r="P139" s="12">
        <v>3690</v>
      </c>
      <c r="Q139" s="295">
        <v>0</v>
      </c>
      <c r="R139" s="295">
        <v>0</v>
      </c>
      <c r="S139" s="295">
        <v>0</v>
      </c>
      <c r="T139" s="295">
        <v>0</v>
      </c>
      <c r="U139" s="295">
        <v>0</v>
      </c>
      <c r="V139" s="295">
        <v>0</v>
      </c>
      <c r="W139" s="295">
        <v>0</v>
      </c>
      <c r="X139" s="295">
        <v>0</v>
      </c>
      <c r="Y139" s="295">
        <v>0</v>
      </c>
      <c r="Z139" s="295">
        <v>0</v>
      </c>
      <c r="AA139" s="295">
        <v>0</v>
      </c>
      <c r="AB139" s="295">
        <v>0</v>
      </c>
      <c r="AC139" s="295">
        <v>0</v>
      </c>
      <c r="AD139" s="318">
        <f t="shared" ref="AD139:AD140" si="75">P139-Q139</f>
        <v>3690</v>
      </c>
      <c r="AE139" s="12">
        <f t="shared" ref="AE139:AE140" si="76">AD139</f>
        <v>3690</v>
      </c>
      <c r="AF139" s="295"/>
      <c r="AG139" s="295"/>
      <c r="AH139" s="295"/>
      <c r="AI139" s="526"/>
    </row>
    <row r="140" spans="1:35" s="348" customFormat="1">
      <c r="A140" s="435"/>
      <c r="B140" s="583"/>
      <c r="C140" s="417"/>
      <c r="D140" s="502"/>
      <c r="E140" s="417"/>
      <c r="F140" s="468"/>
      <c r="G140" s="490"/>
      <c r="H140" s="490"/>
      <c r="I140" s="61" t="s">
        <v>44</v>
      </c>
      <c r="J140" s="12">
        <v>370</v>
      </c>
      <c r="K140" s="12">
        <v>152.55000000000001</v>
      </c>
      <c r="L140" s="12">
        <v>161.02000000000001</v>
      </c>
      <c r="M140" s="12">
        <v>0</v>
      </c>
      <c r="N140" s="12"/>
      <c r="O140" s="12">
        <v>370</v>
      </c>
      <c r="P140" s="12">
        <v>190.01</v>
      </c>
      <c r="Q140" s="295">
        <v>0</v>
      </c>
      <c r="R140" s="295">
        <v>0</v>
      </c>
      <c r="S140" s="295">
        <v>0</v>
      </c>
      <c r="T140" s="295">
        <v>0</v>
      </c>
      <c r="U140" s="295">
        <v>0</v>
      </c>
      <c r="V140" s="295">
        <v>0</v>
      </c>
      <c r="W140" s="295">
        <v>0</v>
      </c>
      <c r="X140" s="295">
        <v>0</v>
      </c>
      <c r="Y140" s="295">
        <v>0</v>
      </c>
      <c r="Z140" s="295">
        <v>0</v>
      </c>
      <c r="AA140" s="295">
        <v>0</v>
      </c>
      <c r="AB140" s="295">
        <v>0</v>
      </c>
      <c r="AC140" s="295">
        <v>0</v>
      </c>
      <c r="AD140" s="318">
        <f t="shared" si="75"/>
        <v>190.01</v>
      </c>
      <c r="AE140" s="12">
        <f t="shared" si="76"/>
        <v>190.01</v>
      </c>
      <c r="AF140" s="295"/>
      <c r="AG140" s="295"/>
      <c r="AH140" s="295"/>
      <c r="AI140" s="527"/>
    </row>
    <row r="141" spans="1:35" ht="38.25">
      <c r="A141" s="430" t="s">
        <v>86</v>
      </c>
      <c r="B141" s="184" t="s">
        <v>20</v>
      </c>
      <c r="C141" s="379">
        <v>600</v>
      </c>
      <c r="D141" s="379">
        <v>1036</v>
      </c>
      <c r="E141" s="397"/>
      <c r="F141" s="397"/>
      <c r="G141" s="397">
        <v>2016</v>
      </c>
      <c r="H141" s="397">
        <v>2016</v>
      </c>
      <c r="I141" s="14" t="s">
        <v>14</v>
      </c>
      <c r="J141" s="11">
        <f>J142+J143+J144</f>
        <v>41976.2</v>
      </c>
      <c r="K141" s="11">
        <f>K142+K143+K144</f>
        <v>35573.050000000003</v>
      </c>
      <c r="L141" s="11">
        <f>L142+L143+L144</f>
        <v>0</v>
      </c>
      <c r="M141" s="11">
        <f>M142+M143+M144</f>
        <v>0</v>
      </c>
      <c r="N141" s="11"/>
      <c r="O141" s="11">
        <f>O142+O143+O144</f>
        <v>41976.2</v>
      </c>
      <c r="P141" s="11">
        <f>P142+P143+P144</f>
        <v>0</v>
      </c>
      <c r="Q141" s="349">
        <v>0</v>
      </c>
      <c r="R141" s="349">
        <v>0</v>
      </c>
      <c r="S141" s="349">
        <v>0</v>
      </c>
      <c r="T141" s="349">
        <v>0</v>
      </c>
      <c r="U141" s="349">
        <v>0</v>
      </c>
      <c r="V141" s="349">
        <v>0</v>
      </c>
      <c r="W141" s="349">
        <v>0</v>
      </c>
      <c r="X141" s="349">
        <v>0</v>
      </c>
      <c r="Y141" s="349">
        <v>0</v>
      </c>
      <c r="Z141" s="349">
        <v>0</v>
      </c>
      <c r="AA141" s="349">
        <v>0</v>
      </c>
      <c r="AB141" s="349">
        <v>0</v>
      </c>
      <c r="AC141" s="349">
        <v>0</v>
      </c>
      <c r="AD141" s="323">
        <f>AD142+AD143+AD144</f>
        <v>0</v>
      </c>
      <c r="AE141" s="11">
        <f>AE142+AE143+AE144</f>
        <v>0</v>
      </c>
      <c r="AF141" s="110"/>
      <c r="AG141" s="110"/>
      <c r="AH141" s="110"/>
      <c r="AI141" s="369"/>
    </row>
    <row r="142" spans="1:35">
      <c r="A142" s="431"/>
      <c r="B142" s="427" t="s">
        <v>161</v>
      </c>
      <c r="C142" s="380"/>
      <c r="D142" s="380"/>
      <c r="E142" s="398"/>
      <c r="F142" s="455"/>
      <c r="G142" s="398"/>
      <c r="H142" s="398"/>
      <c r="I142" s="14" t="s">
        <v>43</v>
      </c>
      <c r="J142" s="16">
        <v>31482.2</v>
      </c>
      <c r="K142" s="12">
        <v>26679.83</v>
      </c>
      <c r="L142" s="12">
        <v>0</v>
      </c>
      <c r="M142" s="16">
        <v>0</v>
      </c>
      <c r="N142" s="16"/>
      <c r="O142" s="16">
        <v>31482.2</v>
      </c>
      <c r="P142" s="295">
        <v>0</v>
      </c>
      <c r="Q142" s="295">
        <v>0</v>
      </c>
      <c r="R142" s="295">
        <v>0</v>
      </c>
      <c r="S142" s="295">
        <v>0</v>
      </c>
      <c r="T142" s="295">
        <v>0</v>
      </c>
      <c r="U142" s="295">
        <v>0</v>
      </c>
      <c r="V142" s="295">
        <v>0</v>
      </c>
      <c r="W142" s="295">
        <v>0</v>
      </c>
      <c r="X142" s="295">
        <v>0</v>
      </c>
      <c r="Y142" s="295">
        <v>0</v>
      </c>
      <c r="Z142" s="295">
        <v>0</v>
      </c>
      <c r="AA142" s="295">
        <v>0</v>
      </c>
      <c r="AB142" s="295">
        <v>0</v>
      </c>
      <c r="AC142" s="295">
        <v>0</v>
      </c>
      <c r="AD142" s="318">
        <f>P142-Q142</f>
        <v>0</v>
      </c>
      <c r="AE142" s="318">
        <f>Q142-R142</f>
        <v>0</v>
      </c>
      <c r="AF142" s="110"/>
      <c r="AG142" s="110"/>
      <c r="AH142" s="110"/>
      <c r="AI142" s="369"/>
    </row>
    <row r="143" spans="1:35">
      <c r="A143" s="431"/>
      <c r="B143" s="428"/>
      <c r="C143" s="380"/>
      <c r="D143" s="380"/>
      <c r="E143" s="398"/>
      <c r="F143" s="455"/>
      <c r="G143" s="398"/>
      <c r="H143" s="398"/>
      <c r="I143" s="14" t="s">
        <v>42</v>
      </c>
      <c r="J143" s="16">
        <v>2098.8000000000002</v>
      </c>
      <c r="K143" s="16">
        <v>1778.64</v>
      </c>
      <c r="L143" s="16">
        <v>0</v>
      </c>
      <c r="M143" s="16">
        <v>0</v>
      </c>
      <c r="N143" s="16"/>
      <c r="O143" s="16">
        <v>2098.8000000000002</v>
      </c>
      <c r="P143" s="295">
        <v>0</v>
      </c>
      <c r="Q143" s="295">
        <v>0</v>
      </c>
      <c r="R143" s="295">
        <v>0</v>
      </c>
      <c r="S143" s="295">
        <v>0</v>
      </c>
      <c r="T143" s="295">
        <v>0</v>
      </c>
      <c r="U143" s="295">
        <v>0</v>
      </c>
      <c r="V143" s="295">
        <v>0</v>
      </c>
      <c r="W143" s="295">
        <v>0</v>
      </c>
      <c r="X143" s="295">
        <v>0</v>
      </c>
      <c r="Y143" s="295">
        <v>0</v>
      </c>
      <c r="Z143" s="295">
        <v>0</v>
      </c>
      <c r="AA143" s="295">
        <v>0</v>
      </c>
      <c r="AB143" s="295">
        <v>0</v>
      </c>
      <c r="AC143" s="295">
        <v>0</v>
      </c>
      <c r="AD143" s="318">
        <f t="shared" ref="AD143:AE144" si="77">P143-Q143</f>
        <v>0</v>
      </c>
      <c r="AE143" s="318">
        <f t="shared" si="77"/>
        <v>0</v>
      </c>
      <c r="AF143" s="110"/>
      <c r="AG143" s="110"/>
      <c r="AH143" s="110"/>
      <c r="AI143" s="369"/>
    </row>
    <row r="144" spans="1:35">
      <c r="A144" s="432"/>
      <c r="B144" s="429"/>
      <c r="C144" s="417"/>
      <c r="D144" s="417"/>
      <c r="E144" s="399"/>
      <c r="F144" s="456"/>
      <c r="G144" s="399"/>
      <c r="H144" s="399"/>
      <c r="I144" s="61" t="s">
        <v>44</v>
      </c>
      <c r="J144" s="16">
        <v>8395.2000000000007</v>
      </c>
      <c r="K144" s="16">
        <v>7114.58</v>
      </c>
      <c r="L144" s="16">
        <v>0</v>
      </c>
      <c r="M144" s="16">
        <v>0</v>
      </c>
      <c r="N144" s="16"/>
      <c r="O144" s="16">
        <v>8395.2000000000007</v>
      </c>
      <c r="P144" s="295">
        <v>0</v>
      </c>
      <c r="Q144" s="295">
        <v>0</v>
      </c>
      <c r="R144" s="295">
        <v>0</v>
      </c>
      <c r="S144" s="295">
        <v>0</v>
      </c>
      <c r="T144" s="295">
        <v>0</v>
      </c>
      <c r="U144" s="295">
        <v>0</v>
      </c>
      <c r="V144" s="295">
        <v>0</v>
      </c>
      <c r="W144" s="295">
        <v>0</v>
      </c>
      <c r="X144" s="295">
        <v>0</v>
      </c>
      <c r="Y144" s="295">
        <v>0</v>
      </c>
      <c r="Z144" s="295">
        <v>0</v>
      </c>
      <c r="AA144" s="295">
        <v>0</v>
      </c>
      <c r="AB144" s="295">
        <v>0</v>
      </c>
      <c r="AC144" s="295">
        <v>0</v>
      </c>
      <c r="AD144" s="318">
        <f t="shared" si="77"/>
        <v>0</v>
      </c>
      <c r="AE144" s="318">
        <f t="shared" si="77"/>
        <v>0</v>
      </c>
      <c r="AF144" s="110"/>
      <c r="AG144" s="110"/>
      <c r="AH144" s="110"/>
      <c r="AI144" s="369"/>
    </row>
    <row r="145" spans="1:35" ht="15.75" customHeight="1">
      <c r="A145" s="44"/>
      <c r="B145" s="421" t="s">
        <v>31</v>
      </c>
      <c r="C145" s="422"/>
      <c r="D145" s="422"/>
      <c r="E145" s="422"/>
      <c r="F145" s="422"/>
      <c r="G145" s="422"/>
      <c r="H145" s="423"/>
      <c r="I145" s="61"/>
      <c r="J145" s="16"/>
      <c r="K145" s="16"/>
      <c r="L145" s="16"/>
      <c r="M145" s="16"/>
      <c r="N145" s="16"/>
      <c r="O145" s="16"/>
      <c r="P145" s="16"/>
      <c r="Q145" s="110"/>
      <c r="R145" s="110"/>
      <c r="S145" s="110"/>
      <c r="T145" s="110"/>
      <c r="U145" s="110"/>
      <c r="V145" s="110"/>
      <c r="W145" s="110"/>
      <c r="X145" s="110"/>
      <c r="Y145" s="110"/>
      <c r="Z145" s="110"/>
      <c r="AA145" s="110"/>
      <c r="AB145" s="110"/>
      <c r="AC145" s="110"/>
      <c r="AD145" s="355"/>
      <c r="AE145" s="110"/>
      <c r="AF145" s="110"/>
      <c r="AG145" s="110"/>
      <c r="AH145" s="110"/>
      <c r="AI145" s="369"/>
    </row>
    <row r="146" spans="1:35" ht="51">
      <c r="A146" s="400"/>
      <c r="B146" s="401"/>
      <c r="C146" s="401"/>
      <c r="D146" s="401"/>
      <c r="E146" s="401"/>
      <c r="F146" s="401"/>
      <c r="G146" s="401"/>
      <c r="H146" s="402"/>
      <c r="I146" s="14" t="s">
        <v>60</v>
      </c>
      <c r="J146" s="12">
        <f>J151</f>
        <v>11227.36</v>
      </c>
      <c r="K146" s="12">
        <f t="shared" ref="K146:M149" si="78">K151</f>
        <v>5559.4481999999998</v>
      </c>
      <c r="L146" s="12">
        <f>L151</f>
        <v>3231.9852099999998</v>
      </c>
      <c r="M146" s="12">
        <f t="shared" si="78"/>
        <v>723.27910999999995</v>
      </c>
      <c r="N146" s="12"/>
      <c r="O146" s="12">
        <f>O151</f>
        <v>7261.52</v>
      </c>
      <c r="P146" s="12">
        <f t="shared" ref="P146:AH146" si="79">P151</f>
        <v>3813.74</v>
      </c>
      <c r="Q146" s="12">
        <f t="shared" si="79"/>
        <v>0</v>
      </c>
      <c r="R146" s="12">
        <f t="shared" si="79"/>
        <v>0</v>
      </c>
      <c r="S146" s="12">
        <f>S151</f>
        <v>0</v>
      </c>
      <c r="T146" s="12">
        <f t="shared" si="79"/>
        <v>0</v>
      </c>
      <c r="U146" s="12">
        <f t="shared" si="79"/>
        <v>0</v>
      </c>
      <c r="V146" s="12">
        <f t="shared" si="79"/>
        <v>0</v>
      </c>
      <c r="W146" s="12">
        <f t="shared" si="79"/>
        <v>0</v>
      </c>
      <c r="X146" s="12">
        <f t="shared" si="79"/>
        <v>3813.74</v>
      </c>
      <c r="Y146" s="12">
        <f t="shared" si="79"/>
        <v>0</v>
      </c>
      <c r="Z146" s="12">
        <f t="shared" si="79"/>
        <v>0</v>
      </c>
      <c r="AA146" s="12">
        <f>AA151</f>
        <v>0</v>
      </c>
      <c r="AB146" s="12">
        <f t="shared" si="79"/>
        <v>0</v>
      </c>
      <c r="AC146" s="12">
        <f t="shared" si="79"/>
        <v>0</v>
      </c>
      <c r="AD146" s="318">
        <f t="shared" si="79"/>
        <v>3813.74</v>
      </c>
      <c r="AE146" s="12">
        <f t="shared" si="79"/>
        <v>3813.74</v>
      </c>
      <c r="AF146" s="32">
        <f>ROUND((AE146*100/P146),2)</f>
        <v>100</v>
      </c>
      <c r="AG146" s="12">
        <f t="shared" si="79"/>
        <v>0</v>
      </c>
      <c r="AH146" s="12">
        <f t="shared" si="79"/>
        <v>0</v>
      </c>
      <c r="AI146" s="369"/>
    </row>
    <row r="147" spans="1:35" ht="38.25">
      <c r="A147" s="403"/>
      <c r="B147" s="404"/>
      <c r="C147" s="404"/>
      <c r="D147" s="404"/>
      <c r="E147" s="404"/>
      <c r="F147" s="404"/>
      <c r="G147" s="404"/>
      <c r="H147" s="405"/>
      <c r="I147" s="14" t="s">
        <v>61</v>
      </c>
      <c r="J147" s="12">
        <f>J152</f>
        <v>0</v>
      </c>
      <c r="K147" s="12">
        <f t="shared" si="78"/>
        <v>0</v>
      </c>
      <c r="L147" s="12">
        <f t="shared" si="78"/>
        <v>0</v>
      </c>
      <c r="M147" s="12">
        <f t="shared" si="78"/>
        <v>0</v>
      </c>
      <c r="N147" s="12"/>
      <c r="O147" s="12">
        <f>O152</f>
        <v>0</v>
      </c>
      <c r="P147" s="12">
        <f>P152</f>
        <v>0</v>
      </c>
      <c r="Q147" s="12">
        <f t="shared" ref="Q147:AH147" si="80">Q152</f>
        <v>0</v>
      </c>
      <c r="R147" s="12">
        <f t="shared" si="80"/>
        <v>0</v>
      </c>
      <c r="S147" s="12">
        <f t="shared" si="80"/>
        <v>0</v>
      </c>
      <c r="T147" s="12">
        <f t="shared" si="80"/>
        <v>0</v>
      </c>
      <c r="U147" s="12">
        <f t="shared" si="80"/>
        <v>0</v>
      </c>
      <c r="V147" s="12">
        <f t="shared" si="80"/>
        <v>0</v>
      </c>
      <c r="W147" s="12">
        <f t="shared" si="80"/>
        <v>0</v>
      </c>
      <c r="X147" s="12">
        <f t="shared" si="80"/>
        <v>0</v>
      </c>
      <c r="Y147" s="12">
        <f t="shared" si="80"/>
        <v>0</v>
      </c>
      <c r="Z147" s="12">
        <f>Z152</f>
        <v>0</v>
      </c>
      <c r="AA147" s="12">
        <f t="shared" si="80"/>
        <v>0</v>
      </c>
      <c r="AB147" s="12">
        <f t="shared" si="80"/>
        <v>0</v>
      </c>
      <c r="AC147" s="12">
        <f t="shared" si="80"/>
        <v>0</v>
      </c>
      <c r="AD147" s="318">
        <f t="shared" si="80"/>
        <v>0</v>
      </c>
      <c r="AE147" s="12">
        <f t="shared" si="80"/>
        <v>0</v>
      </c>
      <c r="AF147" s="32">
        <v>0</v>
      </c>
      <c r="AG147" s="12">
        <f t="shared" si="80"/>
        <v>0</v>
      </c>
      <c r="AH147" s="12">
        <f t="shared" si="80"/>
        <v>0</v>
      </c>
      <c r="AI147" s="369"/>
    </row>
    <row r="148" spans="1:35" ht="25.5">
      <c r="A148" s="403"/>
      <c r="B148" s="404"/>
      <c r="C148" s="404"/>
      <c r="D148" s="404"/>
      <c r="E148" s="404"/>
      <c r="F148" s="404"/>
      <c r="G148" s="404"/>
      <c r="H148" s="405"/>
      <c r="I148" s="14" t="s">
        <v>14</v>
      </c>
      <c r="J148" s="12">
        <f>J153</f>
        <v>334978.19999999995</v>
      </c>
      <c r="K148" s="12">
        <f t="shared" si="78"/>
        <v>221716.34999999998</v>
      </c>
      <c r="L148" s="12">
        <f t="shared" si="78"/>
        <v>62163.479999999996</v>
      </c>
      <c r="M148" s="12">
        <f t="shared" si="78"/>
        <v>0</v>
      </c>
      <c r="N148" s="12"/>
      <c r="O148" s="12">
        <f>O153</f>
        <v>334978.19999999995</v>
      </c>
      <c r="P148" s="12">
        <f>P153</f>
        <v>73352.91</v>
      </c>
      <c r="Q148" s="12">
        <f t="shared" ref="Q148:AH148" si="81">Q153</f>
        <v>0</v>
      </c>
      <c r="R148" s="12">
        <f t="shared" si="81"/>
        <v>0</v>
      </c>
      <c r="S148" s="12">
        <f t="shared" si="81"/>
        <v>0</v>
      </c>
      <c r="T148" s="12">
        <f t="shared" si="81"/>
        <v>0</v>
      </c>
      <c r="U148" s="12">
        <f t="shared" si="81"/>
        <v>0</v>
      </c>
      <c r="V148" s="12">
        <f t="shared" si="81"/>
        <v>0</v>
      </c>
      <c r="W148" s="12">
        <f t="shared" si="81"/>
        <v>0</v>
      </c>
      <c r="X148" s="12">
        <f t="shared" si="81"/>
        <v>60882.9</v>
      </c>
      <c r="Y148" s="12">
        <f t="shared" si="81"/>
        <v>0</v>
      </c>
      <c r="Z148" s="12">
        <f t="shared" si="81"/>
        <v>0</v>
      </c>
      <c r="AA148" s="12">
        <f t="shared" si="81"/>
        <v>0</v>
      </c>
      <c r="AB148" s="12">
        <f t="shared" si="81"/>
        <v>0</v>
      </c>
      <c r="AC148" s="12">
        <f t="shared" si="81"/>
        <v>0</v>
      </c>
      <c r="AD148" s="318">
        <f t="shared" si="81"/>
        <v>73352.91</v>
      </c>
      <c r="AE148" s="12">
        <f>AE153</f>
        <v>73352.91</v>
      </c>
      <c r="AF148" s="32">
        <f>ROUND((AE148*100/P148),2)</f>
        <v>100</v>
      </c>
      <c r="AG148" s="12">
        <f t="shared" si="81"/>
        <v>0</v>
      </c>
      <c r="AH148" s="12">
        <f t="shared" si="81"/>
        <v>0</v>
      </c>
      <c r="AI148" s="369"/>
    </row>
    <row r="149" spans="1:35" ht="25.5">
      <c r="A149" s="406"/>
      <c r="B149" s="407"/>
      <c r="C149" s="407"/>
      <c r="D149" s="407"/>
      <c r="E149" s="407"/>
      <c r="F149" s="407"/>
      <c r="G149" s="407"/>
      <c r="H149" s="408"/>
      <c r="I149" s="14" t="s">
        <v>13</v>
      </c>
      <c r="J149" s="12">
        <f>J154</f>
        <v>0</v>
      </c>
      <c r="K149" s="12">
        <f t="shared" si="78"/>
        <v>0</v>
      </c>
      <c r="L149" s="12">
        <f t="shared" si="78"/>
        <v>0</v>
      </c>
      <c r="M149" s="12">
        <f t="shared" si="78"/>
        <v>0</v>
      </c>
      <c r="N149" s="12"/>
      <c r="O149" s="12">
        <f>O154</f>
        <v>0</v>
      </c>
      <c r="P149" s="12">
        <f t="shared" ref="P149:AH149" si="82">P154</f>
        <v>0</v>
      </c>
      <c r="Q149" s="12">
        <f t="shared" si="82"/>
        <v>0</v>
      </c>
      <c r="R149" s="12">
        <f t="shared" si="82"/>
        <v>0</v>
      </c>
      <c r="S149" s="12">
        <f t="shared" si="82"/>
        <v>0</v>
      </c>
      <c r="T149" s="12">
        <f t="shared" si="82"/>
        <v>0</v>
      </c>
      <c r="U149" s="12">
        <f t="shared" si="82"/>
        <v>0</v>
      </c>
      <c r="V149" s="12">
        <f t="shared" si="82"/>
        <v>0</v>
      </c>
      <c r="W149" s="12">
        <f t="shared" si="82"/>
        <v>0</v>
      </c>
      <c r="X149" s="12">
        <f t="shared" si="82"/>
        <v>0</v>
      </c>
      <c r="Y149" s="12">
        <f t="shared" si="82"/>
        <v>0</v>
      </c>
      <c r="Z149" s="12">
        <f t="shared" si="82"/>
        <v>0</v>
      </c>
      <c r="AA149" s="12">
        <f t="shared" si="82"/>
        <v>0</v>
      </c>
      <c r="AB149" s="12">
        <f t="shared" si="82"/>
        <v>0</v>
      </c>
      <c r="AC149" s="12">
        <f t="shared" si="82"/>
        <v>0</v>
      </c>
      <c r="AD149" s="318">
        <f t="shared" si="82"/>
        <v>0</v>
      </c>
      <c r="AE149" s="12">
        <f t="shared" si="82"/>
        <v>0</v>
      </c>
      <c r="AF149" s="12">
        <f t="shared" si="82"/>
        <v>0</v>
      </c>
      <c r="AG149" s="12">
        <f t="shared" si="82"/>
        <v>0</v>
      </c>
      <c r="AH149" s="12">
        <f t="shared" si="82"/>
        <v>0</v>
      </c>
      <c r="AI149" s="369"/>
    </row>
    <row r="150" spans="1:35" ht="15.75" customHeight="1">
      <c r="A150" s="17" t="s">
        <v>69</v>
      </c>
      <c r="B150" s="421" t="s">
        <v>33</v>
      </c>
      <c r="C150" s="422"/>
      <c r="D150" s="422"/>
      <c r="E150" s="422"/>
      <c r="F150" s="422"/>
      <c r="G150" s="422"/>
      <c r="H150" s="423"/>
      <c r="I150" s="92"/>
      <c r="J150" s="20"/>
      <c r="K150" s="20"/>
      <c r="L150" s="20"/>
      <c r="M150" s="20"/>
      <c r="N150" s="20"/>
      <c r="O150" s="20"/>
      <c r="P150" s="20"/>
      <c r="Q150" s="110"/>
      <c r="R150" s="110"/>
      <c r="S150" s="110"/>
      <c r="T150" s="110"/>
      <c r="U150" s="110"/>
      <c r="V150" s="110"/>
      <c r="W150" s="110"/>
      <c r="X150" s="110"/>
      <c r="Y150" s="110"/>
      <c r="Z150" s="110"/>
      <c r="AA150" s="110"/>
      <c r="AB150" s="110"/>
      <c r="AC150" s="110"/>
      <c r="AD150" s="355"/>
      <c r="AE150" s="110"/>
      <c r="AF150" s="110"/>
      <c r="AG150" s="110"/>
      <c r="AH150" s="110"/>
      <c r="AI150" s="369"/>
    </row>
    <row r="151" spans="1:35" ht="51">
      <c r="A151" s="436"/>
      <c r="B151" s="386"/>
      <c r="C151" s="387"/>
      <c r="D151" s="387"/>
      <c r="E151" s="387"/>
      <c r="F151" s="387"/>
      <c r="G151" s="387"/>
      <c r="H151" s="388"/>
      <c r="I151" s="14" t="s">
        <v>60</v>
      </c>
      <c r="J151" s="12">
        <f>J155</f>
        <v>11227.36</v>
      </c>
      <c r="K151" s="12">
        <f>K155</f>
        <v>5559.4481999999998</v>
      </c>
      <c r="L151" s="12">
        <f>L155</f>
        <v>3231.9852099999998</v>
      </c>
      <c r="M151" s="12">
        <f>M155</f>
        <v>723.27910999999995</v>
      </c>
      <c r="N151" s="12"/>
      <c r="O151" s="12">
        <f>O155</f>
        <v>7261.52</v>
      </c>
      <c r="P151" s="12">
        <f>P155</f>
        <v>3813.74</v>
      </c>
      <c r="Q151" s="12">
        <f>Q155</f>
        <v>0</v>
      </c>
      <c r="R151" s="12">
        <f t="shared" ref="R151:AH151" si="83">R155</f>
        <v>0</v>
      </c>
      <c r="S151" s="12">
        <f>S155</f>
        <v>0</v>
      </c>
      <c r="T151" s="12">
        <f t="shared" si="83"/>
        <v>0</v>
      </c>
      <c r="U151" s="12">
        <f t="shared" si="83"/>
        <v>0</v>
      </c>
      <c r="V151" s="12">
        <f t="shared" si="83"/>
        <v>0</v>
      </c>
      <c r="W151" s="12">
        <f t="shared" si="83"/>
        <v>0</v>
      </c>
      <c r="X151" s="12">
        <f t="shared" si="83"/>
        <v>3813.74</v>
      </c>
      <c r="Y151" s="12">
        <f t="shared" si="83"/>
        <v>0</v>
      </c>
      <c r="Z151" s="12">
        <f t="shared" si="83"/>
        <v>0</v>
      </c>
      <c r="AA151" s="12">
        <f>AA155</f>
        <v>0</v>
      </c>
      <c r="AB151" s="12">
        <f t="shared" si="83"/>
        <v>0</v>
      </c>
      <c r="AC151" s="12">
        <f t="shared" si="83"/>
        <v>0</v>
      </c>
      <c r="AD151" s="318">
        <f t="shared" si="83"/>
        <v>3813.74</v>
      </c>
      <c r="AE151" s="12">
        <f t="shared" si="83"/>
        <v>3813.74</v>
      </c>
      <c r="AF151" s="32">
        <f>ROUND((AE151*100/P151),2)</f>
        <v>100</v>
      </c>
      <c r="AG151" s="12">
        <f t="shared" si="83"/>
        <v>0</v>
      </c>
      <c r="AH151" s="12">
        <f t="shared" si="83"/>
        <v>0</v>
      </c>
      <c r="AI151" s="369"/>
    </row>
    <row r="152" spans="1:35" ht="38.25">
      <c r="A152" s="437"/>
      <c r="B152" s="389"/>
      <c r="C152" s="390"/>
      <c r="D152" s="390"/>
      <c r="E152" s="390"/>
      <c r="F152" s="390"/>
      <c r="G152" s="390"/>
      <c r="H152" s="391"/>
      <c r="I152" s="14" t="s">
        <v>61</v>
      </c>
      <c r="J152" s="12"/>
      <c r="K152" s="12"/>
      <c r="L152" s="12"/>
      <c r="M152" s="12"/>
      <c r="N152" s="12"/>
      <c r="O152" s="12"/>
      <c r="P152" s="12"/>
      <c r="Q152" s="12"/>
      <c r="R152" s="12"/>
      <c r="S152" s="12"/>
      <c r="T152" s="12"/>
      <c r="U152" s="12"/>
      <c r="V152" s="12"/>
      <c r="W152" s="12"/>
      <c r="X152" s="12"/>
      <c r="Y152" s="12"/>
      <c r="Z152" s="12"/>
      <c r="AA152" s="12"/>
      <c r="AB152" s="12"/>
      <c r="AC152" s="12"/>
      <c r="AD152" s="318"/>
      <c r="AE152" s="12"/>
      <c r="AF152" s="32"/>
      <c r="AG152" s="12"/>
      <c r="AH152" s="12"/>
      <c r="AI152" s="369"/>
    </row>
    <row r="153" spans="1:35" ht="25.5">
      <c r="A153" s="437"/>
      <c r="B153" s="389"/>
      <c r="C153" s="390"/>
      <c r="D153" s="390"/>
      <c r="E153" s="390"/>
      <c r="F153" s="390"/>
      <c r="G153" s="390"/>
      <c r="H153" s="391"/>
      <c r="I153" s="14" t="s">
        <v>14</v>
      </c>
      <c r="J153" s="12">
        <f>J166</f>
        <v>334978.19999999995</v>
      </c>
      <c r="K153" s="12">
        <f>K166</f>
        <v>221716.34999999998</v>
      </c>
      <c r="L153" s="12">
        <f>L166</f>
        <v>62163.479999999996</v>
      </c>
      <c r="M153" s="12">
        <f>M166</f>
        <v>0</v>
      </c>
      <c r="N153" s="12"/>
      <c r="O153" s="12">
        <f>O166</f>
        <v>334978.19999999995</v>
      </c>
      <c r="P153" s="12">
        <f>P166</f>
        <v>73352.91</v>
      </c>
      <c r="Q153" s="12">
        <f t="shared" ref="Q153:AH153" si="84">Q166</f>
        <v>0</v>
      </c>
      <c r="R153" s="12">
        <f t="shared" si="84"/>
        <v>0</v>
      </c>
      <c r="S153" s="12">
        <f t="shared" si="84"/>
        <v>0</v>
      </c>
      <c r="T153" s="12">
        <f t="shared" si="84"/>
        <v>0</v>
      </c>
      <c r="U153" s="12">
        <f t="shared" si="84"/>
        <v>0</v>
      </c>
      <c r="V153" s="12">
        <f t="shared" si="84"/>
        <v>0</v>
      </c>
      <c r="W153" s="12">
        <f t="shared" si="84"/>
        <v>0</v>
      </c>
      <c r="X153" s="12">
        <f t="shared" si="84"/>
        <v>60882.9</v>
      </c>
      <c r="Y153" s="12">
        <f t="shared" si="84"/>
        <v>0</v>
      </c>
      <c r="Z153" s="12">
        <f t="shared" si="84"/>
        <v>0</v>
      </c>
      <c r="AA153" s="12">
        <f t="shared" si="84"/>
        <v>0</v>
      </c>
      <c r="AB153" s="12">
        <f t="shared" si="84"/>
        <v>0</v>
      </c>
      <c r="AC153" s="12">
        <f t="shared" si="84"/>
        <v>0</v>
      </c>
      <c r="AD153" s="318">
        <f t="shared" si="84"/>
        <v>73352.91</v>
      </c>
      <c r="AE153" s="12">
        <f>AE166</f>
        <v>73352.91</v>
      </c>
      <c r="AF153" s="32">
        <f>ROUND((AE153*100/P153),2)</f>
        <v>100</v>
      </c>
      <c r="AG153" s="12">
        <f t="shared" si="84"/>
        <v>0</v>
      </c>
      <c r="AH153" s="12">
        <f t="shared" si="84"/>
        <v>0</v>
      </c>
      <c r="AI153" s="369"/>
    </row>
    <row r="154" spans="1:35" ht="25.5">
      <c r="A154" s="438"/>
      <c r="B154" s="392"/>
      <c r="C154" s="393"/>
      <c r="D154" s="393"/>
      <c r="E154" s="393"/>
      <c r="F154" s="393"/>
      <c r="G154" s="393"/>
      <c r="H154" s="394"/>
      <c r="I154" s="14" t="s">
        <v>13</v>
      </c>
      <c r="J154" s="12">
        <v>0</v>
      </c>
      <c r="K154" s="12">
        <v>0</v>
      </c>
      <c r="L154" s="12">
        <v>0</v>
      </c>
      <c r="M154" s="12">
        <v>0</v>
      </c>
      <c r="N154" s="12"/>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318">
        <v>0</v>
      </c>
      <c r="AE154" s="12">
        <v>0</v>
      </c>
      <c r="AF154" s="12">
        <v>0</v>
      </c>
      <c r="AG154" s="12">
        <v>0</v>
      </c>
      <c r="AH154" s="12">
        <v>0</v>
      </c>
      <c r="AI154" s="369"/>
    </row>
    <row r="155" spans="1:35" ht="24" customHeight="1">
      <c r="A155" s="430" t="s">
        <v>87</v>
      </c>
      <c r="B155" s="184" t="s">
        <v>25</v>
      </c>
      <c r="C155" s="397"/>
      <c r="D155" s="397"/>
      <c r="E155" s="397"/>
      <c r="F155" s="379">
        <v>46000</v>
      </c>
      <c r="G155" s="86"/>
      <c r="H155" s="86"/>
      <c r="I155" s="486" t="s">
        <v>60</v>
      </c>
      <c r="J155" s="213">
        <f>J156</f>
        <v>11227.36</v>
      </c>
      <c r="K155" s="11">
        <f t="shared" ref="K155:X155" si="85">K156</f>
        <v>5559.4481999999998</v>
      </c>
      <c r="L155" s="11">
        <f t="shared" si="85"/>
        <v>3231.9852099999998</v>
      </c>
      <c r="M155" s="11">
        <f t="shared" si="85"/>
        <v>723.27910999999995</v>
      </c>
      <c r="N155" s="11"/>
      <c r="O155" s="213">
        <f>O156</f>
        <v>7261.52</v>
      </c>
      <c r="P155" s="213">
        <f>P156</f>
        <v>3813.74</v>
      </c>
      <c r="Q155" s="213">
        <f>Q156</f>
        <v>0</v>
      </c>
      <c r="R155" s="213">
        <f t="shared" si="85"/>
        <v>0</v>
      </c>
      <c r="S155" s="213">
        <f t="shared" si="85"/>
        <v>0</v>
      </c>
      <c r="T155" s="213">
        <f t="shared" si="85"/>
        <v>0</v>
      </c>
      <c r="U155" s="213">
        <f t="shared" si="85"/>
        <v>0</v>
      </c>
      <c r="V155" s="213">
        <f>V156</f>
        <v>0</v>
      </c>
      <c r="W155" s="213">
        <f t="shared" si="85"/>
        <v>0</v>
      </c>
      <c r="X155" s="213">
        <f t="shared" si="85"/>
        <v>3813.74</v>
      </c>
      <c r="Y155" s="213">
        <f>Y156</f>
        <v>0</v>
      </c>
      <c r="Z155" s="213">
        <f t="shared" ref="Z155:AH155" si="86">Z156</f>
        <v>0</v>
      </c>
      <c r="AA155" s="213">
        <f>AA156</f>
        <v>0</v>
      </c>
      <c r="AB155" s="213">
        <f t="shared" si="86"/>
        <v>0</v>
      </c>
      <c r="AC155" s="213">
        <f t="shared" si="86"/>
        <v>0</v>
      </c>
      <c r="AD155" s="363">
        <f t="shared" si="86"/>
        <v>3813.74</v>
      </c>
      <c r="AE155" s="213">
        <f t="shared" si="86"/>
        <v>3813.74</v>
      </c>
      <c r="AF155" s="214">
        <f>ROUND((AE155*100/P155),2)</f>
        <v>100</v>
      </c>
      <c r="AG155" s="11">
        <f t="shared" si="86"/>
        <v>0</v>
      </c>
      <c r="AH155" s="11">
        <f t="shared" si="86"/>
        <v>0</v>
      </c>
      <c r="AI155" s="516" t="s">
        <v>244</v>
      </c>
    </row>
    <row r="156" spans="1:35" ht="30" customHeight="1">
      <c r="A156" s="431"/>
      <c r="B156" s="15" t="s">
        <v>39</v>
      </c>
      <c r="C156" s="455"/>
      <c r="D156" s="455"/>
      <c r="E156" s="398"/>
      <c r="F156" s="485"/>
      <c r="G156" s="23">
        <v>2016</v>
      </c>
      <c r="H156" s="23">
        <v>2018</v>
      </c>
      <c r="I156" s="487"/>
      <c r="J156" s="12">
        <v>11227.36</v>
      </c>
      <c r="K156" s="12">
        <v>5559.4481999999998</v>
      </c>
      <c r="L156" s="12">
        <v>3231.9852099999998</v>
      </c>
      <c r="M156" s="12">
        <v>723.27910999999995</v>
      </c>
      <c r="N156" s="12"/>
      <c r="O156" s="16">
        <v>7261.52</v>
      </c>
      <c r="P156" s="12">
        <v>3813.74</v>
      </c>
      <c r="Q156" s="295">
        <f>SUM(Q157:Q165)</f>
        <v>0</v>
      </c>
      <c r="R156" s="295">
        <f t="shared" ref="R156:AH156" si="87">SUM(R157:R165)</f>
        <v>0</v>
      </c>
      <c r="S156" s="295">
        <f>SUM(S157:S165)</f>
        <v>0</v>
      </c>
      <c r="T156" s="295">
        <f t="shared" si="87"/>
        <v>0</v>
      </c>
      <c r="U156" s="295">
        <f t="shared" si="87"/>
        <v>0</v>
      </c>
      <c r="V156" s="295">
        <f t="shared" si="87"/>
        <v>0</v>
      </c>
      <c r="W156" s="295">
        <f>SUM(W157:W165)</f>
        <v>0</v>
      </c>
      <c r="X156" s="295">
        <f>P156</f>
        <v>3813.74</v>
      </c>
      <c r="Y156" s="295">
        <f t="shared" si="87"/>
        <v>0</v>
      </c>
      <c r="Z156" s="295">
        <f t="shared" si="87"/>
        <v>0</v>
      </c>
      <c r="AA156" s="295">
        <f t="shared" si="87"/>
        <v>0</v>
      </c>
      <c r="AB156" s="295">
        <f t="shared" si="87"/>
        <v>0</v>
      </c>
      <c r="AC156" s="295">
        <f t="shared" si="87"/>
        <v>0</v>
      </c>
      <c r="AD156" s="359">
        <f>P156-Q156</f>
        <v>3813.74</v>
      </c>
      <c r="AE156" s="295">
        <f>AD156</f>
        <v>3813.74</v>
      </c>
      <c r="AF156" s="321">
        <f>ROUND((AE156*100/P156),2)</f>
        <v>100</v>
      </c>
      <c r="AG156" s="295">
        <f t="shared" si="87"/>
        <v>0</v>
      </c>
      <c r="AH156" s="295">
        <f t="shared" si="87"/>
        <v>0</v>
      </c>
      <c r="AI156" s="534"/>
    </row>
    <row r="157" spans="1:35" s="200" customFormat="1" hidden="1">
      <c r="A157" s="191"/>
      <c r="B157" s="190" t="s">
        <v>166</v>
      </c>
      <c r="C157" s="192"/>
      <c r="D157" s="192"/>
      <c r="E157" s="193"/>
      <c r="F157" s="194"/>
      <c r="G157" s="195"/>
      <c r="H157" s="195"/>
      <c r="I157" s="196"/>
      <c r="J157" s="197"/>
      <c r="K157" s="197"/>
      <c r="L157" s="197"/>
      <c r="M157" s="197"/>
      <c r="N157" s="197"/>
      <c r="O157" s="197"/>
      <c r="P157" s="198">
        <f>R157+T157+V157+X157</f>
        <v>0</v>
      </c>
      <c r="Q157" s="198">
        <f>S157+U157+W157+Y157</f>
        <v>0</v>
      </c>
      <c r="R157" s="198">
        <v>0</v>
      </c>
      <c r="S157" s="198"/>
      <c r="T157" s="198"/>
      <c r="U157" s="199"/>
      <c r="V157" s="199"/>
      <c r="W157" s="199"/>
      <c r="X157" s="199"/>
      <c r="Y157" s="199"/>
      <c r="Z157" s="199">
        <f t="shared" ref="Z157:Z165" si="88">AA157</f>
        <v>0</v>
      </c>
      <c r="AA157" s="199"/>
      <c r="AB157" s="199"/>
      <c r="AC157" s="199"/>
      <c r="AD157" s="358"/>
      <c r="AE157" s="199">
        <f>AD157</f>
        <v>0</v>
      </c>
      <c r="AF157" s="199"/>
      <c r="AG157" s="199"/>
      <c r="AH157" s="199"/>
      <c r="AI157" s="372"/>
    </row>
    <row r="158" spans="1:35" s="200" customFormat="1" hidden="1">
      <c r="A158" s="191"/>
      <c r="B158" s="190" t="s">
        <v>165</v>
      </c>
      <c r="C158" s="192"/>
      <c r="D158" s="192"/>
      <c r="E158" s="193"/>
      <c r="F158" s="194"/>
      <c r="G158" s="195"/>
      <c r="H158" s="195"/>
      <c r="I158" s="196"/>
      <c r="J158" s="197"/>
      <c r="K158" s="197"/>
      <c r="L158" s="197"/>
      <c r="M158" s="197"/>
      <c r="N158" s="197"/>
      <c r="O158" s="197"/>
      <c r="P158" s="198">
        <f t="shared" ref="P158:P163" si="89">R158+T158+V158+X158</f>
        <v>0</v>
      </c>
      <c r="Q158" s="198">
        <f t="shared" ref="Q158:Q164" si="90">S158+U158+W158+Y158</f>
        <v>0</v>
      </c>
      <c r="R158" s="198">
        <v>0</v>
      </c>
      <c r="S158" s="198"/>
      <c r="T158" s="198"/>
      <c r="U158" s="199"/>
      <c r="V158" s="199"/>
      <c r="W158" s="199"/>
      <c r="X158" s="199"/>
      <c r="Y158" s="199"/>
      <c r="Z158" s="199">
        <f t="shared" si="88"/>
        <v>0</v>
      </c>
      <c r="AA158" s="199"/>
      <c r="AB158" s="199"/>
      <c r="AC158" s="199"/>
      <c r="AD158" s="358"/>
      <c r="AE158" s="199">
        <f t="shared" ref="AE158:AE165" si="91">AD158</f>
        <v>0</v>
      </c>
      <c r="AF158" s="199"/>
      <c r="AG158" s="199"/>
      <c r="AH158" s="199"/>
      <c r="AI158" s="372"/>
    </row>
    <row r="159" spans="1:35" s="200" customFormat="1" ht="25.5" hidden="1">
      <c r="A159" s="191"/>
      <c r="B159" s="201" t="s">
        <v>164</v>
      </c>
      <c r="C159" s="192"/>
      <c r="D159" s="192"/>
      <c r="E159" s="193"/>
      <c r="F159" s="194"/>
      <c r="G159" s="195"/>
      <c r="H159" s="195"/>
      <c r="I159" s="196"/>
      <c r="J159" s="197"/>
      <c r="K159" s="197"/>
      <c r="L159" s="197"/>
      <c r="M159" s="197"/>
      <c r="N159" s="197"/>
      <c r="O159" s="197"/>
      <c r="P159" s="198">
        <f t="shared" si="89"/>
        <v>0</v>
      </c>
      <c r="Q159" s="198">
        <f t="shared" si="90"/>
        <v>0</v>
      </c>
      <c r="R159" s="198">
        <v>0</v>
      </c>
      <c r="S159" s="198"/>
      <c r="T159" s="198"/>
      <c r="U159" s="199"/>
      <c r="V159" s="199"/>
      <c r="W159" s="199"/>
      <c r="X159" s="199"/>
      <c r="Y159" s="199"/>
      <c r="Z159" s="199">
        <f t="shared" si="88"/>
        <v>0</v>
      </c>
      <c r="AA159" s="199"/>
      <c r="AB159" s="199"/>
      <c r="AC159" s="199"/>
      <c r="AD159" s="358"/>
      <c r="AE159" s="199">
        <f t="shared" si="91"/>
        <v>0</v>
      </c>
      <c r="AF159" s="199"/>
      <c r="AG159" s="199"/>
      <c r="AH159" s="199"/>
      <c r="AI159" s="372"/>
    </row>
    <row r="160" spans="1:35" s="200" customFormat="1" hidden="1">
      <c r="A160" s="191"/>
      <c r="B160" s="201" t="s">
        <v>163</v>
      </c>
      <c r="C160" s="192"/>
      <c r="D160" s="192"/>
      <c r="E160" s="193"/>
      <c r="F160" s="194"/>
      <c r="G160" s="195"/>
      <c r="H160" s="195"/>
      <c r="I160" s="196"/>
      <c r="J160" s="197"/>
      <c r="K160" s="197"/>
      <c r="L160" s="197"/>
      <c r="M160" s="197"/>
      <c r="N160" s="197"/>
      <c r="O160" s="197"/>
      <c r="P160" s="198">
        <f t="shared" si="89"/>
        <v>0</v>
      </c>
      <c r="Q160" s="198">
        <f t="shared" si="90"/>
        <v>0</v>
      </c>
      <c r="R160" s="198">
        <v>0</v>
      </c>
      <c r="S160" s="198"/>
      <c r="T160" s="198"/>
      <c r="U160" s="199"/>
      <c r="V160" s="199"/>
      <c r="W160" s="199"/>
      <c r="X160" s="199"/>
      <c r="Y160" s="199"/>
      <c r="Z160" s="199">
        <f t="shared" si="88"/>
        <v>0</v>
      </c>
      <c r="AA160" s="199"/>
      <c r="AB160" s="199"/>
      <c r="AC160" s="199"/>
      <c r="AD160" s="358"/>
      <c r="AE160" s="199">
        <f t="shared" si="91"/>
        <v>0</v>
      </c>
      <c r="AF160" s="199"/>
      <c r="AG160" s="199"/>
      <c r="AH160" s="199"/>
      <c r="AI160" s="372"/>
    </row>
    <row r="161" spans="1:41" s="200" customFormat="1" ht="16.5" hidden="1" customHeight="1">
      <c r="A161" s="191"/>
      <c r="B161" s="190" t="s">
        <v>175</v>
      </c>
      <c r="C161" s="192"/>
      <c r="D161" s="192"/>
      <c r="E161" s="193"/>
      <c r="F161" s="194"/>
      <c r="G161" s="195"/>
      <c r="H161" s="195"/>
      <c r="I161" s="196"/>
      <c r="J161" s="197"/>
      <c r="K161" s="197"/>
      <c r="L161" s="197"/>
      <c r="M161" s="197"/>
      <c r="N161" s="197"/>
      <c r="O161" s="197"/>
      <c r="P161" s="198">
        <f t="shared" si="89"/>
        <v>0</v>
      </c>
      <c r="Q161" s="198">
        <f t="shared" si="90"/>
        <v>0</v>
      </c>
      <c r="R161" s="198">
        <v>0</v>
      </c>
      <c r="S161" s="198"/>
      <c r="T161" s="198"/>
      <c r="U161" s="199"/>
      <c r="V161" s="199"/>
      <c r="W161" s="199"/>
      <c r="X161" s="199"/>
      <c r="Y161" s="199"/>
      <c r="Z161" s="199">
        <f t="shared" si="88"/>
        <v>0</v>
      </c>
      <c r="AA161" s="199"/>
      <c r="AB161" s="199"/>
      <c r="AC161" s="199"/>
      <c r="AD161" s="358"/>
      <c r="AE161" s="199">
        <f t="shared" si="91"/>
        <v>0</v>
      </c>
      <c r="AF161" s="199"/>
      <c r="AG161" s="199"/>
      <c r="AH161" s="199"/>
      <c r="AI161" s="372"/>
    </row>
    <row r="162" spans="1:41" s="200" customFormat="1" hidden="1">
      <c r="A162" s="191"/>
      <c r="B162" s="190" t="s">
        <v>208</v>
      </c>
      <c r="C162" s="192"/>
      <c r="D162" s="192"/>
      <c r="E162" s="193"/>
      <c r="F162" s="194"/>
      <c r="G162" s="195"/>
      <c r="H162" s="195"/>
      <c r="I162" s="196"/>
      <c r="J162" s="197"/>
      <c r="K162" s="197"/>
      <c r="L162" s="197"/>
      <c r="M162" s="197"/>
      <c r="N162" s="197"/>
      <c r="O162" s="197"/>
      <c r="P162" s="198">
        <f t="shared" si="89"/>
        <v>0</v>
      </c>
      <c r="Q162" s="198">
        <f t="shared" si="90"/>
        <v>0</v>
      </c>
      <c r="R162" s="198">
        <v>0</v>
      </c>
      <c r="S162" s="198"/>
      <c r="T162" s="198"/>
      <c r="U162" s="199"/>
      <c r="V162" s="199"/>
      <c r="W162" s="199"/>
      <c r="X162" s="199"/>
      <c r="Y162" s="199"/>
      <c r="Z162" s="199">
        <f t="shared" si="88"/>
        <v>0</v>
      </c>
      <c r="AA162" s="199"/>
      <c r="AB162" s="199"/>
      <c r="AC162" s="199"/>
      <c r="AD162" s="358"/>
      <c r="AE162" s="199">
        <f t="shared" si="91"/>
        <v>0</v>
      </c>
      <c r="AF162" s="199"/>
      <c r="AG162" s="199"/>
      <c r="AH162" s="199"/>
      <c r="AI162" s="372"/>
    </row>
    <row r="163" spans="1:41" s="200" customFormat="1" hidden="1">
      <c r="A163" s="191"/>
      <c r="B163" s="190" t="s">
        <v>211</v>
      </c>
      <c r="C163" s="192"/>
      <c r="D163" s="192"/>
      <c r="E163" s="193"/>
      <c r="F163" s="194"/>
      <c r="G163" s="195"/>
      <c r="H163" s="195"/>
      <c r="I163" s="196"/>
      <c r="J163" s="197"/>
      <c r="K163" s="197"/>
      <c r="L163" s="197"/>
      <c r="M163" s="197"/>
      <c r="N163" s="197"/>
      <c r="O163" s="197"/>
      <c r="P163" s="198">
        <f t="shared" si="89"/>
        <v>0</v>
      </c>
      <c r="Q163" s="198">
        <f t="shared" si="90"/>
        <v>0</v>
      </c>
      <c r="R163" s="198"/>
      <c r="S163" s="198"/>
      <c r="T163" s="198"/>
      <c r="U163" s="199"/>
      <c r="V163" s="199"/>
      <c r="W163" s="199"/>
      <c r="X163" s="199"/>
      <c r="Y163" s="199"/>
      <c r="Z163" s="199">
        <f t="shared" si="88"/>
        <v>0</v>
      </c>
      <c r="AA163" s="199"/>
      <c r="AB163" s="199"/>
      <c r="AC163" s="199"/>
      <c r="AD163" s="358"/>
      <c r="AE163" s="199">
        <f t="shared" si="91"/>
        <v>0</v>
      </c>
      <c r="AF163" s="199"/>
      <c r="AG163" s="199"/>
      <c r="AH163" s="199"/>
      <c r="AI163" s="372"/>
    </row>
    <row r="164" spans="1:41" s="200" customFormat="1" hidden="1">
      <c r="A164" s="191"/>
      <c r="B164" s="190" t="s">
        <v>216</v>
      </c>
      <c r="C164" s="192"/>
      <c r="D164" s="192"/>
      <c r="E164" s="193"/>
      <c r="F164" s="194"/>
      <c r="G164" s="195"/>
      <c r="H164" s="195"/>
      <c r="I164" s="196"/>
      <c r="J164" s="197"/>
      <c r="K164" s="197"/>
      <c r="L164" s="197"/>
      <c r="M164" s="197"/>
      <c r="N164" s="197"/>
      <c r="O164" s="197"/>
      <c r="P164" s="198"/>
      <c r="Q164" s="198">
        <f t="shared" si="90"/>
        <v>0</v>
      </c>
      <c r="R164" s="198"/>
      <c r="S164" s="198"/>
      <c r="T164" s="198"/>
      <c r="U164" s="199"/>
      <c r="V164" s="199"/>
      <c r="W164" s="199"/>
      <c r="X164" s="199"/>
      <c r="Y164" s="199"/>
      <c r="Z164" s="199"/>
      <c r="AA164" s="199"/>
      <c r="AB164" s="199"/>
      <c r="AC164" s="199"/>
      <c r="AD164" s="358"/>
      <c r="AE164" s="199">
        <f>AD164</f>
        <v>0</v>
      </c>
      <c r="AF164" s="199"/>
      <c r="AG164" s="199"/>
      <c r="AH164" s="199"/>
      <c r="AI164" s="372"/>
    </row>
    <row r="165" spans="1:41" s="200" customFormat="1" ht="18.75" hidden="1" customHeight="1">
      <c r="A165" s="191"/>
      <c r="B165" s="190" t="s">
        <v>174</v>
      </c>
      <c r="C165" s="192"/>
      <c r="D165" s="192"/>
      <c r="E165" s="193"/>
      <c r="F165" s="194"/>
      <c r="G165" s="195"/>
      <c r="H165" s="195"/>
      <c r="I165" s="196"/>
      <c r="J165" s="197"/>
      <c r="K165" s="197"/>
      <c r="L165" s="197"/>
      <c r="M165" s="197"/>
      <c r="N165" s="197"/>
      <c r="O165" s="197"/>
      <c r="P165" s="198">
        <f>R165+T165+V165+X165</f>
        <v>0</v>
      </c>
      <c r="Q165" s="198"/>
      <c r="R165" s="198">
        <v>0</v>
      </c>
      <c r="S165" s="198"/>
      <c r="T165" s="198"/>
      <c r="U165" s="199"/>
      <c r="V165" s="199"/>
      <c r="W165" s="199"/>
      <c r="X165" s="199"/>
      <c r="Y165" s="199"/>
      <c r="Z165" s="199">
        <f t="shared" si="88"/>
        <v>0</v>
      </c>
      <c r="AA165" s="199">
        <v>0</v>
      </c>
      <c r="AB165" s="199"/>
      <c r="AC165" s="199"/>
      <c r="AD165" s="358">
        <f>P165-Q165</f>
        <v>0</v>
      </c>
      <c r="AE165" s="199">
        <f t="shared" si="91"/>
        <v>0</v>
      </c>
      <c r="AF165" s="199"/>
      <c r="AG165" s="199"/>
      <c r="AH165" s="199"/>
      <c r="AI165" s="372"/>
    </row>
    <row r="166" spans="1:41" ht="25.5">
      <c r="A166" s="430" t="s">
        <v>88</v>
      </c>
      <c r="B166" s="592" t="s">
        <v>162</v>
      </c>
      <c r="C166" s="397"/>
      <c r="D166" s="397"/>
      <c r="E166" s="397"/>
      <c r="F166" s="379" t="s">
        <v>59</v>
      </c>
      <c r="G166" s="383">
        <v>2016</v>
      </c>
      <c r="H166" s="383">
        <v>2017</v>
      </c>
      <c r="I166" s="61" t="s">
        <v>14</v>
      </c>
      <c r="J166" s="52">
        <f>J167+J168+J169</f>
        <v>334978.19999999995</v>
      </c>
      <c r="K166" s="52">
        <f t="shared" ref="K166:P166" si="92">K167+K168+K169</f>
        <v>221716.34999999998</v>
      </c>
      <c r="L166" s="52">
        <f t="shared" si="92"/>
        <v>62163.479999999996</v>
      </c>
      <c r="M166" s="52">
        <f t="shared" si="92"/>
        <v>0</v>
      </c>
      <c r="N166" s="52">
        <f t="shared" si="92"/>
        <v>0</v>
      </c>
      <c r="O166" s="212">
        <f t="shared" si="92"/>
        <v>334978.19999999995</v>
      </c>
      <c r="P166" s="212">
        <f t="shared" si="92"/>
        <v>73352.91</v>
      </c>
      <c r="Q166" s="213">
        <f>Q167</f>
        <v>0</v>
      </c>
      <c r="R166" s="213">
        <f t="shared" ref="R166:X166" si="93">R167</f>
        <v>0</v>
      </c>
      <c r="S166" s="213">
        <f t="shared" si="93"/>
        <v>0</v>
      </c>
      <c r="T166" s="213">
        <f t="shared" si="93"/>
        <v>0</v>
      </c>
      <c r="U166" s="213">
        <f t="shared" si="93"/>
        <v>0</v>
      </c>
      <c r="V166" s="213">
        <f>V167</f>
        <v>0</v>
      </c>
      <c r="W166" s="213">
        <f t="shared" si="93"/>
        <v>0</v>
      </c>
      <c r="X166" s="213">
        <f t="shared" si="93"/>
        <v>60882.9</v>
      </c>
      <c r="Y166" s="213">
        <f>Y167</f>
        <v>0</v>
      </c>
      <c r="Z166" s="213">
        <f t="shared" ref="Z166:AC166" si="94">Z167</f>
        <v>0</v>
      </c>
      <c r="AA166" s="213">
        <f>AA167</f>
        <v>0</v>
      </c>
      <c r="AB166" s="213">
        <f t="shared" si="94"/>
        <v>0</v>
      </c>
      <c r="AC166" s="213">
        <f t="shared" si="94"/>
        <v>0</v>
      </c>
      <c r="AD166" s="367">
        <f>AD167+AD168+AD169</f>
        <v>73352.91</v>
      </c>
      <c r="AE166" s="212">
        <f>AE167+AE168+AE169</f>
        <v>73352.91</v>
      </c>
      <c r="AF166" s="368"/>
      <c r="AG166" s="110"/>
      <c r="AH166" s="110"/>
      <c r="AI166" s="516" t="s">
        <v>245</v>
      </c>
    </row>
    <row r="167" spans="1:41">
      <c r="A167" s="431"/>
      <c r="B167" s="593"/>
      <c r="C167" s="398"/>
      <c r="D167" s="398"/>
      <c r="E167" s="398"/>
      <c r="F167" s="380"/>
      <c r="G167" s="384"/>
      <c r="H167" s="384"/>
      <c r="I167" s="61" t="s">
        <v>46</v>
      </c>
      <c r="J167" s="16">
        <v>278031.90999999997</v>
      </c>
      <c r="K167" s="16">
        <v>184024.58</v>
      </c>
      <c r="L167" s="16">
        <v>51595.68</v>
      </c>
      <c r="M167" s="16">
        <v>0</v>
      </c>
      <c r="N167" s="16">
        <v>0</v>
      </c>
      <c r="O167" s="16">
        <v>278031.90999999997</v>
      </c>
      <c r="P167" s="16">
        <v>60882.9</v>
      </c>
      <c r="Q167" s="295">
        <f>SUM(Q168:Q176)</f>
        <v>0</v>
      </c>
      <c r="R167" s="295">
        <f t="shared" ref="R167" si="95">SUM(R168:R176)</f>
        <v>0</v>
      </c>
      <c r="S167" s="295">
        <f>SUM(S168:S176)</f>
        <v>0</v>
      </c>
      <c r="T167" s="295">
        <f t="shared" ref="T167:W167" si="96">SUM(T168:T176)</f>
        <v>0</v>
      </c>
      <c r="U167" s="295">
        <f t="shared" si="96"/>
        <v>0</v>
      </c>
      <c r="V167" s="295">
        <f t="shared" si="96"/>
        <v>0</v>
      </c>
      <c r="W167" s="295">
        <f t="shared" si="96"/>
        <v>0</v>
      </c>
      <c r="X167" s="295">
        <f>P167</f>
        <v>60882.9</v>
      </c>
      <c r="Y167" s="295">
        <f t="shared" ref="Y167:AC167" si="97">SUM(Y168:Y176)</f>
        <v>0</v>
      </c>
      <c r="Z167" s="295">
        <f t="shared" si="97"/>
        <v>0</v>
      </c>
      <c r="AA167" s="295">
        <f t="shared" si="97"/>
        <v>0</v>
      </c>
      <c r="AB167" s="295">
        <f t="shared" si="97"/>
        <v>0</v>
      </c>
      <c r="AC167" s="295">
        <f t="shared" si="97"/>
        <v>0</v>
      </c>
      <c r="AD167" s="359">
        <f>P167-Q167</f>
        <v>60882.9</v>
      </c>
      <c r="AE167" s="16">
        <f>AD167</f>
        <v>60882.9</v>
      </c>
      <c r="AF167" s="110"/>
      <c r="AG167" s="110"/>
      <c r="AH167" s="110"/>
      <c r="AI167" s="517"/>
    </row>
    <row r="168" spans="1:41">
      <c r="A168" s="431"/>
      <c r="B168" s="593"/>
      <c r="C168" s="398"/>
      <c r="D168" s="398"/>
      <c r="E168" s="398"/>
      <c r="F168" s="380"/>
      <c r="G168" s="384"/>
      <c r="H168" s="384"/>
      <c r="I168" s="61" t="s">
        <v>42</v>
      </c>
      <c r="J168" s="16">
        <v>11389.29</v>
      </c>
      <c r="K168" s="16">
        <v>7538.38</v>
      </c>
      <c r="L168" s="16">
        <v>2113.56</v>
      </c>
      <c r="M168" s="16">
        <v>0</v>
      </c>
      <c r="N168" s="16">
        <v>0</v>
      </c>
      <c r="O168" s="16">
        <v>11389.29</v>
      </c>
      <c r="P168" s="16">
        <v>2494</v>
      </c>
      <c r="Q168" s="295">
        <f t="shared" ref="Q168:Q169" si="98">SUM(Q169:Q177)</f>
        <v>0</v>
      </c>
      <c r="R168" s="295">
        <f t="shared" ref="R168:W168" si="99">SUM(R169:R177)</f>
        <v>0</v>
      </c>
      <c r="S168" s="295">
        <f t="shared" si="99"/>
        <v>0</v>
      </c>
      <c r="T168" s="295">
        <f t="shared" si="99"/>
        <v>0</v>
      </c>
      <c r="U168" s="295">
        <f t="shared" si="99"/>
        <v>0</v>
      </c>
      <c r="V168" s="295">
        <f t="shared" si="99"/>
        <v>0</v>
      </c>
      <c r="W168" s="295">
        <f t="shared" si="99"/>
        <v>0</v>
      </c>
      <c r="X168" s="295">
        <f t="shared" ref="X168:X169" si="100">P168</f>
        <v>2494</v>
      </c>
      <c r="Y168" s="295">
        <f t="shared" ref="Y168:AC168" si="101">SUM(Y169:Y177)</f>
        <v>0</v>
      </c>
      <c r="Z168" s="295">
        <f t="shared" si="101"/>
        <v>0</v>
      </c>
      <c r="AA168" s="295">
        <f t="shared" si="101"/>
        <v>0</v>
      </c>
      <c r="AB168" s="295">
        <f t="shared" si="101"/>
        <v>0</v>
      </c>
      <c r="AC168" s="295">
        <f t="shared" si="101"/>
        <v>0</v>
      </c>
      <c r="AD168" s="359">
        <f t="shared" ref="AD168:AD169" si="102">P168-Q168</f>
        <v>2494</v>
      </c>
      <c r="AE168" s="16">
        <f t="shared" ref="AE168:AE169" si="103">AD168</f>
        <v>2494</v>
      </c>
      <c r="AF168" s="110"/>
      <c r="AG168" s="110"/>
      <c r="AH168" s="110"/>
      <c r="AI168" s="518"/>
    </row>
    <row r="169" spans="1:41">
      <c r="A169" s="432"/>
      <c r="B169" s="594"/>
      <c r="C169" s="399"/>
      <c r="D169" s="399"/>
      <c r="E169" s="399"/>
      <c r="F169" s="417"/>
      <c r="G169" s="385"/>
      <c r="H169" s="385"/>
      <c r="I169" s="61" t="s">
        <v>44</v>
      </c>
      <c r="J169" s="12">
        <v>45557</v>
      </c>
      <c r="K169" s="12">
        <v>30153.39</v>
      </c>
      <c r="L169" s="12">
        <v>8454.24</v>
      </c>
      <c r="M169" s="12">
        <v>0</v>
      </c>
      <c r="N169" s="12">
        <v>0</v>
      </c>
      <c r="O169" s="12">
        <v>45557</v>
      </c>
      <c r="P169" s="12">
        <v>9976.01</v>
      </c>
      <c r="Q169" s="295">
        <f t="shared" si="98"/>
        <v>0</v>
      </c>
      <c r="R169" s="295">
        <f t="shared" ref="R169:W169" si="104">SUM(R170:R178)</f>
        <v>0</v>
      </c>
      <c r="S169" s="295">
        <f t="shared" si="104"/>
        <v>0</v>
      </c>
      <c r="T169" s="295">
        <f t="shared" si="104"/>
        <v>0</v>
      </c>
      <c r="U169" s="295">
        <f t="shared" si="104"/>
        <v>0</v>
      </c>
      <c r="V169" s="295">
        <f t="shared" si="104"/>
        <v>0</v>
      </c>
      <c r="W169" s="295">
        <f t="shared" si="104"/>
        <v>0</v>
      </c>
      <c r="X169" s="295">
        <f t="shared" si="100"/>
        <v>9976.01</v>
      </c>
      <c r="Y169" s="295">
        <f t="shared" ref="Y169:AC169" si="105">SUM(Y170:Y178)</f>
        <v>0</v>
      </c>
      <c r="Z169" s="295">
        <f t="shared" si="105"/>
        <v>0</v>
      </c>
      <c r="AA169" s="295">
        <f t="shared" si="105"/>
        <v>0</v>
      </c>
      <c r="AB169" s="295">
        <f t="shared" si="105"/>
        <v>0</v>
      </c>
      <c r="AC169" s="295">
        <f t="shared" si="105"/>
        <v>0</v>
      </c>
      <c r="AD169" s="359">
        <f t="shared" si="102"/>
        <v>9976.01</v>
      </c>
      <c r="AE169" s="16">
        <f t="shared" si="103"/>
        <v>9976.01</v>
      </c>
      <c r="AF169" s="110"/>
      <c r="AG169" s="110"/>
      <c r="AH169" s="110"/>
      <c r="AI169" s="519"/>
    </row>
    <row r="171" spans="1:41">
      <c r="B171" s="123" t="s">
        <v>149</v>
      </c>
      <c r="C171" s="123"/>
      <c r="D171" s="123"/>
      <c r="E171" s="123"/>
    </row>
    <row r="172" spans="1:41" ht="18.75">
      <c r="B172" s="123" t="s">
        <v>150</v>
      </c>
      <c r="C172" s="123"/>
      <c r="D172" s="123"/>
      <c r="E172" s="123"/>
      <c r="P172" s="279" t="s">
        <v>177</v>
      </c>
      <c r="Q172" s="279"/>
      <c r="R172" s="279"/>
      <c r="S172" s="279"/>
      <c r="T172" s="279"/>
      <c r="U172" s="280"/>
      <c r="V172" s="280"/>
      <c r="W172" s="280"/>
      <c r="X172" s="280"/>
      <c r="Y172" s="281"/>
      <c r="Z172" s="280"/>
      <c r="AA172" s="281" t="s">
        <v>178</v>
      </c>
      <c r="AB172" s="280"/>
      <c r="AC172" s="280"/>
      <c r="AE172" s="282"/>
      <c r="AF172" s="282"/>
      <c r="AG172" s="281"/>
    </row>
    <row r="173" spans="1:41" ht="18.75">
      <c r="B173" s="123" t="s">
        <v>151</v>
      </c>
      <c r="C173" s="123"/>
      <c r="D173" s="123"/>
      <c r="E173" s="123"/>
      <c r="P173" s="279"/>
      <c r="Q173" s="279"/>
      <c r="R173" s="279"/>
      <c r="S173" s="279"/>
      <c r="T173" s="279"/>
      <c r="U173" s="280"/>
      <c r="V173" s="280"/>
      <c r="W173" s="280"/>
      <c r="X173" s="280"/>
      <c r="Y173" s="281"/>
      <c r="Z173" s="280"/>
      <c r="AA173" s="281"/>
      <c r="AB173" s="280"/>
      <c r="AC173" s="280"/>
      <c r="AD173" s="281" t="s">
        <v>184</v>
      </c>
      <c r="AJ173" s="280"/>
      <c r="AK173" s="280"/>
      <c r="AL173" s="280"/>
      <c r="AM173" s="282"/>
      <c r="AO173" s="282"/>
    </row>
    <row r="174" spans="1:41" ht="18.75">
      <c r="B174" s="123"/>
      <c r="C174" s="123"/>
      <c r="D174" s="123"/>
      <c r="E174" s="123"/>
      <c r="P174" s="279"/>
      <c r="Q174" s="279"/>
      <c r="R174" s="279"/>
      <c r="S174" s="279"/>
      <c r="T174" s="279"/>
      <c r="U174" s="280"/>
      <c r="V174" s="280"/>
      <c r="W174" s="280"/>
      <c r="X174" s="280"/>
      <c r="Y174" s="281"/>
      <c r="Z174" s="280"/>
      <c r="AA174" s="281"/>
      <c r="AB174" s="280"/>
      <c r="AC174" s="280"/>
      <c r="AD174" s="283"/>
      <c r="AJ174" s="280"/>
      <c r="AK174" s="280"/>
      <c r="AL174" s="280"/>
      <c r="AM174" s="282"/>
      <c r="AO174" s="282"/>
    </row>
    <row r="175" spans="1:41" ht="18.75">
      <c r="B175" s="278" t="s">
        <v>176</v>
      </c>
      <c r="C175" s="123"/>
      <c r="D175" s="123"/>
      <c r="E175" s="123"/>
      <c r="P175" s="279" t="s">
        <v>179</v>
      </c>
      <c r="Q175" s="279"/>
      <c r="R175" s="279"/>
      <c r="S175" s="279"/>
      <c r="T175" s="279"/>
      <c r="U175" s="280"/>
      <c r="V175" s="280"/>
      <c r="W175" s="280"/>
      <c r="X175" s="280"/>
      <c r="Y175" s="281"/>
      <c r="Z175" s="280"/>
      <c r="AA175" s="281" t="s">
        <v>180</v>
      </c>
      <c r="AB175" s="280"/>
      <c r="AC175" s="280"/>
      <c r="AD175" s="279" t="s">
        <v>189</v>
      </c>
      <c r="AE175" s="280"/>
      <c r="AF175" s="280"/>
      <c r="AG175" s="281"/>
      <c r="AH175" s="281"/>
      <c r="AI175" s="279" t="s">
        <v>186</v>
      </c>
      <c r="AJ175" s="280"/>
      <c r="AK175" s="280"/>
      <c r="AL175" s="280"/>
      <c r="AM175" s="282"/>
      <c r="AO175" s="282"/>
    </row>
    <row r="176" spans="1:41" ht="18.75">
      <c r="B176" s="123"/>
      <c r="C176" s="123"/>
      <c r="D176" s="123"/>
      <c r="E176" s="123"/>
      <c r="AC176" s="280"/>
      <c r="AD176" s="280"/>
      <c r="AE176" s="280"/>
      <c r="AF176" s="280"/>
      <c r="AG176" s="281"/>
      <c r="AH176" s="280"/>
      <c r="AI176" s="280"/>
      <c r="AJ176" s="280"/>
      <c r="AK176" s="280"/>
      <c r="AL176" s="280"/>
      <c r="AM176" s="282"/>
      <c r="AO176" s="282"/>
    </row>
    <row r="177" spans="2:41" ht="18.75">
      <c r="B177" s="123"/>
      <c r="C177" s="123"/>
      <c r="D177" s="123"/>
      <c r="E177" s="123"/>
      <c r="AC177" s="280"/>
      <c r="AD177" s="280"/>
      <c r="AE177" s="280"/>
      <c r="AF177" s="280"/>
      <c r="AG177" s="281"/>
      <c r="AH177" s="280"/>
      <c r="AI177" s="280"/>
      <c r="AJ177" s="280"/>
      <c r="AK177" s="280"/>
      <c r="AL177" s="280"/>
      <c r="AM177" s="282"/>
      <c r="AO177" s="282"/>
    </row>
    <row r="178" spans="2:41" ht="18.75">
      <c r="B178" s="123"/>
      <c r="C178" s="123"/>
      <c r="D178" s="123"/>
      <c r="E178" s="123"/>
      <c r="P178" s="279" t="s">
        <v>181</v>
      </c>
      <c r="Q178" s="279"/>
      <c r="R178" s="279"/>
      <c r="S178" s="279"/>
      <c r="T178" s="279"/>
      <c r="U178" s="280"/>
      <c r="V178" s="280"/>
      <c r="W178" s="280"/>
      <c r="X178" s="280"/>
      <c r="Y178" s="281"/>
      <c r="Z178" s="280"/>
      <c r="AA178" s="281" t="s">
        <v>183</v>
      </c>
      <c r="AB178" s="280"/>
      <c r="AC178" s="280"/>
      <c r="AD178" s="279" t="s">
        <v>187</v>
      </c>
      <c r="AE178" s="280"/>
      <c r="AF178" s="280"/>
      <c r="AG178" s="281"/>
      <c r="AH178" s="280"/>
      <c r="AI178" s="279" t="s">
        <v>188</v>
      </c>
      <c r="AJ178" s="280"/>
      <c r="AK178" s="280"/>
      <c r="AL178" s="280"/>
      <c r="AM178" s="282"/>
      <c r="AO178" s="282"/>
    </row>
    <row r="180" spans="2:41" ht="18.75">
      <c r="B180" s="279"/>
      <c r="C180" s="279"/>
      <c r="D180" s="279"/>
      <c r="E180" s="279"/>
      <c r="F180" s="279"/>
      <c r="G180" s="280"/>
      <c r="H180" s="280"/>
      <c r="I180" s="280"/>
      <c r="J180" s="280"/>
      <c r="K180" s="281"/>
      <c r="L180" s="280"/>
      <c r="M180" s="281"/>
      <c r="N180" s="280"/>
      <c r="O180" s="280"/>
      <c r="P180" s="280"/>
      <c r="Q180" s="282"/>
      <c r="R180" s="282"/>
      <c r="S180" s="281"/>
      <c r="T180" s="282"/>
    </row>
    <row r="181" spans="2:41" ht="18.75">
      <c r="B181" s="279"/>
      <c r="C181" s="279"/>
      <c r="D181" s="279"/>
      <c r="E181" s="279"/>
      <c r="F181" s="279"/>
      <c r="G181" s="280"/>
      <c r="H181" s="280"/>
      <c r="I181" s="280"/>
      <c r="J181" s="280"/>
      <c r="K181" s="281"/>
      <c r="L181" s="280"/>
      <c r="M181" s="281"/>
      <c r="N181" s="280"/>
      <c r="O181" s="280"/>
      <c r="P181" s="280"/>
      <c r="Q181" s="282"/>
      <c r="R181" s="282"/>
      <c r="S181" s="281"/>
      <c r="T181" s="282"/>
    </row>
    <row r="182" spans="2:41" ht="18.75">
      <c r="B182" s="279"/>
      <c r="C182" s="279"/>
      <c r="D182" s="279"/>
      <c r="E182" s="279"/>
      <c r="F182" s="279"/>
      <c r="G182" s="280"/>
      <c r="H182" s="280"/>
      <c r="I182" s="280"/>
      <c r="J182" s="280"/>
      <c r="K182" s="280"/>
      <c r="L182" s="280"/>
      <c r="M182" s="280"/>
      <c r="N182" s="280"/>
      <c r="O182" s="280"/>
      <c r="P182" s="280"/>
      <c r="Q182" s="282"/>
      <c r="R182" s="282"/>
      <c r="S182" s="280"/>
      <c r="T182" s="282"/>
    </row>
    <row r="187" spans="2:41" ht="18.75">
      <c r="B187" s="279"/>
      <c r="C187" s="279"/>
      <c r="D187" s="279"/>
      <c r="E187" s="279"/>
      <c r="F187" s="279"/>
      <c r="G187" s="280"/>
      <c r="H187" s="280"/>
      <c r="I187" s="280"/>
      <c r="J187" s="280"/>
      <c r="K187" s="281"/>
      <c r="L187" s="280"/>
      <c r="M187" s="281"/>
      <c r="N187" s="280"/>
      <c r="O187" s="280"/>
      <c r="P187" s="280"/>
      <c r="Q187" s="282"/>
      <c r="R187" s="282"/>
      <c r="S187" s="281"/>
      <c r="T187" s="282"/>
    </row>
    <row r="188" spans="2:41" ht="18.75">
      <c r="B188" s="279"/>
      <c r="C188" s="279"/>
      <c r="D188" s="279"/>
      <c r="E188" s="279"/>
      <c r="F188" s="279"/>
      <c r="G188" s="280"/>
      <c r="H188" s="280"/>
      <c r="I188" s="280"/>
      <c r="J188" s="280"/>
      <c r="K188" s="280"/>
      <c r="L188" s="280"/>
      <c r="M188" s="280"/>
      <c r="N188" s="280"/>
      <c r="O188" s="280"/>
      <c r="P188" s="280"/>
      <c r="Q188" s="282"/>
      <c r="R188" s="282"/>
      <c r="S188" s="280"/>
      <c r="T188" s="282"/>
    </row>
    <row r="190" spans="2:41" ht="18.75">
      <c r="B190" s="279"/>
      <c r="C190" s="279"/>
      <c r="D190" s="279"/>
      <c r="E190" s="279"/>
      <c r="F190" s="279"/>
      <c r="G190" s="279"/>
      <c r="H190" s="279"/>
      <c r="I190" s="279"/>
      <c r="J190" s="279"/>
      <c r="K190" s="279"/>
      <c r="L190" s="279"/>
      <c r="M190" s="279"/>
      <c r="N190" s="279"/>
      <c r="O190" s="279"/>
      <c r="P190" s="279"/>
      <c r="Q190" s="279"/>
      <c r="R190" s="282"/>
      <c r="S190" s="279"/>
      <c r="T190" s="282"/>
    </row>
    <row r="191" spans="2:41" ht="18.75">
      <c r="B191" s="279"/>
      <c r="C191" s="279"/>
      <c r="D191" s="279"/>
      <c r="E191" s="279"/>
      <c r="F191" s="279"/>
      <c r="G191" s="279"/>
      <c r="H191" s="279"/>
      <c r="I191" s="279"/>
      <c r="J191" s="279"/>
      <c r="K191" s="279"/>
      <c r="L191" s="279"/>
      <c r="M191" s="279"/>
      <c r="N191" s="279"/>
      <c r="O191" s="279"/>
      <c r="P191" s="279"/>
      <c r="Q191" s="279"/>
      <c r="R191" s="282"/>
      <c r="S191" s="279"/>
      <c r="T191" s="282"/>
    </row>
    <row r="192" spans="2:41" ht="18.75">
      <c r="C192" s="279"/>
      <c r="D192" s="279"/>
      <c r="E192" s="279"/>
      <c r="F192" s="279"/>
      <c r="G192" s="279" t="s">
        <v>185</v>
      </c>
      <c r="H192" s="280"/>
    </row>
    <row r="193" spans="2:8" ht="18.75">
      <c r="B193" s="279"/>
      <c r="C193" s="279"/>
      <c r="D193" s="279"/>
      <c r="E193" s="279"/>
      <c r="F193" s="279"/>
      <c r="G193" s="280"/>
      <c r="H193" s="280"/>
    </row>
    <row r="194" spans="2:8" ht="18.75">
      <c r="B194" s="279"/>
      <c r="C194" s="279"/>
      <c r="D194" s="279"/>
      <c r="E194" s="279"/>
      <c r="F194" s="279"/>
      <c r="G194" s="280"/>
      <c r="H194" s="280"/>
    </row>
    <row r="195" spans="2:8" ht="18.75">
      <c r="B195" s="279"/>
      <c r="C195" s="279"/>
      <c r="D195" s="279"/>
      <c r="E195" s="279"/>
      <c r="F195" s="279"/>
      <c r="G195" s="279" t="s">
        <v>187</v>
      </c>
      <c r="H195" s="280"/>
    </row>
  </sheetData>
  <mergeCells count="206">
    <mergeCell ref="I72:I73"/>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A67:A71"/>
    <mergeCell ref="G166:G169"/>
    <mergeCell ref="H166:H169"/>
    <mergeCell ref="A7:N7"/>
    <mergeCell ref="O8:O10"/>
    <mergeCell ref="P8:Y8"/>
    <mergeCell ref="P9:Q9"/>
    <mergeCell ref="R9:S9"/>
    <mergeCell ref="T9:U9"/>
    <mergeCell ref="A166:A169"/>
    <mergeCell ref="B166:B169"/>
    <mergeCell ref="C166:C169"/>
    <mergeCell ref="D166:D169"/>
    <mergeCell ref="E166:E169"/>
    <mergeCell ref="F166:F169"/>
    <mergeCell ref="A155:A156"/>
    <mergeCell ref="C155:C156"/>
    <mergeCell ref="D155:D156"/>
    <mergeCell ref="E155:E156"/>
    <mergeCell ref="F155:F156"/>
    <mergeCell ref="I155:I156"/>
    <mergeCell ref="H141:H144"/>
    <mergeCell ref="B142:B144"/>
    <mergeCell ref="B145:H145"/>
    <mergeCell ref="A146:H149"/>
    <mergeCell ref="B150:H150"/>
    <mergeCell ref="A151:A154"/>
    <mergeCell ref="B151:H154"/>
    <mergeCell ref="A141:A144"/>
    <mergeCell ref="C141:C144"/>
    <mergeCell ref="D141:D144"/>
    <mergeCell ref="E141:E144"/>
    <mergeCell ref="F141:F144"/>
    <mergeCell ref="G141:G144"/>
    <mergeCell ref="H122:H123"/>
    <mergeCell ref="I122:I123"/>
    <mergeCell ref="A137:A140"/>
    <mergeCell ref="B137:B140"/>
    <mergeCell ref="C137:C140"/>
    <mergeCell ref="D137:D140"/>
    <mergeCell ref="E137:E140"/>
    <mergeCell ref="F137:F140"/>
    <mergeCell ref="G137:G140"/>
    <mergeCell ref="H137:H140"/>
    <mergeCell ref="A122:A123"/>
    <mergeCell ref="C122:C123"/>
    <mergeCell ref="D122:D123"/>
    <mergeCell ref="E122:E123"/>
    <mergeCell ref="F122:F123"/>
    <mergeCell ref="G122:G123"/>
    <mergeCell ref="A107:H111"/>
    <mergeCell ref="B117:H117"/>
    <mergeCell ref="A118:A121"/>
    <mergeCell ref="B118:H121"/>
    <mergeCell ref="I96:I97"/>
    <mergeCell ref="A100:A101"/>
    <mergeCell ref="C100:C101"/>
    <mergeCell ref="D100:D101"/>
    <mergeCell ref="E100:E101"/>
    <mergeCell ref="G100:G101"/>
    <mergeCell ref="H100:H101"/>
    <mergeCell ref="I100:I101"/>
    <mergeCell ref="A112:H116"/>
    <mergeCell ref="A92:A95"/>
    <mergeCell ref="A96:A97"/>
    <mergeCell ref="C96:C97"/>
    <mergeCell ref="D96:D97"/>
    <mergeCell ref="E96:E97"/>
    <mergeCell ref="F96:F97"/>
    <mergeCell ref="G96:G97"/>
    <mergeCell ref="H96:H97"/>
    <mergeCell ref="B91:H95"/>
    <mergeCell ref="I86:I87"/>
    <mergeCell ref="A88:A90"/>
    <mergeCell ref="C88:C90"/>
    <mergeCell ref="D88:D90"/>
    <mergeCell ref="F88:F90"/>
    <mergeCell ref="I88:I90"/>
    <mergeCell ref="G84:G85"/>
    <mergeCell ref="H84:H85"/>
    <mergeCell ref="I84:I85"/>
    <mergeCell ref="A86:A87"/>
    <mergeCell ref="C86:C87"/>
    <mergeCell ref="D86:D87"/>
    <mergeCell ref="E86:E87"/>
    <mergeCell ref="F86:F87"/>
    <mergeCell ref="G86:G87"/>
    <mergeCell ref="H86:H87"/>
    <mergeCell ref="B74:H74"/>
    <mergeCell ref="A75:H78"/>
    <mergeCell ref="B79:H79"/>
    <mergeCell ref="A80:H83"/>
    <mergeCell ref="A84:A85"/>
    <mergeCell ref="C84:C85"/>
    <mergeCell ref="D84:D85"/>
    <mergeCell ref="E84:E85"/>
    <mergeCell ref="F84:F85"/>
    <mergeCell ref="A72:A73"/>
    <mergeCell ref="C72:C73"/>
    <mergeCell ref="D72:D73"/>
    <mergeCell ref="E72:E73"/>
    <mergeCell ref="F72:F73"/>
    <mergeCell ref="G72:G73"/>
    <mergeCell ref="H72:H73"/>
    <mergeCell ref="B67:H71"/>
    <mergeCell ref="A64:A66"/>
    <mergeCell ref="C64:C66"/>
    <mergeCell ref="D64:D66"/>
    <mergeCell ref="E64:E66"/>
    <mergeCell ref="F64:F66"/>
    <mergeCell ref="I64:I66"/>
    <mergeCell ref="I55:I61"/>
    <mergeCell ref="A62:A63"/>
    <mergeCell ref="C62:C63"/>
    <mergeCell ref="D62:D63"/>
    <mergeCell ref="E62:E63"/>
    <mergeCell ref="F62:F63"/>
    <mergeCell ref="I62:I63"/>
    <mergeCell ref="H51:H54"/>
    <mergeCell ref="B52:B54"/>
    <mergeCell ref="A55:A61"/>
    <mergeCell ref="C55:C61"/>
    <mergeCell ref="D55:D61"/>
    <mergeCell ref="E55:E61"/>
    <mergeCell ref="F55:F61"/>
    <mergeCell ref="A51:A52"/>
    <mergeCell ref="C51:C54"/>
    <mergeCell ref="D51:D54"/>
    <mergeCell ref="E51:E54"/>
    <mergeCell ref="F51:F54"/>
    <mergeCell ref="G51:G54"/>
    <mergeCell ref="I47:I48"/>
    <mergeCell ref="A49:A50"/>
    <mergeCell ref="C49:C50"/>
    <mergeCell ref="D49:D50"/>
    <mergeCell ref="E49:E50"/>
    <mergeCell ref="F49:F50"/>
    <mergeCell ref="I49:I50"/>
    <mergeCell ref="B37:H37"/>
    <mergeCell ref="A38:H41"/>
    <mergeCell ref="B42:H42"/>
    <mergeCell ref="A43:A46"/>
    <mergeCell ref="B43:H46"/>
    <mergeCell ref="A47:A48"/>
    <mergeCell ref="C47:C48"/>
    <mergeCell ref="D47:D48"/>
    <mergeCell ref="E47:E48"/>
    <mergeCell ref="F47:F48"/>
    <mergeCell ref="A28:A36"/>
    <mergeCell ref="C28:C36"/>
    <mergeCell ref="D28:D36"/>
    <mergeCell ref="E28:E36"/>
    <mergeCell ref="G28:G36"/>
    <mergeCell ref="H28:H36"/>
    <mergeCell ref="A17:H17"/>
    <mergeCell ref="A18:H22"/>
    <mergeCell ref="B23:F23"/>
    <mergeCell ref="A24:A27"/>
    <mergeCell ref="B24:H27"/>
    <mergeCell ref="B12:F12"/>
    <mergeCell ref="A8:A10"/>
    <mergeCell ref="B8:B10"/>
    <mergeCell ref="C8:C10"/>
    <mergeCell ref="D8:D10"/>
    <mergeCell ref="E8:F9"/>
    <mergeCell ref="G8:G10"/>
    <mergeCell ref="H8:H10"/>
    <mergeCell ref="I8:I10"/>
    <mergeCell ref="AI166:AI169"/>
    <mergeCell ref="AI49:AI50"/>
    <mergeCell ref="AI51:AI54"/>
    <mergeCell ref="AI62:AI63"/>
    <mergeCell ref="AI64:AI65"/>
    <mergeCell ref="AI88:AI89"/>
    <mergeCell ref="AI47:AI48"/>
    <mergeCell ref="AI137:AI140"/>
    <mergeCell ref="AI28:AI36"/>
    <mergeCell ref="AI55:AI61"/>
    <mergeCell ref="AI96:AI97"/>
    <mergeCell ref="AI100:AI101"/>
    <mergeCell ref="AI122:AI123"/>
    <mergeCell ref="AI155:AI156"/>
    <mergeCell ref="AI72:AI73"/>
  </mergeCells>
  <pageMargins left="0.31496062992125984" right="0.31496062992125984" top="0.74803149606299213" bottom="0.35433070866141736" header="0.31496062992125984" footer="0.31496062992125984"/>
  <pageSetup paperSize="8" scale="65"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dimension ref="A1:X133"/>
  <sheetViews>
    <sheetView zoomScaleNormal="100" workbookViewId="0">
      <selection activeCell="D3" sqref="D3:H3"/>
    </sheetView>
  </sheetViews>
  <sheetFormatPr defaultRowHeight="15"/>
  <cols>
    <col min="1" max="1" width="8.28515625" style="122" customWidth="1"/>
    <col min="2" max="2" width="44.42578125" style="122" customWidth="1"/>
    <col min="3" max="3" width="15.85546875" style="122" customWidth="1"/>
    <col min="4" max="10" width="10.7109375" style="122" customWidth="1"/>
    <col min="11" max="11" width="12.5703125" style="122" customWidth="1"/>
    <col min="12" max="12" width="10.7109375" style="122" customWidth="1"/>
    <col min="13" max="13" width="25.140625" style="122" customWidth="1"/>
    <col min="14" max="14" width="13.28515625" style="122" customWidth="1"/>
    <col min="15" max="15" width="11.28515625" style="122" customWidth="1"/>
    <col min="16" max="16" width="11" style="122" customWidth="1"/>
    <col min="17" max="16384" width="9.140625" style="122"/>
  </cols>
  <sheetData>
    <row r="1" spans="1:18" ht="20.25" customHeight="1">
      <c r="A1" s="598" t="s">
        <v>228</v>
      </c>
      <c r="B1" s="598"/>
      <c r="C1" s="598"/>
      <c r="D1" s="598"/>
      <c r="E1" s="598"/>
      <c r="F1" s="598"/>
      <c r="G1" s="598"/>
      <c r="H1" s="598"/>
      <c r="I1" s="598"/>
      <c r="J1" s="598"/>
      <c r="K1" s="598"/>
      <c r="L1" s="598"/>
      <c r="M1" s="598"/>
      <c r="N1" s="124"/>
    </row>
    <row r="2" spans="1:18" ht="20.25" customHeight="1">
      <c r="A2" s="124"/>
      <c r="B2" s="124"/>
      <c r="C2" s="124"/>
      <c r="D2" s="632" t="s">
        <v>235</v>
      </c>
      <c r="E2" s="632"/>
      <c r="F2" s="632"/>
      <c r="G2" s="632"/>
      <c r="H2" s="632"/>
      <c r="I2" s="124"/>
      <c r="J2" s="124"/>
      <c r="K2" s="599" t="s">
        <v>206</v>
      </c>
      <c r="L2" s="599"/>
      <c r="M2" s="599"/>
      <c r="N2" s="124"/>
    </row>
    <row r="3" spans="1:18" ht="20.25" customHeight="1">
      <c r="A3" s="124"/>
      <c r="B3" s="124"/>
      <c r="C3" s="124"/>
      <c r="D3" s="632" t="s">
        <v>248</v>
      </c>
      <c r="E3" s="632"/>
      <c r="F3" s="632"/>
      <c r="G3" s="632"/>
      <c r="H3" s="632"/>
      <c r="I3" s="124"/>
      <c r="J3" s="124"/>
      <c r="K3" s="599" t="s">
        <v>207</v>
      </c>
      <c r="L3" s="599"/>
      <c r="M3" s="599"/>
      <c r="N3" s="124"/>
    </row>
    <row r="4" spans="1:18" ht="20.25" customHeight="1">
      <c r="A4" s="124"/>
      <c r="B4" s="124"/>
      <c r="C4" s="124"/>
      <c r="D4" s="124"/>
      <c r="E4" s="124"/>
      <c r="F4" s="124"/>
      <c r="G4" s="124"/>
      <c r="H4" s="124"/>
      <c r="I4" s="124"/>
      <c r="J4" s="124"/>
      <c r="K4" s="599" t="s">
        <v>223</v>
      </c>
      <c r="L4" s="599"/>
      <c r="M4" s="599"/>
      <c r="N4" s="124"/>
    </row>
    <row r="5" spans="1:18" s="125" customFormat="1" ht="20.25" customHeight="1" thickBot="1">
      <c r="M5" s="126" t="s">
        <v>109</v>
      </c>
    </row>
    <row r="6" spans="1:18" s="170" customFormat="1" ht="15" customHeight="1">
      <c r="A6" s="615" t="s">
        <v>111</v>
      </c>
      <c r="B6" s="618" t="s">
        <v>1</v>
      </c>
      <c r="C6" s="624" t="s">
        <v>226</v>
      </c>
      <c r="D6" s="624"/>
      <c r="E6" s="624"/>
      <c r="F6" s="624"/>
      <c r="G6" s="624"/>
      <c r="H6" s="624"/>
      <c r="I6" s="624"/>
      <c r="J6" s="624"/>
      <c r="K6" s="624"/>
      <c r="L6" s="625"/>
      <c r="M6" s="621" t="s">
        <v>107</v>
      </c>
      <c r="N6" s="146"/>
      <c r="O6" s="139"/>
      <c r="P6" s="177"/>
    </row>
    <row r="7" spans="1:18" ht="15" customHeight="1">
      <c r="A7" s="616"/>
      <c r="B7" s="619"/>
      <c r="C7" s="626" t="s">
        <v>62</v>
      </c>
      <c r="D7" s="627"/>
      <c r="E7" s="626" t="s">
        <v>91</v>
      </c>
      <c r="F7" s="627"/>
      <c r="G7" s="626" t="s">
        <v>92</v>
      </c>
      <c r="H7" s="627"/>
      <c r="I7" s="628" t="s">
        <v>93</v>
      </c>
      <c r="J7" s="629"/>
      <c r="K7" s="630" t="s">
        <v>94</v>
      </c>
      <c r="L7" s="631"/>
      <c r="M7" s="622"/>
      <c r="N7" s="146"/>
      <c r="O7" s="139"/>
      <c r="P7" s="177"/>
      <c r="Q7" s="170"/>
    </row>
    <row r="8" spans="1:18" ht="15" customHeight="1" thickBot="1">
      <c r="A8" s="617"/>
      <c r="B8" s="620"/>
      <c r="C8" s="175" t="s">
        <v>154</v>
      </c>
      <c r="D8" s="175" t="s">
        <v>97</v>
      </c>
      <c r="E8" s="175" t="s">
        <v>95</v>
      </c>
      <c r="F8" s="175" t="s">
        <v>98</v>
      </c>
      <c r="G8" s="175" t="s">
        <v>95</v>
      </c>
      <c r="H8" s="175" t="s">
        <v>98</v>
      </c>
      <c r="I8" s="175" t="s">
        <v>95</v>
      </c>
      <c r="J8" s="344" t="s">
        <v>98</v>
      </c>
      <c r="K8" s="176" t="s">
        <v>95</v>
      </c>
      <c r="L8" s="179" t="s">
        <v>98</v>
      </c>
      <c r="M8" s="623"/>
      <c r="N8" s="146"/>
      <c r="O8" s="139"/>
      <c r="P8" s="177"/>
      <c r="Q8" s="170"/>
    </row>
    <row r="9" spans="1:18" s="243" customFormat="1" ht="18" customHeight="1">
      <c r="A9" s="236" t="s">
        <v>139</v>
      </c>
      <c r="B9" s="237" t="s">
        <v>128</v>
      </c>
      <c r="C9" s="238">
        <f>C10+C17+C21+C22+C24</f>
        <v>69353.709999999992</v>
      </c>
      <c r="D9" s="238">
        <f>D10+D17+D21+D22+D24</f>
        <v>43886.152999999998</v>
      </c>
      <c r="E9" s="238">
        <f t="shared" ref="E9:L9" si="0">E10+E17+E21+E22+E24</f>
        <v>9762.31</v>
      </c>
      <c r="F9" s="238">
        <f t="shared" si="0"/>
        <v>9762.31</v>
      </c>
      <c r="G9" s="238">
        <f t="shared" si="0"/>
        <v>16359.532999999999</v>
      </c>
      <c r="H9" s="238">
        <f t="shared" si="0"/>
        <v>16359.532999999999</v>
      </c>
      <c r="I9" s="238">
        <f t="shared" si="0"/>
        <v>17764.309999999998</v>
      </c>
      <c r="J9" s="238">
        <f>J10+J17+J21+J22+J24</f>
        <v>17764.309999999998</v>
      </c>
      <c r="K9" s="238">
        <f t="shared" si="0"/>
        <v>0</v>
      </c>
      <c r="L9" s="238">
        <f t="shared" si="0"/>
        <v>0</v>
      </c>
      <c r="M9" s="341">
        <f>F9+H9+J9+L9</f>
        <v>43886.152999999998</v>
      </c>
      <c r="N9" s="239"/>
      <c r="O9" s="240"/>
      <c r="P9" s="241"/>
      <c r="Q9" s="242"/>
    </row>
    <row r="10" spans="1:18" s="200" customFormat="1" ht="20.25" customHeight="1">
      <c r="A10" s="227" t="s">
        <v>72</v>
      </c>
      <c r="B10" s="228" t="s">
        <v>123</v>
      </c>
      <c r="C10" s="229">
        <f>SUM(C11:C16)</f>
        <v>61759.34</v>
      </c>
      <c r="D10" s="229">
        <f>SUM(D11:D16)</f>
        <v>39745.152999999998</v>
      </c>
      <c r="E10" s="229">
        <f t="shared" ref="E10:L10" si="1">SUM(E11:E16)</f>
        <v>9702.31</v>
      </c>
      <c r="F10" s="229">
        <f t="shared" si="1"/>
        <v>9702.31</v>
      </c>
      <c r="G10" s="229">
        <f t="shared" si="1"/>
        <v>16278.532999999999</v>
      </c>
      <c r="H10" s="229">
        <f t="shared" si="1"/>
        <v>16278.532999999999</v>
      </c>
      <c r="I10" s="229">
        <f t="shared" si="1"/>
        <v>13764.31</v>
      </c>
      <c r="J10" s="229">
        <f t="shared" si="1"/>
        <v>13764.31</v>
      </c>
      <c r="K10" s="229">
        <f t="shared" si="1"/>
        <v>0</v>
      </c>
      <c r="L10" s="229">
        <f t="shared" si="1"/>
        <v>0</v>
      </c>
      <c r="M10" s="230"/>
      <c r="N10" s="231"/>
      <c r="O10" s="231"/>
      <c r="P10" s="231"/>
      <c r="Q10" s="232"/>
      <c r="R10" s="200" t="s">
        <v>110</v>
      </c>
    </row>
    <row r="11" spans="1:18">
      <c r="A11" s="121" t="s">
        <v>73</v>
      </c>
      <c r="B11" s="129" t="s">
        <v>124</v>
      </c>
      <c r="C11" s="262">
        <f>E11+G11+I11+K11</f>
        <v>0</v>
      </c>
      <c r="D11" s="262">
        <f>F11+H11+J11+L11</f>
        <v>0</v>
      </c>
      <c r="E11" s="127"/>
      <c r="F11" s="127"/>
      <c r="G11" s="127"/>
      <c r="H11" s="127"/>
      <c r="I11" s="127"/>
      <c r="J11" s="127"/>
      <c r="K11" s="127"/>
      <c r="L11" s="127"/>
      <c r="M11" s="128"/>
      <c r="N11" s="178"/>
      <c r="O11" s="178"/>
      <c r="P11" s="178"/>
      <c r="Q11" s="170"/>
    </row>
    <row r="12" spans="1:18">
      <c r="A12" s="121" t="s">
        <v>112</v>
      </c>
      <c r="B12" s="129" t="s">
        <v>125</v>
      </c>
      <c r="C12" s="262">
        <f t="shared" ref="C12:D16" si="2">E12+G12+I12+K12</f>
        <v>0</v>
      </c>
      <c r="D12" s="262">
        <f t="shared" si="2"/>
        <v>0</v>
      </c>
      <c r="E12" s="127"/>
      <c r="F12" s="127"/>
      <c r="G12" s="127"/>
      <c r="H12" s="127"/>
      <c r="I12" s="127"/>
      <c r="J12" s="127"/>
      <c r="K12" s="127"/>
      <c r="L12" s="127"/>
      <c r="M12" s="128"/>
      <c r="N12" s="178"/>
      <c r="O12" s="178"/>
      <c r="P12" s="178"/>
      <c r="Q12" s="170"/>
    </row>
    <row r="13" spans="1:18" ht="30">
      <c r="A13" s="121" t="s">
        <v>113</v>
      </c>
      <c r="B13" s="129" t="s">
        <v>126</v>
      </c>
      <c r="C13" s="262">
        <f t="shared" si="2"/>
        <v>0</v>
      </c>
      <c r="D13" s="262">
        <f t="shared" si="2"/>
        <v>0</v>
      </c>
      <c r="E13" s="127"/>
      <c r="F13" s="127"/>
      <c r="G13" s="127"/>
      <c r="H13" s="127"/>
      <c r="I13" s="127"/>
      <c r="J13" s="127"/>
      <c r="K13" s="127"/>
      <c r="L13" s="127"/>
      <c r="M13" s="128"/>
      <c r="N13" s="178"/>
      <c r="O13" s="178"/>
      <c r="P13" s="178"/>
      <c r="Q13" s="170"/>
    </row>
    <row r="14" spans="1:18" ht="30">
      <c r="A14" s="121" t="s">
        <v>114</v>
      </c>
      <c r="B14" s="129" t="s">
        <v>127</v>
      </c>
      <c r="C14" s="262">
        <f t="shared" si="2"/>
        <v>0</v>
      </c>
      <c r="D14" s="262">
        <f t="shared" si="2"/>
        <v>0</v>
      </c>
      <c r="E14" s="127"/>
      <c r="F14" s="127"/>
      <c r="G14" s="127"/>
      <c r="H14" s="127"/>
      <c r="I14" s="127"/>
      <c r="J14" s="127"/>
      <c r="K14" s="127"/>
      <c r="L14" s="127"/>
      <c r="M14" s="128"/>
      <c r="N14" s="178"/>
      <c r="O14" s="178"/>
      <c r="P14" s="178"/>
      <c r="Q14" s="170"/>
    </row>
    <row r="15" spans="1:18" ht="30">
      <c r="A15" s="121" t="s">
        <v>115</v>
      </c>
      <c r="B15" s="284" t="s">
        <v>129</v>
      </c>
      <c r="C15" s="12">
        <v>61759.34</v>
      </c>
      <c r="D15" s="262">
        <f>F15+H15+J15+L15</f>
        <v>39745.152999999998</v>
      </c>
      <c r="E15" s="12">
        <v>9702.31</v>
      </c>
      <c r="F15" s="12">
        <v>9702.31</v>
      </c>
      <c r="G15" s="12">
        <f>H15</f>
        <v>16278.532999999999</v>
      </c>
      <c r="H15" s="12">
        <f>8106.411+8172.122</f>
        <v>16278.532999999999</v>
      </c>
      <c r="I15" s="12">
        <v>13764.31</v>
      </c>
      <c r="J15" s="12">
        <v>13764.31</v>
      </c>
      <c r="K15" s="12">
        <v>0</v>
      </c>
      <c r="L15" s="12">
        <v>0</v>
      </c>
      <c r="M15" s="128"/>
      <c r="N15" s="178"/>
      <c r="O15" s="178"/>
      <c r="P15" s="178"/>
      <c r="Q15" s="170"/>
    </row>
    <row r="16" spans="1:18">
      <c r="A16" s="121" t="s">
        <v>116</v>
      </c>
      <c r="B16" s="129" t="s">
        <v>130</v>
      </c>
      <c r="C16" s="12">
        <v>0</v>
      </c>
      <c r="D16" s="262">
        <f t="shared" si="2"/>
        <v>0</v>
      </c>
      <c r="E16" s="12">
        <v>0</v>
      </c>
      <c r="F16" s="12">
        <v>0</v>
      </c>
      <c r="G16" s="12">
        <v>0</v>
      </c>
      <c r="H16" s="12">
        <v>0</v>
      </c>
      <c r="I16" s="12">
        <v>0</v>
      </c>
      <c r="J16" s="12">
        <v>0</v>
      </c>
      <c r="K16" s="12">
        <v>0</v>
      </c>
      <c r="L16" s="12">
        <v>0</v>
      </c>
      <c r="M16" s="128"/>
      <c r="N16" s="178"/>
      <c r="O16" s="178"/>
      <c r="P16" s="178"/>
      <c r="Q16" s="170"/>
    </row>
    <row r="17" spans="1:17" s="200" customFormat="1">
      <c r="A17" s="227" t="s">
        <v>64</v>
      </c>
      <c r="B17" s="233" t="s">
        <v>131</v>
      </c>
      <c r="C17" s="229">
        <f>SUM(C18:C20)</f>
        <v>7594.37</v>
      </c>
      <c r="D17" s="229">
        <f t="shared" ref="D17:L17" si="3">SUM(D18:D20)</f>
        <v>4141</v>
      </c>
      <c r="E17" s="229">
        <f t="shared" si="3"/>
        <v>60</v>
      </c>
      <c r="F17" s="229">
        <f t="shared" si="3"/>
        <v>60</v>
      </c>
      <c r="G17" s="229">
        <f t="shared" si="3"/>
        <v>81</v>
      </c>
      <c r="H17" s="229">
        <f>SUM(H18:H20)</f>
        <v>81</v>
      </c>
      <c r="I17" s="229">
        <f t="shared" si="3"/>
        <v>4000</v>
      </c>
      <c r="J17" s="229">
        <f t="shared" si="3"/>
        <v>4000</v>
      </c>
      <c r="K17" s="229">
        <f t="shared" si="3"/>
        <v>0</v>
      </c>
      <c r="L17" s="229">
        <f t="shared" si="3"/>
        <v>0</v>
      </c>
      <c r="M17" s="374"/>
      <c r="N17" s="231"/>
      <c r="O17" s="231"/>
      <c r="P17" s="231"/>
      <c r="Q17" s="232"/>
    </row>
    <row r="18" spans="1:17">
      <c r="A18" s="121" t="s">
        <v>65</v>
      </c>
      <c r="B18" s="284" t="s">
        <v>132</v>
      </c>
      <c r="C18" s="12">
        <v>7594.37</v>
      </c>
      <c r="D18" s="262">
        <f>F18+H18+J18+L18</f>
        <v>4141</v>
      </c>
      <c r="E18" s="12">
        <v>60</v>
      </c>
      <c r="F18" s="12">
        <v>60</v>
      </c>
      <c r="G18" s="12">
        <f>H18</f>
        <v>81</v>
      </c>
      <c r="H18" s="12">
        <v>81</v>
      </c>
      <c r="I18" s="12">
        <v>4000</v>
      </c>
      <c r="J18" s="12">
        <v>4000</v>
      </c>
      <c r="K18" s="12">
        <v>0</v>
      </c>
      <c r="L18" s="12">
        <v>0</v>
      </c>
      <c r="M18" s="128"/>
      <c r="N18" s="178"/>
      <c r="O18" s="178"/>
      <c r="P18" s="178"/>
      <c r="Q18" s="170"/>
    </row>
    <row r="19" spans="1:17">
      <c r="A19" s="121" t="s">
        <v>74</v>
      </c>
      <c r="B19" s="129" t="s">
        <v>133</v>
      </c>
      <c r="C19" s="12">
        <v>0</v>
      </c>
      <c r="D19" s="262">
        <f t="shared" ref="D19:D24" si="4">F19+H19+J19+L19</f>
        <v>0</v>
      </c>
      <c r="E19" s="12">
        <v>0</v>
      </c>
      <c r="F19" s="12">
        <v>0</v>
      </c>
      <c r="G19" s="12">
        <v>0</v>
      </c>
      <c r="H19" s="12">
        <v>0</v>
      </c>
      <c r="I19" s="12">
        <v>0</v>
      </c>
      <c r="J19" s="12">
        <v>0</v>
      </c>
      <c r="K19" s="12">
        <v>0</v>
      </c>
      <c r="L19" s="12">
        <v>0</v>
      </c>
      <c r="M19" s="375"/>
      <c r="N19" s="178"/>
      <c r="O19" s="178"/>
      <c r="P19" s="178"/>
      <c r="Q19" s="170"/>
    </row>
    <row r="20" spans="1:17" ht="30">
      <c r="A20" s="121" t="s">
        <v>75</v>
      </c>
      <c r="B20" s="129" t="s">
        <v>134</v>
      </c>
      <c r="C20" s="12">
        <v>0</v>
      </c>
      <c r="D20" s="262">
        <f t="shared" si="4"/>
        <v>0</v>
      </c>
      <c r="E20" s="12">
        <v>0</v>
      </c>
      <c r="F20" s="12">
        <v>0</v>
      </c>
      <c r="G20" s="12">
        <v>0</v>
      </c>
      <c r="H20" s="12">
        <v>0</v>
      </c>
      <c r="I20" s="12">
        <v>0</v>
      </c>
      <c r="J20" s="12">
        <v>0</v>
      </c>
      <c r="K20" s="12">
        <v>0</v>
      </c>
      <c r="L20" s="12">
        <v>0</v>
      </c>
      <c r="M20" s="128"/>
      <c r="N20" s="178"/>
      <c r="O20" s="178"/>
      <c r="P20" s="178"/>
      <c r="Q20" s="170"/>
    </row>
    <row r="21" spans="1:17" s="200" customFormat="1">
      <c r="A21" s="227" t="s">
        <v>66</v>
      </c>
      <c r="B21" s="233" t="s">
        <v>135</v>
      </c>
      <c r="C21" s="198">
        <v>0</v>
      </c>
      <c r="D21" s="263">
        <f t="shared" si="4"/>
        <v>0</v>
      </c>
      <c r="E21" s="198">
        <v>0</v>
      </c>
      <c r="F21" s="198">
        <v>0</v>
      </c>
      <c r="G21" s="198">
        <v>0</v>
      </c>
      <c r="H21" s="198">
        <v>0</v>
      </c>
      <c r="I21" s="198">
        <v>0</v>
      </c>
      <c r="J21" s="198">
        <v>0</v>
      </c>
      <c r="K21" s="198">
        <v>0</v>
      </c>
      <c r="L21" s="198">
        <v>0</v>
      </c>
      <c r="M21" s="230"/>
      <c r="N21" s="231"/>
      <c r="O21" s="231"/>
      <c r="P21" s="231"/>
      <c r="Q21" s="232"/>
    </row>
    <row r="22" spans="1:17" s="200" customFormat="1">
      <c r="A22" s="227" t="s">
        <v>28</v>
      </c>
      <c r="B22" s="233" t="s">
        <v>136</v>
      </c>
      <c r="C22" s="198">
        <v>0</v>
      </c>
      <c r="D22" s="263">
        <f t="shared" si="4"/>
        <v>0</v>
      </c>
      <c r="E22" s="198">
        <v>0</v>
      </c>
      <c r="F22" s="198">
        <v>0</v>
      </c>
      <c r="G22" s="198">
        <v>0</v>
      </c>
      <c r="H22" s="198">
        <v>0</v>
      </c>
      <c r="I22" s="198">
        <v>0</v>
      </c>
      <c r="J22" s="198">
        <v>0</v>
      </c>
      <c r="K22" s="198">
        <v>0</v>
      </c>
      <c r="L22" s="198">
        <v>0</v>
      </c>
      <c r="M22" s="230"/>
      <c r="N22" s="231"/>
      <c r="O22" s="231"/>
      <c r="P22" s="231"/>
      <c r="Q22" s="232"/>
    </row>
    <row r="23" spans="1:17">
      <c r="A23" s="121" t="s">
        <v>117</v>
      </c>
      <c r="B23" s="129" t="s">
        <v>137</v>
      </c>
      <c r="C23" s="12">
        <v>0</v>
      </c>
      <c r="D23" s="262">
        <f t="shared" si="4"/>
        <v>0</v>
      </c>
      <c r="E23" s="12">
        <v>0</v>
      </c>
      <c r="F23" s="12">
        <v>0</v>
      </c>
      <c r="G23" s="12">
        <v>0</v>
      </c>
      <c r="H23" s="12">
        <v>0</v>
      </c>
      <c r="I23" s="12">
        <v>0</v>
      </c>
      <c r="J23" s="12">
        <v>0</v>
      </c>
      <c r="K23" s="12">
        <v>0</v>
      </c>
      <c r="L23" s="12">
        <v>0</v>
      </c>
      <c r="M23" s="128"/>
      <c r="N23" s="178"/>
      <c r="O23" s="178"/>
      <c r="P23" s="178"/>
      <c r="Q23" s="170"/>
    </row>
    <row r="24" spans="1:17" s="200" customFormat="1" ht="15.75" thickBot="1">
      <c r="A24" s="227" t="s">
        <v>29</v>
      </c>
      <c r="B24" s="233" t="s">
        <v>138</v>
      </c>
      <c r="C24" s="234"/>
      <c r="D24" s="263">
        <f t="shared" si="4"/>
        <v>0</v>
      </c>
      <c r="E24" s="234"/>
      <c r="F24" s="234"/>
      <c r="G24" s="234"/>
      <c r="H24" s="234"/>
      <c r="I24" s="234"/>
      <c r="J24" s="234"/>
      <c r="K24" s="234"/>
      <c r="L24" s="234"/>
      <c r="M24" s="230"/>
      <c r="N24" s="231"/>
      <c r="O24" s="231"/>
      <c r="P24" s="231"/>
      <c r="Q24" s="232"/>
    </row>
    <row r="25" spans="1:17" s="251" customFormat="1">
      <c r="A25" s="244" t="s">
        <v>34</v>
      </c>
      <c r="B25" s="245" t="s">
        <v>140</v>
      </c>
      <c r="C25" s="246">
        <f>SUM(C26:C32)</f>
        <v>515015.95500000002</v>
      </c>
      <c r="D25" s="246">
        <f>SUM(D26:D32)</f>
        <v>0</v>
      </c>
      <c r="E25" s="246">
        <f t="shared" ref="E25:L25" si="5">SUM(E26:E32)</f>
        <v>0</v>
      </c>
      <c r="F25" s="246">
        <f t="shared" si="5"/>
        <v>0</v>
      </c>
      <c r="G25" s="246">
        <f t="shared" si="5"/>
        <v>0</v>
      </c>
      <c r="H25" s="246">
        <f t="shared" si="5"/>
        <v>0</v>
      </c>
      <c r="I25" s="246">
        <f t="shared" si="5"/>
        <v>0</v>
      </c>
      <c r="J25" s="246">
        <f t="shared" si="5"/>
        <v>0</v>
      </c>
      <c r="K25" s="246">
        <f t="shared" si="5"/>
        <v>0</v>
      </c>
      <c r="L25" s="246">
        <f t="shared" si="5"/>
        <v>0</v>
      </c>
      <c r="M25" s="247"/>
      <c r="N25" s="248"/>
      <c r="O25" s="249"/>
      <c r="P25" s="249"/>
      <c r="Q25" s="250"/>
    </row>
    <row r="26" spans="1:17">
      <c r="A26" s="121" t="s">
        <v>83</v>
      </c>
      <c r="B26" s="129" t="s">
        <v>141</v>
      </c>
      <c r="C26" s="12">
        <v>0</v>
      </c>
      <c r="D26" s="262">
        <f>F26+H26+J26+L26</f>
        <v>0</v>
      </c>
      <c r="E26" s="12">
        <v>0</v>
      </c>
      <c r="F26" s="12">
        <v>0</v>
      </c>
      <c r="G26" s="12">
        <v>0</v>
      </c>
      <c r="H26" s="12">
        <v>0</v>
      </c>
      <c r="I26" s="12">
        <v>0</v>
      </c>
      <c r="J26" s="12">
        <v>0</v>
      </c>
      <c r="K26" s="12">
        <v>0</v>
      </c>
      <c r="L26" s="12">
        <v>0</v>
      </c>
      <c r="M26" s="128"/>
      <c r="N26" s="178"/>
      <c r="O26" s="178"/>
      <c r="P26" s="178"/>
      <c r="Q26" s="170"/>
    </row>
    <row r="27" spans="1:17">
      <c r="A27" s="121" t="s">
        <v>69</v>
      </c>
      <c r="B27" s="129" t="s">
        <v>142</v>
      </c>
      <c r="C27" s="12">
        <v>0</v>
      </c>
      <c r="D27" s="262">
        <f t="shared" ref="D27:D32" si="6">F27+H27+J27+L27</f>
        <v>0</v>
      </c>
      <c r="E27" s="12">
        <v>0</v>
      </c>
      <c r="F27" s="12">
        <v>0</v>
      </c>
      <c r="G27" s="12">
        <v>0</v>
      </c>
      <c r="H27" s="12">
        <v>0</v>
      </c>
      <c r="I27" s="12">
        <v>0</v>
      </c>
      <c r="J27" s="12">
        <v>0</v>
      </c>
      <c r="K27" s="12">
        <v>0</v>
      </c>
      <c r="L27" s="12">
        <v>0</v>
      </c>
      <c r="M27" s="128"/>
      <c r="N27" s="178"/>
      <c r="O27" s="178"/>
      <c r="P27" s="178"/>
      <c r="Q27" s="170"/>
    </row>
    <row r="28" spans="1:17">
      <c r="A28" s="121" t="s">
        <v>118</v>
      </c>
      <c r="B28" s="129" t="s">
        <v>143</v>
      </c>
      <c r="C28" s="12">
        <v>0</v>
      </c>
      <c r="D28" s="262">
        <f t="shared" si="6"/>
        <v>0</v>
      </c>
      <c r="E28" s="12">
        <v>0</v>
      </c>
      <c r="F28" s="12">
        <v>0</v>
      </c>
      <c r="G28" s="12">
        <v>0</v>
      </c>
      <c r="H28" s="12">
        <v>0</v>
      </c>
      <c r="I28" s="12">
        <v>0</v>
      </c>
      <c r="J28" s="12">
        <v>0</v>
      </c>
      <c r="K28" s="12">
        <v>0</v>
      </c>
      <c r="L28" s="12">
        <v>0</v>
      </c>
      <c r="M28" s="128"/>
      <c r="N28" s="178"/>
      <c r="O28" s="178"/>
      <c r="P28" s="178"/>
      <c r="Q28" s="170"/>
    </row>
    <row r="29" spans="1:17">
      <c r="A29" s="121" t="s">
        <v>119</v>
      </c>
      <c r="B29" s="129" t="s">
        <v>144</v>
      </c>
      <c r="C29" s="235">
        <v>111679.99</v>
      </c>
      <c r="D29" s="262">
        <f t="shared" si="6"/>
        <v>0</v>
      </c>
      <c r="E29" s="12">
        <v>0</v>
      </c>
      <c r="F29" s="12">
        <v>0</v>
      </c>
      <c r="G29" s="12">
        <v>0</v>
      </c>
      <c r="H29" s="12">
        <v>0</v>
      </c>
      <c r="I29" s="12">
        <v>0</v>
      </c>
      <c r="J29" s="12">
        <v>0</v>
      </c>
      <c r="K29" s="12">
        <v>0</v>
      </c>
      <c r="L29" s="12">
        <v>0</v>
      </c>
      <c r="M29" s="128"/>
      <c r="N29" s="178"/>
      <c r="O29" s="178"/>
      <c r="P29" s="178"/>
      <c r="Q29" s="170"/>
    </row>
    <row r="30" spans="1:17">
      <c r="A30" s="121" t="s">
        <v>120</v>
      </c>
      <c r="B30" s="129" t="s">
        <v>145</v>
      </c>
      <c r="C30" s="12">
        <v>0</v>
      </c>
      <c r="D30" s="262">
        <f t="shared" si="6"/>
        <v>0</v>
      </c>
      <c r="E30" s="12">
        <v>0</v>
      </c>
      <c r="F30" s="12">
        <v>0</v>
      </c>
      <c r="G30" s="12">
        <v>0</v>
      </c>
      <c r="H30" s="12">
        <v>0</v>
      </c>
      <c r="I30" s="12">
        <v>0</v>
      </c>
      <c r="J30" s="12">
        <v>0</v>
      </c>
      <c r="K30" s="12">
        <v>0</v>
      </c>
      <c r="L30" s="12">
        <v>0</v>
      </c>
      <c r="M30" s="128"/>
      <c r="N30" s="178"/>
      <c r="O30" s="178"/>
      <c r="P30" s="178"/>
      <c r="Q30" s="170"/>
    </row>
    <row r="31" spans="1:17">
      <c r="A31" s="121" t="s">
        <v>121</v>
      </c>
      <c r="B31" s="129" t="s">
        <v>146</v>
      </c>
      <c r="C31" s="12">
        <v>0</v>
      </c>
      <c r="D31" s="262">
        <f t="shared" si="6"/>
        <v>0</v>
      </c>
      <c r="E31" s="12">
        <v>0</v>
      </c>
      <c r="F31" s="12">
        <v>0</v>
      </c>
      <c r="G31" s="12">
        <v>0</v>
      </c>
      <c r="H31" s="12">
        <v>0</v>
      </c>
      <c r="I31" s="12">
        <v>0</v>
      </c>
      <c r="J31" s="12">
        <v>0</v>
      </c>
      <c r="K31" s="12">
        <v>0</v>
      </c>
      <c r="L31" s="12">
        <v>0</v>
      </c>
      <c r="M31" s="128"/>
      <c r="N31" s="178"/>
      <c r="O31" s="178"/>
      <c r="P31" s="178"/>
      <c r="Q31" s="170"/>
    </row>
    <row r="32" spans="1:17" ht="15.75" thickBot="1">
      <c r="A32" s="121" t="s">
        <v>122</v>
      </c>
      <c r="B32" s="129" t="s">
        <v>147</v>
      </c>
      <c r="C32" s="235">
        <v>403335.96500000003</v>
      </c>
      <c r="D32" s="261">
        <f t="shared" si="6"/>
        <v>0</v>
      </c>
      <c r="E32" s="12">
        <v>0</v>
      </c>
      <c r="F32" s="12">
        <v>0</v>
      </c>
      <c r="G32" s="12">
        <v>0</v>
      </c>
      <c r="H32" s="12">
        <v>0</v>
      </c>
      <c r="I32" s="12">
        <v>0</v>
      </c>
      <c r="J32" s="12">
        <v>0</v>
      </c>
      <c r="K32" s="12">
        <v>0</v>
      </c>
      <c r="L32" s="12">
        <v>0</v>
      </c>
      <c r="M32" s="128"/>
      <c r="N32" s="178"/>
      <c r="O32" s="178"/>
      <c r="P32" s="178"/>
      <c r="Q32" s="170"/>
    </row>
    <row r="33" spans="1:24" s="260" customFormat="1" ht="15.75" thickBot="1">
      <c r="A33" s="257"/>
      <c r="B33" s="252" t="s">
        <v>148</v>
      </c>
      <c r="C33" s="253">
        <f>C25+C9</f>
        <v>584369.66500000004</v>
      </c>
      <c r="D33" s="253">
        <f>D25+D9</f>
        <v>43886.152999999998</v>
      </c>
      <c r="E33" s="253">
        <f t="shared" ref="E33:G33" si="7">E25+E9</f>
        <v>9762.31</v>
      </c>
      <c r="F33" s="253">
        <f t="shared" si="7"/>
        <v>9762.31</v>
      </c>
      <c r="G33" s="253">
        <f t="shared" si="7"/>
        <v>16359.532999999999</v>
      </c>
      <c r="H33" s="253">
        <f>H25+H9</f>
        <v>16359.532999999999</v>
      </c>
      <c r="I33" s="253">
        <f t="shared" ref="I33:J33" si="8">I25+I9</f>
        <v>17764.309999999998</v>
      </c>
      <c r="J33" s="253">
        <f t="shared" si="8"/>
        <v>17764.309999999998</v>
      </c>
      <c r="K33" s="254"/>
      <c r="L33" s="254"/>
      <c r="M33" s="255"/>
      <c r="N33" s="256"/>
      <c r="O33" s="258"/>
      <c r="P33" s="258"/>
      <c r="Q33" s="259"/>
    </row>
    <row r="34" spans="1:24">
      <c r="A34" s="116"/>
      <c r="B34" s="130"/>
      <c r="C34" s="130"/>
      <c r="D34" s="130"/>
      <c r="E34" s="130"/>
      <c r="F34" s="130"/>
      <c r="G34" s="130"/>
      <c r="H34" s="130"/>
      <c r="I34" s="131"/>
      <c r="J34" s="132"/>
      <c r="K34" s="132"/>
      <c r="L34" s="132"/>
      <c r="M34" s="132"/>
      <c r="N34" s="133"/>
      <c r="O34" s="134"/>
      <c r="P34" s="134"/>
      <c r="Q34" s="170"/>
    </row>
    <row r="35" spans="1:24" ht="18.75">
      <c r="A35" s="116"/>
      <c r="B35" s="119" t="s">
        <v>152</v>
      </c>
      <c r="C35" s="119"/>
      <c r="D35" s="119"/>
      <c r="E35" s="285" t="s">
        <v>177</v>
      </c>
      <c r="F35" s="285"/>
      <c r="G35" s="285"/>
      <c r="H35" s="285"/>
      <c r="I35" s="285"/>
      <c r="J35" s="286"/>
      <c r="K35" s="287" t="s">
        <v>178</v>
      </c>
      <c r="M35" s="280"/>
      <c r="N35" s="281"/>
      <c r="O35" s="280"/>
      <c r="Q35" s="280"/>
      <c r="R35" s="280"/>
      <c r="S35" s="280"/>
      <c r="T35" s="282"/>
      <c r="U35" s="282"/>
      <c r="V35" s="281"/>
      <c r="W35" s="282"/>
      <c r="X35"/>
    </row>
    <row r="36" spans="1:24">
      <c r="A36" s="116"/>
      <c r="B36" s="119" t="s">
        <v>153</v>
      </c>
      <c r="C36" s="119"/>
      <c r="D36" s="119"/>
      <c r="M36" s="132"/>
      <c r="N36" s="133"/>
      <c r="O36" s="134"/>
      <c r="P36" s="134"/>
    </row>
    <row r="37" spans="1:24">
      <c r="A37" s="116"/>
      <c r="B37" s="130"/>
      <c r="C37" s="130"/>
      <c r="D37" s="130"/>
      <c r="E37" t="s">
        <v>230</v>
      </c>
      <c r="K37" t="s">
        <v>180</v>
      </c>
      <c r="M37" s="132"/>
      <c r="N37" s="133"/>
      <c r="O37" s="134"/>
      <c r="P37" s="134"/>
    </row>
    <row r="38" spans="1:24">
      <c r="A38" s="116"/>
      <c r="B38" s="133"/>
      <c r="C38" s="135"/>
      <c r="D38" s="135"/>
      <c r="E38" s="135"/>
      <c r="F38" s="135"/>
      <c r="G38" s="135"/>
      <c r="H38" s="135"/>
      <c r="I38" s="136"/>
      <c r="J38" s="137"/>
      <c r="K38" s="137"/>
      <c r="L38" s="137"/>
      <c r="M38" s="137"/>
      <c r="N38" s="136"/>
      <c r="O38" s="134"/>
      <c r="P38" s="134"/>
    </row>
    <row r="39" spans="1:24" ht="18.75">
      <c r="A39" s="116"/>
      <c r="B39" s="118"/>
      <c r="C39" s="118"/>
      <c r="D39" s="118"/>
      <c r="E39" s="285" t="s">
        <v>181</v>
      </c>
      <c r="F39" s="285"/>
      <c r="G39" s="285"/>
      <c r="H39" s="285"/>
      <c r="I39" s="285"/>
      <c r="J39" s="286"/>
      <c r="K39" s="287" t="s">
        <v>183</v>
      </c>
      <c r="L39" s="286"/>
      <c r="M39" s="286"/>
      <c r="N39" s="281"/>
      <c r="O39" s="280"/>
      <c r="P39" s="281"/>
      <c r="Q39" s="280"/>
      <c r="R39" s="280"/>
      <c r="S39" s="280"/>
      <c r="T39" s="282"/>
      <c r="U39" s="282"/>
      <c r="W39" s="282"/>
    </row>
    <row r="40" spans="1:24" ht="18.75">
      <c r="A40" s="116"/>
      <c r="B40" s="287" t="s">
        <v>184</v>
      </c>
      <c r="C40" s="118"/>
      <c r="D40" s="118"/>
      <c r="E40" s="285"/>
      <c r="F40" s="285"/>
      <c r="G40" s="285"/>
      <c r="H40" s="285"/>
      <c r="I40" s="285"/>
      <c r="J40" s="285"/>
      <c r="K40" s="285"/>
      <c r="L40" s="285"/>
      <c r="M40" s="285"/>
      <c r="N40" s="279"/>
      <c r="O40" s="279"/>
      <c r="P40" s="279"/>
      <c r="Q40" s="279"/>
      <c r="R40" s="279"/>
      <c r="S40" s="279"/>
      <c r="T40" s="279"/>
      <c r="U40" s="282"/>
      <c r="V40" s="279"/>
      <c r="W40" s="282"/>
    </row>
    <row r="41" spans="1:24" ht="18.75">
      <c r="A41" s="116"/>
      <c r="C41" s="285" t="s">
        <v>189</v>
      </c>
      <c r="D41" s="285"/>
      <c r="E41" s="285"/>
      <c r="F41" s="285"/>
      <c r="G41" s="285"/>
      <c r="H41" s="285" t="s">
        <v>186</v>
      </c>
      <c r="I41" s="285"/>
      <c r="J41" s="285"/>
      <c r="K41" s="285"/>
      <c r="L41" s="285"/>
      <c r="M41" s="285"/>
      <c r="N41" s="279"/>
      <c r="O41" s="279"/>
      <c r="P41" s="279"/>
      <c r="Q41" s="279"/>
      <c r="R41" s="279"/>
      <c r="S41" s="279"/>
      <c r="T41" s="279"/>
      <c r="U41" s="282"/>
      <c r="V41" s="279"/>
      <c r="W41" s="282"/>
    </row>
    <row r="42" spans="1:24" ht="18.75">
      <c r="A42" s="116"/>
      <c r="B42" s="118"/>
      <c r="C42" s="118"/>
      <c r="D42" s="118"/>
      <c r="M42" s="286"/>
      <c r="N42" s="280"/>
      <c r="O42" s="281"/>
      <c r="P42" s="281"/>
      <c r="Q42" s="280"/>
      <c r="R42" s="280"/>
      <c r="S42" s="280"/>
      <c r="T42" s="280"/>
      <c r="U42" s="282"/>
      <c r="W42" s="282"/>
    </row>
    <row r="43" spans="1:24">
      <c r="A43" s="116"/>
      <c r="B43" s="138"/>
      <c r="C43" s="285" t="s">
        <v>231</v>
      </c>
      <c r="D43" s="139"/>
      <c r="E43" s="139"/>
      <c r="F43" s="139"/>
      <c r="G43" s="140"/>
      <c r="H43" s="285" t="s">
        <v>232</v>
      </c>
      <c r="I43" s="118"/>
      <c r="J43" s="141"/>
      <c r="K43" s="141"/>
      <c r="L43" s="141"/>
      <c r="M43" s="141"/>
      <c r="N43" s="142"/>
      <c r="O43" s="134"/>
      <c r="P43" s="134"/>
    </row>
    <row r="44" spans="1:24">
      <c r="A44" s="116"/>
      <c r="B44" s="118"/>
      <c r="C44" s="139"/>
      <c r="D44" s="139"/>
      <c r="E44" s="139"/>
      <c r="F44" s="139"/>
      <c r="G44" s="143"/>
      <c r="H44" s="143"/>
      <c r="I44" s="118"/>
      <c r="J44" s="132"/>
      <c r="K44" s="132"/>
      <c r="L44" s="144"/>
      <c r="M44" s="144"/>
      <c r="N44" s="119"/>
      <c r="O44" s="134"/>
      <c r="P44" s="134"/>
    </row>
    <row r="45" spans="1:24">
      <c r="A45" s="117"/>
      <c r="B45" s="145"/>
      <c r="C45" s="119" t="s">
        <v>233</v>
      </c>
      <c r="D45" s="147"/>
      <c r="E45" s="139"/>
      <c r="F45" s="139"/>
      <c r="G45" s="285"/>
      <c r="H45" s="285" t="s">
        <v>234</v>
      </c>
      <c r="I45" s="118"/>
      <c r="J45" s="141"/>
      <c r="K45" s="141"/>
      <c r="L45" s="141"/>
      <c r="M45" s="141"/>
      <c r="N45" s="142"/>
      <c r="O45" s="134"/>
      <c r="P45" s="134"/>
    </row>
    <row r="46" spans="1:24">
      <c r="A46" s="117"/>
      <c r="B46" s="148"/>
      <c r="C46" s="146"/>
      <c r="D46" s="147"/>
      <c r="E46" s="139"/>
      <c r="F46" s="118"/>
      <c r="G46" s="143"/>
      <c r="H46" s="143"/>
      <c r="I46" s="118"/>
      <c r="J46" s="132"/>
      <c r="K46" s="132"/>
      <c r="L46" s="132"/>
      <c r="M46" s="132"/>
      <c r="N46" s="119"/>
      <c r="O46" s="134"/>
      <c r="P46" s="134"/>
    </row>
    <row r="47" spans="1:24">
      <c r="A47" s="116"/>
      <c r="B47" s="139"/>
      <c r="C47" s="146"/>
      <c r="D47" s="146"/>
      <c r="E47" s="139"/>
      <c r="F47" s="139"/>
      <c r="G47" s="118"/>
      <c r="H47" s="118"/>
      <c r="I47" s="118"/>
      <c r="J47" s="149"/>
      <c r="K47" s="149"/>
      <c r="L47" s="149"/>
      <c r="M47" s="149"/>
      <c r="N47" s="150"/>
      <c r="O47" s="134"/>
      <c r="P47" s="134"/>
    </row>
    <row r="48" spans="1:24">
      <c r="A48" s="116"/>
      <c r="B48" s="151"/>
      <c r="C48" s="146"/>
      <c r="D48" s="146"/>
      <c r="E48" s="139"/>
      <c r="F48" s="139"/>
      <c r="G48" s="118"/>
      <c r="H48" s="118"/>
      <c r="I48" s="118"/>
      <c r="J48" s="132"/>
      <c r="K48" s="152"/>
      <c r="L48" s="152"/>
      <c r="M48" s="152"/>
      <c r="N48" s="119"/>
      <c r="O48" s="134"/>
      <c r="P48" s="134"/>
    </row>
    <row r="49" spans="1:16">
      <c r="A49" s="116"/>
      <c r="B49" s="151"/>
      <c r="C49" s="146"/>
      <c r="D49" s="146"/>
      <c r="E49" s="139"/>
      <c r="F49" s="139"/>
      <c r="G49" s="118"/>
      <c r="H49" s="118"/>
      <c r="I49" s="118"/>
      <c r="J49" s="132"/>
      <c r="K49" s="152"/>
      <c r="L49" s="152"/>
      <c r="M49" s="152"/>
      <c r="N49" s="119"/>
      <c r="O49" s="134"/>
      <c r="P49" s="134"/>
    </row>
    <row r="50" spans="1:16">
      <c r="A50" s="116"/>
      <c r="B50" s="151"/>
      <c r="C50" s="146"/>
      <c r="D50" s="146"/>
      <c r="E50" s="139"/>
      <c r="F50" s="139"/>
      <c r="G50" s="118"/>
      <c r="H50" s="118"/>
      <c r="I50" s="118"/>
      <c r="J50" s="132"/>
      <c r="K50" s="152"/>
      <c r="L50" s="152"/>
      <c r="M50" s="152"/>
      <c r="N50" s="119"/>
      <c r="O50" s="134"/>
      <c r="P50" s="134"/>
    </row>
    <row r="51" spans="1:16">
      <c r="A51" s="153"/>
      <c r="B51" s="139"/>
      <c r="C51" s="146"/>
      <c r="D51" s="146"/>
      <c r="E51" s="139"/>
      <c r="F51" s="139"/>
      <c r="G51" s="143"/>
      <c r="H51" s="143"/>
      <c r="I51" s="118"/>
      <c r="J51" s="141"/>
      <c r="K51" s="141"/>
      <c r="L51" s="141"/>
      <c r="M51" s="141"/>
      <c r="N51" s="119"/>
      <c r="O51" s="134"/>
      <c r="P51" s="134"/>
    </row>
    <row r="52" spans="1:16">
      <c r="A52" s="153"/>
      <c r="B52" s="118"/>
      <c r="C52" s="146"/>
      <c r="D52" s="146"/>
      <c r="E52" s="139"/>
      <c r="F52" s="139"/>
      <c r="G52" s="143"/>
      <c r="H52" s="143"/>
      <c r="I52" s="118"/>
      <c r="J52" s="132"/>
      <c r="K52" s="132"/>
      <c r="L52" s="132"/>
      <c r="M52" s="132"/>
      <c r="N52" s="119"/>
      <c r="O52" s="134"/>
      <c r="P52" s="134"/>
    </row>
    <row r="53" spans="1:16">
      <c r="A53" s="153"/>
      <c r="B53" s="118"/>
      <c r="C53" s="146"/>
      <c r="D53" s="146"/>
      <c r="E53" s="139"/>
      <c r="F53" s="139"/>
      <c r="G53" s="143"/>
      <c r="H53" s="143"/>
      <c r="I53" s="118"/>
      <c r="J53" s="132"/>
      <c r="K53" s="132"/>
      <c r="L53" s="132"/>
      <c r="M53" s="132"/>
      <c r="N53" s="119"/>
      <c r="O53" s="134"/>
      <c r="P53" s="134"/>
    </row>
    <row r="54" spans="1:16">
      <c r="A54" s="153"/>
      <c r="B54" s="154"/>
      <c r="C54" s="146"/>
      <c r="D54" s="146"/>
      <c r="E54" s="139"/>
      <c r="F54" s="139"/>
      <c r="G54" s="140"/>
      <c r="H54" s="140"/>
      <c r="I54" s="118"/>
      <c r="J54" s="141"/>
      <c r="K54" s="141"/>
      <c r="L54" s="141"/>
      <c r="M54" s="141"/>
      <c r="N54" s="119"/>
      <c r="O54" s="134"/>
      <c r="P54" s="134"/>
    </row>
    <row r="55" spans="1:16">
      <c r="A55" s="153"/>
      <c r="B55" s="118"/>
      <c r="C55" s="146"/>
      <c r="D55" s="146"/>
      <c r="E55" s="139"/>
      <c r="F55" s="139"/>
      <c r="G55" s="143"/>
      <c r="H55" s="143"/>
      <c r="I55" s="118"/>
      <c r="J55" s="132"/>
      <c r="K55" s="132"/>
      <c r="L55" s="132"/>
      <c r="M55" s="132"/>
      <c r="N55" s="119"/>
      <c r="O55" s="134"/>
      <c r="P55" s="134"/>
    </row>
    <row r="56" spans="1:16">
      <c r="A56" s="153"/>
      <c r="B56" s="139"/>
      <c r="C56" s="146"/>
      <c r="D56" s="146"/>
      <c r="E56" s="139"/>
      <c r="F56" s="146"/>
      <c r="G56" s="140"/>
      <c r="H56" s="140"/>
      <c r="I56" s="118"/>
      <c r="J56" s="141"/>
      <c r="K56" s="141"/>
      <c r="L56" s="141"/>
      <c r="M56" s="141"/>
      <c r="N56" s="150"/>
      <c r="O56" s="134"/>
      <c r="P56" s="134"/>
    </row>
    <row r="57" spans="1:16">
      <c r="A57" s="153"/>
      <c r="B57" s="118"/>
      <c r="C57" s="146"/>
      <c r="D57" s="146"/>
      <c r="E57" s="139"/>
      <c r="F57" s="119"/>
      <c r="G57" s="143"/>
      <c r="H57" s="143"/>
      <c r="I57" s="118"/>
      <c r="J57" s="132"/>
      <c r="K57" s="132"/>
      <c r="L57" s="132"/>
      <c r="M57" s="132"/>
      <c r="N57" s="119"/>
      <c r="O57" s="134"/>
      <c r="P57" s="134"/>
    </row>
    <row r="58" spans="1:16">
      <c r="A58" s="153"/>
      <c r="B58" s="118"/>
      <c r="C58" s="146"/>
      <c r="D58" s="146"/>
      <c r="E58" s="139"/>
      <c r="F58" s="119"/>
      <c r="G58" s="143"/>
      <c r="H58" s="143"/>
      <c r="I58" s="118"/>
      <c r="J58" s="132"/>
      <c r="K58" s="132"/>
      <c r="L58" s="132"/>
      <c r="M58" s="132"/>
      <c r="N58" s="132"/>
      <c r="O58" s="134"/>
      <c r="P58" s="134"/>
    </row>
    <row r="59" spans="1:16">
      <c r="A59" s="130"/>
      <c r="B59" s="133"/>
      <c r="C59" s="135"/>
      <c r="D59" s="135"/>
      <c r="E59" s="135"/>
      <c r="F59" s="135"/>
      <c r="G59" s="135"/>
      <c r="H59" s="135"/>
      <c r="I59" s="136"/>
      <c r="J59" s="137"/>
      <c r="K59" s="137"/>
      <c r="L59" s="137"/>
      <c r="M59" s="137"/>
      <c r="N59" s="136"/>
      <c r="O59" s="134"/>
      <c r="P59" s="134"/>
    </row>
    <row r="60" spans="1:16">
      <c r="A60" s="130"/>
      <c r="B60" s="118"/>
      <c r="C60" s="118"/>
      <c r="D60" s="118"/>
      <c r="E60" s="118"/>
      <c r="F60" s="118"/>
      <c r="G60" s="118"/>
      <c r="H60" s="118"/>
      <c r="I60" s="131"/>
      <c r="J60" s="152"/>
      <c r="K60" s="152"/>
      <c r="L60" s="152"/>
      <c r="M60" s="152"/>
      <c r="N60" s="136"/>
      <c r="O60" s="134"/>
      <c r="P60" s="134"/>
    </row>
    <row r="61" spans="1:16">
      <c r="A61" s="130"/>
      <c r="B61" s="118"/>
      <c r="C61" s="118"/>
      <c r="D61" s="118"/>
      <c r="E61" s="118"/>
      <c r="F61" s="118"/>
      <c r="G61" s="118"/>
      <c r="H61" s="118"/>
      <c r="I61" s="131"/>
      <c r="J61" s="132"/>
      <c r="K61" s="132"/>
      <c r="L61" s="132"/>
      <c r="M61" s="132"/>
      <c r="N61" s="136"/>
      <c r="O61" s="134"/>
      <c r="P61" s="134"/>
    </row>
    <row r="62" spans="1:16">
      <c r="A62" s="130"/>
      <c r="B62" s="118"/>
      <c r="C62" s="118"/>
      <c r="D62" s="118"/>
      <c r="E62" s="118"/>
      <c r="F62" s="118"/>
      <c r="G62" s="118"/>
      <c r="H62" s="118"/>
      <c r="I62" s="131"/>
      <c r="J62" s="152"/>
      <c r="K62" s="152"/>
      <c r="L62" s="152"/>
      <c r="M62" s="152"/>
      <c r="N62" s="136"/>
      <c r="O62" s="134"/>
      <c r="P62" s="134"/>
    </row>
    <row r="63" spans="1:16">
      <c r="A63" s="130"/>
      <c r="B63" s="118"/>
      <c r="C63" s="118"/>
      <c r="D63" s="118"/>
      <c r="E63" s="118"/>
      <c r="F63" s="118"/>
      <c r="G63" s="118"/>
      <c r="H63" s="118"/>
      <c r="I63" s="131"/>
      <c r="J63" s="152"/>
      <c r="K63" s="152"/>
      <c r="L63" s="152"/>
      <c r="M63" s="152"/>
      <c r="N63" s="136"/>
      <c r="O63" s="134"/>
      <c r="P63" s="134"/>
    </row>
    <row r="64" spans="1:16">
      <c r="A64" s="118"/>
      <c r="B64" s="155"/>
      <c r="C64" s="139"/>
      <c r="D64" s="139"/>
      <c r="E64" s="139"/>
      <c r="F64" s="139"/>
      <c r="G64" s="139"/>
      <c r="H64" s="139"/>
      <c r="I64" s="118"/>
      <c r="J64" s="141"/>
      <c r="K64" s="141"/>
      <c r="L64" s="141"/>
      <c r="M64" s="141"/>
      <c r="N64" s="142"/>
      <c r="O64" s="134"/>
      <c r="P64" s="134"/>
    </row>
    <row r="65" spans="1:16">
      <c r="A65" s="118"/>
      <c r="B65" s="148"/>
      <c r="C65" s="118"/>
      <c r="D65" s="118"/>
      <c r="E65" s="139"/>
      <c r="F65" s="118"/>
      <c r="G65" s="139"/>
      <c r="H65" s="139"/>
      <c r="I65" s="118"/>
      <c r="J65" s="132"/>
      <c r="K65" s="132"/>
      <c r="L65" s="132"/>
      <c r="M65" s="132"/>
      <c r="N65" s="119"/>
      <c r="O65" s="134"/>
      <c r="P65" s="134"/>
    </row>
    <row r="66" spans="1:16">
      <c r="A66" s="130"/>
      <c r="B66" s="133"/>
      <c r="C66" s="135"/>
      <c r="D66" s="135"/>
      <c r="E66" s="135"/>
      <c r="F66" s="135"/>
      <c r="G66" s="135"/>
      <c r="H66" s="135"/>
      <c r="I66" s="131"/>
      <c r="J66" s="132"/>
      <c r="K66" s="132"/>
      <c r="L66" s="132"/>
      <c r="M66" s="132"/>
      <c r="N66" s="133"/>
      <c r="O66" s="134"/>
      <c r="P66" s="134"/>
    </row>
    <row r="67" spans="1:16">
      <c r="A67" s="130"/>
      <c r="B67" s="130"/>
      <c r="C67" s="130"/>
      <c r="D67" s="130"/>
      <c r="E67" s="130"/>
      <c r="F67" s="130"/>
      <c r="G67" s="130"/>
      <c r="H67" s="130"/>
      <c r="I67" s="131"/>
      <c r="J67" s="132"/>
      <c r="K67" s="132"/>
      <c r="L67" s="132"/>
      <c r="M67" s="132"/>
      <c r="N67" s="133"/>
      <c r="O67" s="134"/>
      <c r="P67" s="134"/>
    </row>
    <row r="68" spans="1:16">
      <c r="A68" s="130"/>
      <c r="B68" s="130"/>
      <c r="C68" s="130"/>
      <c r="D68" s="130"/>
      <c r="E68" s="130"/>
      <c r="F68" s="130"/>
      <c r="G68" s="130"/>
      <c r="H68" s="130"/>
      <c r="I68" s="131"/>
      <c r="J68" s="132"/>
      <c r="K68" s="132"/>
      <c r="L68" s="132"/>
      <c r="M68" s="132"/>
      <c r="N68" s="133"/>
      <c r="O68" s="134"/>
      <c r="P68" s="134"/>
    </row>
    <row r="69" spans="1:16">
      <c r="A69" s="130"/>
      <c r="B69" s="130"/>
      <c r="C69" s="130"/>
      <c r="D69" s="130"/>
      <c r="E69" s="130"/>
      <c r="F69" s="130"/>
      <c r="G69" s="130"/>
      <c r="H69" s="130"/>
      <c r="I69" s="131"/>
      <c r="J69" s="132"/>
      <c r="K69" s="132"/>
      <c r="L69" s="132"/>
      <c r="M69" s="132"/>
      <c r="N69" s="133"/>
      <c r="O69" s="134"/>
      <c r="P69" s="134"/>
    </row>
    <row r="70" spans="1:16">
      <c r="A70" s="130"/>
      <c r="B70" s="130"/>
      <c r="C70" s="130"/>
      <c r="D70" s="130"/>
      <c r="E70" s="130"/>
      <c r="F70" s="130"/>
      <c r="G70" s="130"/>
      <c r="H70" s="130"/>
      <c r="I70" s="131"/>
      <c r="J70" s="132"/>
      <c r="K70" s="132"/>
      <c r="L70" s="132"/>
      <c r="M70" s="132"/>
      <c r="N70" s="133"/>
      <c r="O70" s="134"/>
      <c r="P70" s="134"/>
    </row>
    <row r="71" spans="1:16">
      <c r="A71" s="130"/>
      <c r="B71" s="133"/>
      <c r="C71" s="135"/>
      <c r="D71" s="135"/>
      <c r="E71" s="135"/>
      <c r="F71" s="135"/>
      <c r="G71" s="135"/>
      <c r="H71" s="135"/>
      <c r="I71" s="136"/>
      <c r="J71" s="137"/>
      <c r="K71" s="137"/>
      <c r="L71" s="137"/>
      <c r="M71" s="137"/>
      <c r="N71" s="136"/>
      <c r="O71" s="134"/>
      <c r="P71" s="134"/>
    </row>
    <row r="72" spans="1:16">
      <c r="A72" s="130"/>
      <c r="B72" s="130"/>
      <c r="C72" s="130"/>
      <c r="D72" s="130"/>
      <c r="E72" s="130"/>
      <c r="F72" s="130"/>
      <c r="G72" s="130"/>
      <c r="H72" s="130"/>
      <c r="I72" s="131"/>
      <c r="J72" s="132"/>
      <c r="K72" s="132"/>
      <c r="L72" s="132"/>
      <c r="M72" s="132"/>
      <c r="N72" s="133"/>
      <c r="O72" s="134"/>
      <c r="P72" s="134"/>
    </row>
    <row r="73" spans="1:16">
      <c r="A73" s="130"/>
      <c r="B73" s="130"/>
      <c r="C73" s="130"/>
      <c r="D73" s="130"/>
      <c r="E73" s="130"/>
      <c r="F73" s="130"/>
      <c r="G73" s="130"/>
      <c r="H73" s="130"/>
      <c r="I73" s="131"/>
      <c r="J73" s="132"/>
      <c r="K73" s="132"/>
      <c r="L73" s="132"/>
      <c r="M73" s="132"/>
      <c r="N73" s="133"/>
      <c r="O73" s="134"/>
      <c r="P73" s="134"/>
    </row>
    <row r="74" spans="1:16">
      <c r="A74" s="130"/>
      <c r="B74" s="130"/>
      <c r="C74" s="130"/>
      <c r="D74" s="130"/>
      <c r="E74" s="130"/>
      <c r="F74" s="130"/>
      <c r="G74" s="130"/>
      <c r="H74" s="130"/>
      <c r="I74" s="131"/>
      <c r="J74" s="132"/>
      <c r="K74" s="132"/>
      <c r="L74" s="132"/>
      <c r="M74" s="132"/>
      <c r="N74" s="133"/>
      <c r="O74" s="134"/>
      <c r="P74" s="134"/>
    </row>
    <row r="75" spans="1:16">
      <c r="A75" s="130"/>
      <c r="B75" s="130"/>
      <c r="C75" s="130"/>
      <c r="D75" s="130"/>
      <c r="E75" s="130"/>
      <c r="F75" s="130"/>
      <c r="G75" s="130"/>
      <c r="H75" s="130"/>
      <c r="I75" s="131"/>
      <c r="J75" s="132"/>
      <c r="K75" s="132"/>
      <c r="L75" s="132"/>
      <c r="M75" s="132"/>
      <c r="N75" s="133"/>
      <c r="O75" s="134"/>
      <c r="P75" s="134"/>
    </row>
    <row r="76" spans="1:16">
      <c r="A76" s="118"/>
      <c r="B76" s="139"/>
      <c r="C76" s="139"/>
      <c r="D76" s="139"/>
      <c r="E76" s="139"/>
      <c r="F76" s="139"/>
      <c r="G76" s="118"/>
      <c r="H76" s="118"/>
      <c r="I76" s="118"/>
      <c r="J76" s="141"/>
      <c r="K76" s="141"/>
      <c r="L76" s="141"/>
      <c r="M76" s="141"/>
      <c r="N76" s="142"/>
      <c r="O76" s="134"/>
      <c r="P76" s="134"/>
    </row>
    <row r="77" spans="1:16">
      <c r="A77" s="118"/>
      <c r="B77" s="118"/>
      <c r="C77" s="139"/>
      <c r="D77" s="139"/>
      <c r="E77" s="139"/>
      <c r="F77" s="118"/>
      <c r="G77" s="118"/>
      <c r="H77" s="118"/>
      <c r="I77" s="118"/>
      <c r="J77" s="132"/>
      <c r="K77" s="132"/>
      <c r="L77" s="132"/>
      <c r="M77" s="132"/>
      <c r="N77" s="119"/>
      <c r="O77" s="134"/>
      <c r="P77" s="134"/>
    </row>
    <row r="78" spans="1:16">
      <c r="A78" s="118"/>
      <c r="B78" s="139"/>
      <c r="C78" s="139"/>
      <c r="D78" s="139"/>
      <c r="E78" s="139"/>
      <c r="F78" s="118"/>
      <c r="G78" s="118"/>
      <c r="H78" s="118"/>
      <c r="I78" s="118"/>
      <c r="J78" s="141"/>
      <c r="K78" s="141"/>
      <c r="L78" s="141"/>
      <c r="M78" s="141"/>
      <c r="N78" s="133"/>
      <c r="O78" s="134"/>
      <c r="P78" s="134"/>
    </row>
    <row r="79" spans="1:16">
      <c r="A79" s="118"/>
      <c r="B79" s="148"/>
      <c r="C79" s="118"/>
      <c r="D79" s="118"/>
      <c r="E79" s="139"/>
      <c r="F79" s="118"/>
      <c r="G79" s="118"/>
      <c r="H79" s="118"/>
      <c r="I79" s="118"/>
      <c r="J79" s="132"/>
      <c r="K79" s="132"/>
      <c r="L79" s="132"/>
      <c r="M79" s="132"/>
      <c r="N79" s="133"/>
      <c r="O79" s="134"/>
      <c r="P79" s="134"/>
    </row>
    <row r="80" spans="1:16">
      <c r="A80" s="118"/>
      <c r="B80" s="139"/>
      <c r="C80" s="139"/>
      <c r="D80" s="139"/>
      <c r="E80" s="140"/>
      <c r="F80" s="118"/>
      <c r="G80" s="143"/>
      <c r="H80" s="143"/>
      <c r="I80" s="118"/>
      <c r="J80" s="141"/>
      <c r="K80" s="141"/>
      <c r="L80" s="141"/>
      <c r="M80" s="141"/>
      <c r="N80" s="133"/>
      <c r="O80" s="134"/>
      <c r="P80" s="134"/>
    </row>
    <row r="81" spans="1:16">
      <c r="A81" s="118"/>
      <c r="B81" s="118"/>
      <c r="C81" s="139"/>
      <c r="D81" s="139"/>
      <c r="E81" s="140"/>
      <c r="F81" s="118"/>
      <c r="G81" s="143"/>
      <c r="H81" s="143"/>
      <c r="I81" s="118"/>
      <c r="J81" s="132"/>
      <c r="K81" s="132"/>
      <c r="L81" s="132"/>
      <c r="M81" s="132"/>
      <c r="N81" s="133"/>
      <c r="O81" s="134"/>
      <c r="P81" s="134"/>
    </row>
    <row r="82" spans="1:16">
      <c r="A82" s="118"/>
      <c r="B82" s="118"/>
      <c r="C82" s="139"/>
      <c r="D82" s="139"/>
      <c r="E82" s="140"/>
      <c r="F82" s="118"/>
      <c r="G82" s="143"/>
      <c r="H82" s="143"/>
      <c r="I82" s="118"/>
      <c r="J82" s="132"/>
      <c r="K82" s="132"/>
      <c r="L82" s="132"/>
      <c r="M82" s="132"/>
      <c r="N82" s="133"/>
      <c r="O82" s="134"/>
      <c r="P82" s="134"/>
    </row>
    <row r="83" spans="1:16">
      <c r="A83" s="130"/>
      <c r="B83" s="133"/>
      <c r="C83" s="135"/>
      <c r="D83" s="135"/>
      <c r="E83" s="135"/>
      <c r="F83" s="135"/>
      <c r="G83" s="135"/>
      <c r="H83" s="135"/>
      <c r="I83" s="136"/>
      <c r="J83" s="137"/>
      <c r="K83" s="137"/>
      <c r="L83" s="137"/>
      <c r="M83" s="137"/>
      <c r="N83" s="136"/>
      <c r="O83" s="134"/>
      <c r="P83" s="134"/>
    </row>
    <row r="84" spans="1:16">
      <c r="A84" s="130"/>
      <c r="B84" s="118"/>
      <c r="C84" s="118"/>
      <c r="D84" s="118"/>
      <c r="E84" s="118"/>
      <c r="F84" s="118"/>
      <c r="G84" s="118"/>
      <c r="H84" s="118"/>
      <c r="I84" s="131"/>
      <c r="J84" s="132"/>
      <c r="K84" s="132"/>
      <c r="L84" s="132"/>
      <c r="M84" s="132"/>
      <c r="N84" s="136"/>
      <c r="O84" s="134"/>
      <c r="P84" s="134"/>
    </row>
    <row r="85" spans="1:16">
      <c r="A85" s="130"/>
      <c r="B85" s="118"/>
      <c r="C85" s="118"/>
      <c r="D85" s="118"/>
      <c r="E85" s="118"/>
      <c r="F85" s="118"/>
      <c r="G85" s="118"/>
      <c r="H85" s="118"/>
      <c r="I85" s="131"/>
      <c r="J85" s="132"/>
      <c r="K85" s="132"/>
      <c r="L85" s="132"/>
      <c r="M85" s="132"/>
      <c r="N85" s="136"/>
      <c r="O85" s="134"/>
      <c r="P85" s="134"/>
    </row>
    <row r="86" spans="1:16">
      <c r="A86" s="130"/>
      <c r="B86" s="118"/>
      <c r="C86" s="118"/>
      <c r="D86" s="118"/>
      <c r="E86" s="118"/>
      <c r="F86" s="118"/>
      <c r="G86" s="118"/>
      <c r="H86" s="118"/>
      <c r="I86" s="131"/>
      <c r="J86" s="132"/>
      <c r="K86" s="132"/>
      <c r="L86" s="132"/>
      <c r="M86" s="132"/>
      <c r="N86" s="136"/>
      <c r="O86" s="134"/>
      <c r="P86" s="134"/>
    </row>
    <row r="87" spans="1:16">
      <c r="A87" s="130"/>
      <c r="B87" s="118"/>
      <c r="C87" s="118"/>
      <c r="D87" s="118"/>
      <c r="E87" s="118"/>
      <c r="F87" s="118"/>
      <c r="G87" s="118"/>
      <c r="H87" s="118"/>
      <c r="I87" s="131"/>
      <c r="J87" s="132"/>
      <c r="K87" s="132"/>
      <c r="L87" s="132"/>
      <c r="M87" s="132"/>
      <c r="N87" s="136"/>
      <c r="O87" s="134"/>
      <c r="P87" s="134"/>
    </row>
    <row r="88" spans="1:16">
      <c r="A88" s="118"/>
      <c r="B88" s="139"/>
      <c r="C88" s="139"/>
      <c r="D88" s="139"/>
      <c r="E88" s="139"/>
      <c r="F88" s="139"/>
      <c r="G88" s="118"/>
      <c r="H88" s="118"/>
      <c r="I88" s="118"/>
      <c r="J88" s="141"/>
      <c r="K88" s="141"/>
      <c r="L88" s="141"/>
      <c r="M88" s="141"/>
      <c r="N88" s="142"/>
      <c r="O88" s="134"/>
      <c r="P88" s="134"/>
    </row>
    <row r="89" spans="1:16">
      <c r="A89" s="118"/>
      <c r="B89" s="148"/>
      <c r="C89" s="118"/>
      <c r="D89" s="118"/>
      <c r="E89" s="139"/>
      <c r="F89" s="118"/>
      <c r="G89" s="118"/>
      <c r="H89" s="118"/>
      <c r="I89" s="118"/>
      <c r="J89" s="132"/>
      <c r="K89" s="132"/>
      <c r="L89" s="132"/>
      <c r="M89" s="132"/>
      <c r="N89" s="119"/>
      <c r="O89" s="134"/>
      <c r="P89" s="134"/>
    </row>
    <row r="90" spans="1:16">
      <c r="A90" s="156"/>
      <c r="B90" s="154"/>
      <c r="C90" s="157"/>
      <c r="D90" s="157"/>
      <c r="E90" s="157"/>
      <c r="F90" s="158"/>
      <c r="G90" s="159"/>
      <c r="H90" s="159"/>
      <c r="I90" s="118"/>
      <c r="J90" s="141"/>
      <c r="K90" s="141"/>
      <c r="L90" s="141"/>
      <c r="M90" s="141"/>
      <c r="N90" s="119"/>
      <c r="O90" s="134"/>
      <c r="P90" s="134"/>
    </row>
    <row r="91" spans="1:16">
      <c r="A91" s="156"/>
      <c r="B91" s="154"/>
      <c r="C91" s="157"/>
      <c r="D91" s="157"/>
      <c r="E91" s="157"/>
      <c r="F91" s="158"/>
      <c r="G91" s="159"/>
      <c r="H91" s="159"/>
      <c r="I91" s="118"/>
      <c r="J91" s="132"/>
      <c r="K91" s="132"/>
      <c r="L91" s="132"/>
      <c r="M91" s="132"/>
      <c r="N91" s="119"/>
      <c r="O91" s="134"/>
      <c r="P91" s="134"/>
    </row>
    <row r="92" spans="1:16">
      <c r="A92" s="160"/>
      <c r="B92" s="161"/>
      <c r="C92" s="161"/>
      <c r="D92" s="161"/>
      <c r="E92" s="161"/>
      <c r="F92" s="161"/>
      <c r="G92" s="161"/>
      <c r="H92" s="161"/>
      <c r="I92" s="161"/>
      <c r="J92" s="161"/>
      <c r="K92" s="161"/>
      <c r="L92" s="161"/>
      <c r="M92" s="137"/>
      <c r="N92" s="161"/>
      <c r="O92" s="134"/>
      <c r="P92" s="134"/>
    </row>
    <row r="93" spans="1:16">
      <c r="A93" s="130"/>
      <c r="B93" s="130"/>
      <c r="C93" s="130"/>
      <c r="D93" s="130"/>
      <c r="E93" s="130"/>
      <c r="F93" s="130"/>
      <c r="G93" s="130"/>
      <c r="H93" s="130"/>
      <c r="I93" s="161"/>
      <c r="J93" s="137"/>
      <c r="K93" s="137"/>
      <c r="L93" s="137"/>
      <c r="M93" s="137"/>
      <c r="N93" s="161"/>
      <c r="O93" s="134"/>
      <c r="P93" s="134"/>
    </row>
    <row r="94" spans="1:16">
      <c r="A94" s="130"/>
      <c r="B94" s="130"/>
      <c r="C94" s="130"/>
      <c r="D94" s="130"/>
      <c r="E94" s="130"/>
      <c r="F94" s="130"/>
      <c r="G94" s="130"/>
      <c r="H94" s="130"/>
      <c r="I94" s="131"/>
      <c r="J94" s="141"/>
      <c r="K94" s="141"/>
      <c r="L94" s="141"/>
      <c r="M94" s="141"/>
      <c r="N94" s="133"/>
      <c r="O94" s="134"/>
      <c r="P94" s="134"/>
    </row>
    <row r="95" spans="1:16">
      <c r="A95" s="130"/>
      <c r="B95" s="130"/>
      <c r="C95" s="130"/>
      <c r="D95" s="130"/>
      <c r="E95" s="130"/>
      <c r="F95" s="130"/>
      <c r="G95" s="130"/>
      <c r="H95" s="130"/>
      <c r="I95" s="131"/>
      <c r="J95" s="141"/>
      <c r="K95" s="141"/>
      <c r="L95" s="141"/>
      <c r="M95" s="141"/>
      <c r="N95" s="133"/>
      <c r="O95" s="134"/>
      <c r="P95" s="134"/>
    </row>
    <row r="96" spans="1:16">
      <c r="A96" s="130"/>
      <c r="B96" s="130"/>
      <c r="C96" s="130"/>
      <c r="D96" s="130"/>
      <c r="E96" s="130"/>
      <c r="F96" s="130"/>
      <c r="G96" s="130"/>
      <c r="H96" s="130"/>
      <c r="I96" s="131"/>
      <c r="J96" s="141"/>
      <c r="K96" s="141"/>
      <c r="L96" s="141"/>
      <c r="M96" s="141"/>
      <c r="N96" s="133"/>
      <c r="O96" s="134"/>
      <c r="P96" s="134"/>
    </row>
    <row r="97" spans="1:16">
      <c r="A97" s="130"/>
      <c r="B97" s="130"/>
      <c r="C97" s="130"/>
      <c r="D97" s="130"/>
      <c r="E97" s="130"/>
      <c r="F97" s="130"/>
      <c r="G97" s="130"/>
      <c r="H97" s="130"/>
      <c r="I97" s="131"/>
      <c r="J97" s="141"/>
      <c r="K97" s="141"/>
      <c r="L97" s="141"/>
      <c r="M97" s="141"/>
      <c r="N97" s="133"/>
      <c r="O97" s="134"/>
      <c r="P97" s="134"/>
    </row>
    <row r="98" spans="1:16">
      <c r="A98" s="133"/>
      <c r="B98" s="133"/>
      <c r="C98" s="133"/>
      <c r="D98" s="133"/>
      <c r="E98" s="133"/>
      <c r="F98" s="133"/>
      <c r="G98" s="133"/>
      <c r="H98" s="133"/>
      <c r="I98" s="136"/>
      <c r="J98" s="137"/>
      <c r="K98" s="137"/>
      <c r="L98" s="137"/>
      <c r="M98" s="137"/>
      <c r="N98" s="136"/>
      <c r="O98" s="134"/>
      <c r="P98" s="134"/>
    </row>
    <row r="99" spans="1:16">
      <c r="A99" s="130"/>
      <c r="B99" s="130"/>
      <c r="C99" s="130"/>
      <c r="D99" s="130"/>
      <c r="E99" s="130"/>
      <c r="F99" s="130"/>
      <c r="G99" s="130"/>
      <c r="H99" s="130"/>
      <c r="I99" s="131"/>
      <c r="J99" s="132"/>
      <c r="K99" s="132"/>
      <c r="L99" s="132"/>
      <c r="M99" s="132"/>
      <c r="N99" s="133"/>
      <c r="O99" s="134"/>
      <c r="P99" s="134"/>
    </row>
    <row r="100" spans="1:16">
      <c r="A100" s="130"/>
      <c r="B100" s="130"/>
      <c r="C100" s="130"/>
      <c r="D100" s="130"/>
      <c r="E100" s="130"/>
      <c r="F100" s="130"/>
      <c r="G100" s="130"/>
      <c r="H100" s="130"/>
      <c r="I100" s="131"/>
      <c r="J100" s="132"/>
      <c r="K100" s="132"/>
      <c r="L100" s="132"/>
      <c r="M100" s="132"/>
      <c r="N100" s="133"/>
      <c r="O100" s="134"/>
      <c r="P100" s="134"/>
    </row>
    <row r="101" spans="1:16">
      <c r="A101" s="130"/>
      <c r="B101" s="130"/>
      <c r="C101" s="130"/>
      <c r="D101" s="130"/>
      <c r="E101" s="130"/>
      <c r="F101" s="130"/>
      <c r="G101" s="130"/>
      <c r="H101" s="130"/>
      <c r="I101" s="131"/>
      <c r="J101" s="132"/>
      <c r="K101" s="132"/>
      <c r="L101" s="132"/>
      <c r="M101" s="132"/>
      <c r="N101" s="133"/>
      <c r="O101" s="134"/>
      <c r="P101" s="134"/>
    </row>
    <row r="102" spans="1:16">
      <c r="A102" s="130"/>
      <c r="B102" s="130"/>
      <c r="C102" s="130"/>
      <c r="D102" s="130"/>
      <c r="E102" s="130"/>
      <c r="F102" s="130"/>
      <c r="G102" s="130"/>
      <c r="H102" s="130"/>
      <c r="I102" s="131"/>
      <c r="J102" s="132"/>
      <c r="K102" s="132"/>
      <c r="L102" s="132"/>
      <c r="M102" s="132"/>
      <c r="N102" s="133"/>
      <c r="O102" s="134"/>
      <c r="P102" s="134"/>
    </row>
    <row r="103" spans="1:16">
      <c r="A103" s="130"/>
      <c r="B103" s="133"/>
      <c r="C103" s="135"/>
      <c r="D103" s="135"/>
      <c r="E103" s="135"/>
      <c r="F103" s="135"/>
      <c r="G103" s="135"/>
      <c r="H103" s="135"/>
      <c r="I103" s="136"/>
      <c r="J103" s="137"/>
      <c r="K103" s="137"/>
      <c r="L103" s="137"/>
      <c r="M103" s="137"/>
      <c r="N103" s="136"/>
      <c r="O103" s="134"/>
      <c r="P103" s="134"/>
    </row>
    <row r="104" spans="1:16">
      <c r="A104" s="130"/>
      <c r="B104" s="118"/>
      <c r="C104" s="118"/>
      <c r="D104" s="118"/>
      <c r="E104" s="118"/>
      <c r="F104" s="118"/>
      <c r="G104" s="118"/>
      <c r="H104" s="118"/>
      <c r="I104" s="131"/>
      <c r="J104" s="132"/>
      <c r="K104" s="132"/>
      <c r="L104" s="132"/>
      <c r="M104" s="132"/>
      <c r="N104" s="136"/>
      <c r="O104" s="134"/>
      <c r="P104" s="134"/>
    </row>
    <row r="105" spans="1:16">
      <c r="A105" s="130"/>
      <c r="B105" s="118"/>
      <c r="C105" s="118"/>
      <c r="D105" s="118"/>
      <c r="E105" s="118"/>
      <c r="F105" s="118"/>
      <c r="G105" s="118"/>
      <c r="H105" s="118"/>
      <c r="I105" s="131"/>
      <c r="J105" s="132"/>
      <c r="K105" s="132"/>
      <c r="L105" s="132"/>
      <c r="M105" s="132"/>
      <c r="N105" s="136"/>
      <c r="O105" s="134"/>
      <c r="P105" s="134"/>
    </row>
    <row r="106" spans="1:16">
      <c r="A106" s="130"/>
      <c r="B106" s="118"/>
      <c r="C106" s="118"/>
      <c r="D106" s="118"/>
      <c r="E106" s="118"/>
      <c r="F106" s="118"/>
      <c r="G106" s="118"/>
      <c r="H106" s="118"/>
      <c r="I106" s="131"/>
      <c r="J106" s="132"/>
      <c r="K106" s="132"/>
      <c r="L106" s="132"/>
      <c r="M106" s="132"/>
      <c r="N106" s="136"/>
      <c r="O106" s="134"/>
      <c r="P106" s="134"/>
    </row>
    <row r="107" spans="1:16">
      <c r="A107" s="130"/>
      <c r="B107" s="118"/>
      <c r="C107" s="118"/>
      <c r="D107" s="118"/>
      <c r="E107" s="118"/>
      <c r="F107" s="118"/>
      <c r="G107" s="118"/>
      <c r="H107" s="118"/>
      <c r="I107" s="131"/>
      <c r="J107" s="132"/>
      <c r="K107" s="132"/>
      <c r="L107" s="132"/>
      <c r="M107" s="132"/>
      <c r="N107" s="136"/>
      <c r="O107" s="134"/>
      <c r="P107" s="134"/>
    </row>
    <row r="108" spans="1:16">
      <c r="A108" s="162"/>
      <c r="B108" s="139"/>
      <c r="C108" s="139"/>
      <c r="D108" s="139"/>
      <c r="E108" s="139"/>
      <c r="F108" s="139"/>
      <c r="G108" s="139"/>
      <c r="H108" s="139"/>
      <c r="I108" s="118"/>
      <c r="J108" s="141"/>
      <c r="K108" s="141"/>
      <c r="L108" s="141"/>
      <c r="M108" s="141"/>
      <c r="N108" s="150"/>
      <c r="O108" s="134"/>
      <c r="P108" s="134"/>
    </row>
    <row r="109" spans="1:16">
      <c r="A109" s="162"/>
      <c r="B109" s="148"/>
      <c r="C109" s="118"/>
      <c r="D109" s="118"/>
      <c r="E109" s="139"/>
      <c r="F109" s="118"/>
      <c r="G109" s="139"/>
      <c r="H109" s="139"/>
      <c r="I109" s="118"/>
      <c r="J109" s="132"/>
      <c r="K109" s="132"/>
      <c r="L109" s="144"/>
      <c r="M109" s="144"/>
      <c r="N109" s="119"/>
      <c r="O109" s="134"/>
      <c r="P109" s="134"/>
    </row>
    <row r="110" spans="1:16">
      <c r="A110" s="163"/>
      <c r="B110" s="154"/>
      <c r="C110" s="139"/>
      <c r="D110" s="154"/>
      <c r="E110" s="139"/>
      <c r="F110" s="146"/>
      <c r="G110" s="146"/>
      <c r="H110" s="146"/>
      <c r="I110" s="131"/>
      <c r="J110" s="141"/>
      <c r="K110" s="141"/>
      <c r="L110" s="141"/>
      <c r="M110" s="141"/>
      <c r="N110" s="150"/>
      <c r="O110" s="134"/>
      <c r="P110" s="134"/>
    </row>
    <row r="111" spans="1:16">
      <c r="A111" s="163"/>
      <c r="B111" s="154"/>
      <c r="C111" s="139"/>
      <c r="D111" s="154"/>
      <c r="E111" s="139"/>
      <c r="F111" s="119"/>
      <c r="G111" s="146"/>
      <c r="H111" s="146"/>
      <c r="I111" s="131"/>
      <c r="J111" s="141"/>
      <c r="K111" s="132"/>
      <c r="L111" s="132"/>
      <c r="M111" s="132"/>
      <c r="N111" s="119"/>
      <c r="O111" s="134"/>
      <c r="P111" s="134"/>
    </row>
    <row r="112" spans="1:16">
      <c r="A112" s="163"/>
      <c r="B112" s="154"/>
      <c r="C112" s="139"/>
      <c r="D112" s="154"/>
      <c r="E112" s="139"/>
      <c r="F112" s="119"/>
      <c r="G112" s="146"/>
      <c r="H112" s="146"/>
      <c r="I112" s="131"/>
      <c r="J112" s="141"/>
      <c r="K112" s="132"/>
      <c r="L112" s="132"/>
      <c r="M112" s="132"/>
      <c r="N112" s="119"/>
      <c r="O112" s="134"/>
      <c r="P112" s="134"/>
    </row>
    <row r="113" spans="1:16">
      <c r="A113" s="163"/>
      <c r="B113" s="154"/>
      <c r="C113" s="139"/>
      <c r="D113" s="154"/>
      <c r="E113" s="139"/>
      <c r="F113" s="119"/>
      <c r="G113" s="146"/>
      <c r="H113" s="146"/>
      <c r="I113" s="131"/>
      <c r="J113" s="141"/>
      <c r="K113" s="132"/>
      <c r="L113" s="132"/>
      <c r="M113" s="132"/>
      <c r="N113" s="132"/>
      <c r="O113" s="134"/>
      <c r="P113" s="134"/>
    </row>
    <row r="114" spans="1:16">
      <c r="A114" s="118"/>
      <c r="B114" s="139"/>
      <c r="C114" s="139"/>
      <c r="D114" s="139"/>
      <c r="E114" s="139"/>
      <c r="F114" s="139"/>
      <c r="G114" s="139"/>
      <c r="H114" s="139"/>
      <c r="I114" s="131"/>
      <c r="J114" s="141"/>
      <c r="K114" s="141"/>
      <c r="L114" s="141"/>
      <c r="M114" s="141"/>
      <c r="N114" s="150"/>
      <c r="O114" s="134"/>
      <c r="P114" s="134"/>
    </row>
    <row r="115" spans="1:16">
      <c r="A115" s="118"/>
      <c r="B115" s="148"/>
      <c r="C115" s="139"/>
      <c r="D115" s="139"/>
      <c r="E115" s="139"/>
      <c r="F115" s="118"/>
      <c r="G115" s="139"/>
      <c r="H115" s="139"/>
      <c r="I115" s="131"/>
      <c r="J115" s="132"/>
      <c r="K115" s="132"/>
      <c r="L115" s="132"/>
      <c r="M115" s="132"/>
      <c r="N115" s="119"/>
      <c r="O115" s="134"/>
      <c r="P115" s="134"/>
    </row>
    <row r="116" spans="1:16">
      <c r="A116" s="118"/>
      <c r="B116" s="148"/>
      <c r="C116" s="139"/>
      <c r="D116" s="139"/>
      <c r="E116" s="139"/>
      <c r="F116" s="118"/>
      <c r="G116" s="139"/>
      <c r="H116" s="139"/>
      <c r="I116" s="131"/>
      <c r="J116" s="132"/>
      <c r="K116" s="132"/>
      <c r="L116" s="132"/>
      <c r="M116" s="132"/>
      <c r="N116" s="119"/>
      <c r="O116" s="134"/>
      <c r="P116" s="134"/>
    </row>
    <row r="117" spans="1:16">
      <c r="A117" s="118"/>
      <c r="B117" s="148"/>
      <c r="C117" s="139"/>
      <c r="D117" s="139"/>
      <c r="E117" s="139"/>
      <c r="F117" s="118"/>
      <c r="G117" s="139"/>
      <c r="H117" s="139"/>
      <c r="I117" s="131"/>
      <c r="J117" s="132"/>
      <c r="K117" s="132"/>
      <c r="L117" s="132"/>
      <c r="M117" s="132"/>
      <c r="N117" s="133"/>
      <c r="O117" s="134"/>
      <c r="P117" s="134"/>
    </row>
    <row r="118" spans="1:16">
      <c r="A118" s="130"/>
      <c r="B118" s="133"/>
      <c r="C118" s="135"/>
      <c r="D118" s="135"/>
      <c r="E118" s="135"/>
      <c r="F118" s="135"/>
      <c r="G118" s="135"/>
      <c r="H118" s="135"/>
      <c r="I118" s="131"/>
      <c r="J118" s="132"/>
      <c r="K118" s="132"/>
      <c r="L118" s="132"/>
      <c r="M118" s="132"/>
      <c r="N118" s="133"/>
      <c r="O118" s="134"/>
      <c r="P118" s="134"/>
    </row>
    <row r="119" spans="1:16">
      <c r="A119" s="130"/>
      <c r="B119" s="130"/>
      <c r="C119" s="130"/>
      <c r="D119" s="130"/>
      <c r="E119" s="130"/>
      <c r="F119" s="130"/>
      <c r="G119" s="130"/>
      <c r="H119" s="130"/>
      <c r="I119" s="131"/>
      <c r="J119" s="132"/>
      <c r="K119" s="132"/>
      <c r="L119" s="132"/>
      <c r="M119" s="132"/>
      <c r="N119" s="133"/>
      <c r="O119" s="134"/>
      <c r="P119" s="134"/>
    </row>
    <row r="120" spans="1:16">
      <c r="A120" s="130"/>
      <c r="B120" s="130"/>
      <c r="C120" s="130"/>
      <c r="D120" s="130"/>
      <c r="E120" s="130"/>
      <c r="F120" s="130"/>
      <c r="G120" s="130"/>
      <c r="H120" s="130"/>
      <c r="I120" s="131"/>
      <c r="J120" s="132"/>
      <c r="K120" s="132"/>
      <c r="L120" s="132"/>
      <c r="M120" s="132"/>
      <c r="N120" s="133"/>
      <c r="O120" s="134"/>
      <c r="P120" s="134"/>
    </row>
    <row r="121" spans="1:16">
      <c r="A121" s="130"/>
      <c r="B121" s="130"/>
      <c r="C121" s="130"/>
      <c r="D121" s="130"/>
      <c r="E121" s="130"/>
      <c r="F121" s="130"/>
      <c r="G121" s="130"/>
      <c r="H121" s="130"/>
      <c r="I121" s="131"/>
      <c r="J121" s="132"/>
      <c r="K121" s="132"/>
      <c r="L121" s="132"/>
      <c r="M121" s="132"/>
      <c r="N121" s="133"/>
      <c r="O121" s="134"/>
      <c r="P121" s="134"/>
    </row>
    <row r="122" spans="1:16">
      <c r="A122" s="130"/>
      <c r="B122" s="130"/>
      <c r="C122" s="130"/>
      <c r="D122" s="130"/>
      <c r="E122" s="130"/>
      <c r="F122" s="130"/>
      <c r="G122" s="130"/>
      <c r="H122" s="130"/>
      <c r="I122" s="131"/>
      <c r="J122" s="132"/>
      <c r="K122" s="132"/>
      <c r="L122" s="132"/>
      <c r="M122" s="132"/>
      <c r="N122" s="133"/>
      <c r="O122" s="134"/>
      <c r="P122" s="134"/>
    </row>
    <row r="123" spans="1:16">
      <c r="A123" s="130"/>
      <c r="B123" s="133"/>
      <c r="C123" s="135"/>
      <c r="D123" s="135"/>
      <c r="E123" s="135"/>
      <c r="F123" s="135"/>
      <c r="G123" s="135"/>
      <c r="H123" s="135"/>
      <c r="I123" s="136"/>
      <c r="J123" s="137"/>
      <c r="K123" s="137"/>
      <c r="L123" s="137"/>
      <c r="M123" s="137"/>
      <c r="N123" s="136"/>
      <c r="O123" s="134"/>
      <c r="P123" s="134"/>
    </row>
    <row r="124" spans="1:16">
      <c r="A124" s="130"/>
      <c r="B124" s="118"/>
      <c r="C124" s="118"/>
      <c r="D124" s="118"/>
      <c r="E124" s="118"/>
      <c r="F124" s="118"/>
      <c r="G124" s="118"/>
      <c r="H124" s="118"/>
      <c r="I124" s="131"/>
      <c r="J124" s="132"/>
      <c r="K124" s="132"/>
      <c r="L124" s="132"/>
      <c r="M124" s="132"/>
      <c r="N124" s="136"/>
      <c r="O124" s="134"/>
      <c r="P124" s="134"/>
    </row>
    <row r="125" spans="1:16">
      <c r="A125" s="130"/>
      <c r="B125" s="118"/>
      <c r="C125" s="118"/>
      <c r="D125" s="118"/>
      <c r="E125" s="118"/>
      <c r="F125" s="118"/>
      <c r="G125" s="118"/>
      <c r="H125" s="118"/>
      <c r="I125" s="131"/>
      <c r="J125" s="132"/>
      <c r="K125" s="132"/>
      <c r="L125" s="132"/>
      <c r="M125" s="132"/>
      <c r="N125" s="136"/>
      <c r="O125" s="134"/>
      <c r="P125" s="134"/>
    </row>
    <row r="126" spans="1:16">
      <c r="A126" s="130"/>
      <c r="B126" s="118"/>
      <c r="C126" s="118"/>
      <c r="D126" s="118"/>
      <c r="E126" s="118"/>
      <c r="F126" s="118"/>
      <c r="G126" s="118"/>
      <c r="H126" s="118"/>
      <c r="I126" s="131"/>
      <c r="J126" s="132"/>
      <c r="K126" s="132"/>
      <c r="L126" s="132"/>
      <c r="M126" s="132"/>
      <c r="N126" s="136"/>
      <c r="O126" s="134"/>
      <c r="P126" s="134"/>
    </row>
    <row r="127" spans="1:16">
      <c r="A127" s="130"/>
      <c r="B127" s="118"/>
      <c r="C127" s="118"/>
      <c r="D127" s="118"/>
      <c r="E127" s="118"/>
      <c r="F127" s="118"/>
      <c r="G127" s="118"/>
      <c r="H127" s="118"/>
      <c r="I127" s="131"/>
      <c r="J127" s="132"/>
      <c r="K127" s="132"/>
      <c r="L127" s="132"/>
      <c r="M127" s="132"/>
      <c r="N127" s="136"/>
      <c r="O127" s="134"/>
      <c r="P127" s="134"/>
    </row>
    <row r="128" spans="1:16">
      <c r="A128" s="118"/>
      <c r="B128" s="139"/>
      <c r="C128" s="139"/>
      <c r="D128" s="139"/>
      <c r="E128" s="139"/>
      <c r="F128" s="139"/>
      <c r="G128" s="140"/>
      <c r="H128" s="140"/>
      <c r="I128" s="118"/>
      <c r="J128" s="141"/>
      <c r="K128" s="141"/>
      <c r="L128" s="141"/>
      <c r="M128" s="141"/>
      <c r="N128" s="142"/>
      <c r="O128" s="134"/>
      <c r="P128" s="134"/>
    </row>
    <row r="129" spans="1:16">
      <c r="A129" s="164"/>
      <c r="B129" s="165"/>
      <c r="C129" s="120"/>
      <c r="D129" s="120"/>
      <c r="E129" s="166"/>
      <c r="F129" s="167"/>
      <c r="G129" s="143"/>
      <c r="H129" s="143"/>
      <c r="I129" s="120"/>
      <c r="J129" s="168"/>
      <c r="K129" s="168"/>
      <c r="L129" s="168"/>
      <c r="M129" s="168"/>
      <c r="N129" s="169"/>
      <c r="O129" s="170"/>
      <c r="P129" s="170"/>
    </row>
    <row r="130" spans="1:16">
      <c r="A130" s="164"/>
      <c r="B130" s="139"/>
      <c r="C130" s="166"/>
      <c r="D130" s="166"/>
      <c r="E130" s="166"/>
      <c r="F130" s="125"/>
      <c r="G130" s="120"/>
      <c r="H130" s="120"/>
      <c r="I130" s="171"/>
      <c r="J130" s="172"/>
      <c r="K130" s="172"/>
      <c r="L130" s="172"/>
      <c r="M130" s="172"/>
      <c r="N130" s="173"/>
      <c r="O130" s="170"/>
      <c r="P130" s="170"/>
    </row>
    <row r="131" spans="1:16">
      <c r="A131" s="164"/>
      <c r="B131" s="139"/>
      <c r="C131" s="166"/>
      <c r="D131" s="166"/>
      <c r="E131" s="166"/>
      <c r="F131" s="125"/>
      <c r="G131" s="120"/>
      <c r="H131" s="120"/>
      <c r="I131" s="171"/>
      <c r="J131" s="168"/>
      <c r="K131" s="168"/>
      <c r="L131" s="168"/>
      <c r="M131" s="168"/>
      <c r="N131" s="174"/>
      <c r="O131" s="170"/>
      <c r="P131" s="170"/>
    </row>
    <row r="132" spans="1:16">
      <c r="A132" s="164"/>
      <c r="B132" s="139"/>
      <c r="C132" s="166"/>
      <c r="D132" s="166"/>
      <c r="E132" s="166"/>
      <c r="F132" s="125"/>
      <c r="G132" s="120"/>
      <c r="H132" s="120"/>
      <c r="I132" s="171"/>
      <c r="J132" s="168"/>
      <c r="K132" s="168"/>
      <c r="L132" s="168"/>
      <c r="M132" s="168"/>
      <c r="N132" s="174"/>
      <c r="O132" s="170"/>
      <c r="P132" s="170"/>
    </row>
    <row r="133" spans="1:16">
      <c r="A133" s="164"/>
      <c r="B133" s="139"/>
      <c r="C133" s="166"/>
      <c r="D133" s="166"/>
      <c r="E133" s="166"/>
      <c r="F133" s="125"/>
      <c r="G133" s="120"/>
      <c r="H133" s="120"/>
      <c r="I133" s="171"/>
      <c r="J133" s="168"/>
      <c r="K133" s="168"/>
      <c r="L133" s="168"/>
      <c r="M133" s="168"/>
      <c r="N133" s="174"/>
      <c r="O133" s="170"/>
      <c r="P133" s="170"/>
    </row>
  </sheetData>
  <mergeCells count="15">
    <mergeCell ref="A6:A8"/>
    <mergeCell ref="B6:B8"/>
    <mergeCell ref="A1:M1"/>
    <mergeCell ref="K2:M2"/>
    <mergeCell ref="K3:M3"/>
    <mergeCell ref="K4:M4"/>
    <mergeCell ref="M6:M8"/>
    <mergeCell ref="C6:L6"/>
    <mergeCell ref="C7:D7"/>
    <mergeCell ref="E7:F7"/>
    <mergeCell ref="G7:H7"/>
    <mergeCell ref="I7:J7"/>
    <mergeCell ref="K7:L7"/>
    <mergeCell ref="D2:H2"/>
    <mergeCell ref="D3:H3"/>
  </mergeCells>
  <pageMargins left="0.27559055118110237" right="0.19685039370078741" top="0.59055118110236227" bottom="0.47244094488188981" header="0.31496062992125984" footer="0.31496062992125984"/>
  <pageSetup paperSize="8" scale="99" orientation="landscape" r:id="rId1"/>
</worksheet>
</file>

<file path=xl/worksheets/sheet6.xml><?xml version="1.0" encoding="utf-8"?>
<worksheet xmlns="http://schemas.openxmlformats.org/spreadsheetml/2006/main" xmlns:r="http://schemas.openxmlformats.org/officeDocument/2006/relationships">
  <dimension ref="A1:X133"/>
  <sheetViews>
    <sheetView zoomScaleNormal="100" workbookViewId="0">
      <selection activeCell="C15" sqref="C15"/>
    </sheetView>
  </sheetViews>
  <sheetFormatPr defaultRowHeight="15"/>
  <cols>
    <col min="1" max="1" width="8.28515625" style="122" customWidth="1"/>
    <col min="2" max="2" width="44.42578125" style="122" customWidth="1"/>
    <col min="3" max="3" width="15.85546875" style="122" customWidth="1"/>
    <col min="4" max="10" width="10.7109375" style="122" customWidth="1"/>
    <col min="11" max="11" width="12.5703125" style="122" customWidth="1"/>
    <col min="12" max="12" width="10.7109375" style="122" customWidth="1"/>
    <col min="13" max="13" width="25.140625" style="122" customWidth="1"/>
    <col min="14" max="14" width="13.28515625" style="122" customWidth="1"/>
    <col min="15" max="15" width="11.28515625" style="122" customWidth="1"/>
    <col min="16" max="16" width="11" style="122" customWidth="1"/>
    <col min="17" max="16384" width="9.140625" style="122"/>
  </cols>
  <sheetData>
    <row r="1" spans="1:18" ht="20.25" customHeight="1">
      <c r="A1" s="598" t="s">
        <v>228</v>
      </c>
      <c r="B1" s="598"/>
      <c r="C1" s="598"/>
      <c r="D1" s="598"/>
      <c r="E1" s="598"/>
      <c r="F1" s="598"/>
      <c r="G1" s="598"/>
      <c r="H1" s="598"/>
      <c r="I1" s="598"/>
      <c r="J1" s="598"/>
      <c r="K1" s="598"/>
      <c r="L1" s="598"/>
      <c r="M1" s="598"/>
      <c r="N1" s="124"/>
    </row>
    <row r="2" spans="1:18" ht="20.25" customHeight="1">
      <c r="A2" s="124"/>
      <c r="B2" s="124"/>
      <c r="C2" s="124"/>
      <c r="D2" s="632" t="s">
        <v>225</v>
      </c>
      <c r="E2" s="632"/>
      <c r="F2" s="632"/>
      <c r="G2" s="632"/>
      <c r="H2" s="632"/>
      <c r="I2" s="124"/>
      <c r="J2" s="124"/>
      <c r="K2" s="599" t="s">
        <v>206</v>
      </c>
      <c r="L2" s="599"/>
      <c r="M2" s="599"/>
      <c r="N2" s="124"/>
    </row>
    <row r="3" spans="1:18" ht="20.25" customHeight="1">
      <c r="A3" s="124"/>
      <c r="B3" s="124"/>
      <c r="C3" s="124"/>
      <c r="D3" s="632" t="s">
        <v>248</v>
      </c>
      <c r="E3" s="632"/>
      <c r="F3" s="632"/>
      <c r="G3" s="632"/>
      <c r="H3" s="632"/>
      <c r="I3" s="124"/>
      <c r="J3" s="124"/>
      <c r="K3" s="599" t="s">
        <v>207</v>
      </c>
      <c r="L3" s="599"/>
      <c r="M3" s="599"/>
      <c r="N3" s="124"/>
    </row>
    <row r="4" spans="1:18" ht="20.25" customHeight="1">
      <c r="A4" s="124"/>
      <c r="B4" s="124"/>
      <c r="C4" s="124"/>
      <c r="D4" s="124"/>
      <c r="E4" s="124"/>
      <c r="F4" s="124"/>
      <c r="G4" s="124"/>
      <c r="H4" s="124"/>
      <c r="I4" s="124"/>
      <c r="J4" s="124"/>
      <c r="K4" s="599" t="s">
        <v>223</v>
      </c>
      <c r="L4" s="599"/>
      <c r="M4" s="599"/>
      <c r="N4" s="124"/>
    </row>
    <row r="5" spans="1:18" s="125" customFormat="1" ht="20.25" customHeight="1" thickBot="1">
      <c r="M5" s="126" t="s">
        <v>109</v>
      </c>
    </row>
    <row r="6" spans="1:18" s="170" customFormat="1" ht="15" customHeight="1">
      <c r="A6" s="615" t="s">
        <v>111</v>
      </c>
      <c r="B6" s="618" t="s">
        <v>1</v>
      </c>
      <c r="C6" s="624" t="s">
        <v>226</v>
      </c>
      <c r="D6" s="624"/>
      <c r="E6" s="624"/>
      <c r="F6" s="624"/>
      <c r="G6" s="624"/>
      <c r="H6" s="624"/>
      <c r="I6" s="624"/>
      <c r="J6" s="624"/>
      <c r="K6" s="624"/>
      <c r="L6" s="625"/>
      <c r="M6" s="621" t="s">
        <v>107</v>
      </c>
      <c r="N6" s="146"/>
      <c r="O6" s="139"/>
      <c r="P6" s="177"/>
    </row>
    <row r="7" spans="1:18" ht="15" customHeight="1">
      <c r="A7" s="616"/>
      <c r="B7" s="619"/>
      <c r="C7" s="626" t="s">
        <v>62</v>
      </c>
      <c r="D7" s="627"/>
      <c r="E7" s="626" t="s">
        <v>91</v>
      </c>
      <c r="F7" s="627"/>
      <c r="G7" s="626" t="s">
        <v>92</v>
      </c>
      <c r="H7" s="627"/>
      <c r="I7" s="628" t="s">
        <v>93</v>
      </c>
      <c r="J7" s="629"/>
      <c r="K7" s="630" t="s">
        <v>94</v>
      </c>
      <c r="L7" s="631"/>
      <c r="M7" s="622"/>
      <c r="N7" s="146"/>
      <c r="O7" s="139"/>
      <c r="P7" s="177"/>
      <c r="Q7" s="170"/>
    </row>
    <row r="8" spans="1:18" ht="15" customHeight="1" thickBot="1">
      <c r="A8" s="617"/>
      <c r="B8" s="620"/>
      <c r="C8" s="175" t="s">
        <v>154</v>
      </c>
      <c r="D8" s="175" t="s">
        <v>97</v>
      </c>
      <c r="E8" s="175" t="s">
        <v>95</v>
      </c>
      <c r="F8" s="175" t="s">
        <v>98</v>
      </c>
      <c r="G8" s="175" t="s">
        <v>95</v>
      </c>
      <c r="H8" s="175" t="s">
        <v>98</v>
      </c>
      <c r="I8" s="175" t="s">
        <v>95</v>
      </c>
      <c r="J8" s="344" t="s">
        <v>98</v>
      </c>
      <c r="K8" s="176" t="s">
        <v>95</v>
      </c>
      <c r="L8" s="179" t="s">
        <v>98</v>
      </c>
      <c r="M8" s="623"/>
      <c r="N8" s="146"/>
      <c r="O8" s="139"/>
      <c r="P8" s="177"/>
      <c r="Q8" s="170"/>
    </row>
    <row r="9" spans="1:18" s="243" customFormat="1" ht="18" customHeight="1">
      <c r="A9" s="236" t="s">
        <v>139</v>
      </c>
      <c r="B9" s="237" t="s">
        <v>128</v>
      </c>
      <c r="C9" s="238">
        <f>C10+C17+C21+C22+C24</f>
        <v>6753.9699999999993</v>
      </c>
      <c r="D9" s="238">
        <f>D10+D17+D21+D22+D24</f>
        <v>4983.4130000000005</v>
      </c>
      <c r="E9" s="238">
        <f t="shared" ref="E9:L9" si="0">E10+E17+E21+E22+E24</f>
        <v>1061.356</v>
      </c>
      <c r="F9" s="238">
        <f t="shared" si="0"/>
        <v>1061.356</v>
      </c>
      <c r="G9" s="238">
        <f t="shared" si="0"/>
        <v>1994.5479999999998</v>
      </c>
      <c r="H9" s="238">
        <f t="shared" si="0"/>
        <v>1994.5479999999998</v>
      </c>
      <c r="I9" s="238">
        <f t="shared" si="0"/>
        <v>1927.509</v>
      </c>
      <c r="J9" s="238">
        <f>J10+J17+J21+J22+J24</f>
        <v>1927.509</v>
      </c>
      <c r="K9" s="238">
        <f t="shared" si="0"/>
        <v>0</v>
      </c>
      <c r="L9" s="238">
        <f t="shared" si="0"/>
        <v>0</v>
      </c>
      <c r="M9" s="341">
        <f>F9+H9+J9+L9</f>
        <v>4983.4129999999996</v>
      </c>
      <c r="N9" s="239"/>
      <c r="O9" s="240"/>
      <c r="P9" s="241"/>
      <c r="Q9" s="242"/>
    </row>
    <row r="10" spans="1:18" s="200" customFormat="1" ht="20.25" customHeight="1">
      <c r="A10" s="227" t="s">
        <v>72</v>
      </c>
      <c r="B10" s="228" t="s">
        <v>123</v>
      </c>
      <c r="C10" s="229">
        <f>SUM(C11:C16)</f>
        <v>3813.74</v>
      </c>
      <c r="D10" s="229">
        <f>SUM(D11:D16)</f>
        <v>3282.2730000000001</v>
      </c>
      <c r="E10" s="229">
        <f t="shared" ref="E10:L10" si="1">SUM(E11:E16)</f>
        <v>1061.356</v>
      </c>
      <c r="F10" s="229">
        <f t="shared" si="1"/>
        <v>1061.356</v>
      </c>
      <c r="G10" s="229">
        <f t="shared" si="1"/>
        <v>1793.4079999999999</v>
      </c>
      <c r="H10" s="229">
        <f t="shared" si="1"/>
        <v>1793.4079999999999</v>
      </c>
      <c r="I10" s="229">
        <f t="shared" si="1"/>
        <v>427.50900000000001</v>
      </c>
      <c r="J10" s="229">
        <f t="shared" si="1"/>
        <v>427.50900000000001</v>
      </c>
      <c r="K10" s="229">
        <f t="shared" si="1"/>
        <v>0</v>
      </c>
      <c r="L10" s="229">
        <f t="shared" si="1"/>
        <v>0</v>
      </c>
      <c r="M10" s="230"/>
      <c r="N10" s="231"/>
      <c r="O10" s="231"/>
      <c r="P10" s="231"/>
      <c r="Q10" s="232"/>
      <c r="R10" s="200" t="s">
        <v>110</v>
      </c>
    </row>
    <row r="11" spans="1:18">
      <c r="A11" s="121" t="s">
        <v>73</v>
      </c>
      <c r="B11" s="129" t="s">
        <v>124</v>
      </c>
      <c r="C11" s="262">
        <f>E11+G11+I11+K11</f>
        <v>0</v>
      </c>
      <c r="D11" s="262">
        <f>F11+H11+J11+L11</f>
        <v>0</v>
      </c>
      <c r="E11" s="127"/>
      <c r="F11" s="127"/>
      <c r="G11" s="127"/>
      <c r="H11" s="127"/>
      <c r="I11" s="127"/>
      <c r="J11" s="127"/>
      <c r="K11" s="127"/>
      <c r="L11" s="127"/>
      <c r="M11" s="128"/>
      <c r="N11" s="178"/>
      <c r="O11" s="178"/>
      <c r="P11" s="178"/>
      <c r="Q11" s="170"/>
    </row>
    <row r="12" spans="1:18">
      <c r="A12" s="121" t="s">
        <v>112</v>
      </c>
      <c r="B12" s="129" t="s">
        <v>125</v>
      </c>
      <c r="C12" s="262">
        <f t="shared" ref="C12:D16" si="2">E12+G12+I12+K12</f>
        <v>0</v>
      </c>
      <c r="D12" s="262">
        <f t="shared" si="2"/>
        <v>0</v>
      </c>
      <c r="E12" s="127"/>
      <c r="F12" s="127"/>
      <c r="G12" s="127"/>
      <c r="H12" s="127"/>
      <c r="I12" s="127"/>
      <c r="J12" s="127"/>
      <c r="K12" s="127"/>
      <c r="L12" s="127"/>
      <c r="M12" s="128"/>
      <c r="N12" s="178"/>
      <c r="O12" s="178"/>
      <c r="P12" s="178"/>
      <c r="Q12" s="170"/>
    </row>
    <row r="13" spans="1:18" ht="30">
      <c r="A13" s="121" t="s">
        <v>113</v>
      </c>
      <c r="B13" s="129" t="s">
        <v>126</v>
      </c>
      <c r="C13" s="262">
        <f t="shared" si="2"/>
        <v>0</v>
      </c>
      <c r="D13" s="262">
        <f t="shared" si="2"/>
        <v>0</v>
      </c>
      <c r="E13" s="127"/>
      <c r="F13" s="127"/>
      <c r="G13" s="127"/>
      <c r="H13" s="127"/>
      <c r="I13" s="127"/>
      <c r="J13" s="127"/>
      <c r="K13" s="127"/>
      <c r="L13" s="127"/>
      <c r="M13" s="128"/>
      <c r="N13" s="178"/>
      <c r="O13" s="178"/>
      <c r="P13" s="178"/>
      <c r="Q13" s="170"/>
    </row>
    <row r="14" spans="1:18" ht="30">
      <c r="A14" s="121" t="s">
        <v>114</v>
      </c>
      <c r="B14" s="129" t="s">
        <v>127</v>
      </c>
      <c r="C14" s="262">
        <f t="shared" si="2"/>
        <v>0</v>
      </c>
      <c r="D14" s="262">
        <f t="shared" si="2"/>
        <v>0</v>
      </c>
      <c r="E14" s="127"/>
      <c r="F14" s="127"/>
      <c r="G14" s="127"/>
      <c r="H14" s="127"/>
      <c r="I14" s="127"/>
      <c r="J14" s="127"/>
      <c r="K14" s="127"/>
      <c r="L14" s="127"/>
      <c r="M14" s="128"/>
      <c r="N14" s="178"/>
      <c r="O14" s="178"/>
      <c r="P14" s="178"/>
      <c r="Q14" s="170"/>
    </row>
    <row r="15" spans="1:18" ht="30">
      <c r="A15" s="121" t="s">
        <v>115</v>
      </c>
      <c r="B15" s="284" t="s">
        <v>129</v>
      </c>
      <c r="C15" s="12">
        <v>3813.74</v>
      </c>
      <c r="D15" s="262">
        <f>F15+H15+J15+L15</f>
        <v>3282.2730000000001</v>
      </c>
      <c r="E15" s="12">
        <v>1061.356</v>
      </c>
      <c r="F15" s="12">
        <v>1061.356</v>
      </c>
      <c r="G15" s="12">
        <f>H15</f>
        <v>1793.4079999999999</v>
      </c>
      <c r="H15" s="12">
        <f>1143.094+650.314</f>
        <v>1793.4079999999999</v>
      </c>
      <c r="I15" s="12">
        <f>212.386+215.123</f>
        <v>427.50900000000001</v>
      </c>
      <c r="J15" s="12">
        <f>212.386+215.123</f>
        <v>427.50900000000001</v>
      </c>
      <c r="K15" s="12">
        <v>0</v>
      </c>
      <c r="L15" s="12">
        <v>0</v>
      </c>
      <c r="M15" s="128"/>
      <c r="N15" s="178"/>
      <c r="O15" s="178"/>
      <c r="P15" s="178"/>
      <c r="Q15" s="170"/>
    </row>
    <row r="16" spans="1:18">
      <c r="A16" s="121" t="s">
        <v>116</v>
      </c>
      <c r="B16" s="129" t="s">
        <v>130</v>
      </c>
      <c r="C16" s="12">
        <v>0</v>
      </c>
      <c r="D16" s="262">
        <f t="shared" si="2"/>
        <v>0</v>
      </c>
      <c r="E16" s="12">
        <v>0</v>
      </c>
      <c r="F16" s="12">
        <v>0</v>
      </c>
      <c r="G16" s="12">
        <v>0</v>
      </c>
      <c r="H16" s="12">
        <v>0</v>
      </c>
      <c r="I16" s="12">
        <v>0</v>
      </c>
      <c r="J16" s="12">
        <v>0</v>
      </c>
      <c r="K16" s="12">
        <v>0</v>
      </c>
      <c r="L16" s="12">
        <v>0</v>
      </c>
      <c r="M16" s="128"/>
      <c r="N16" s="178"/>
      <c r="O16" s="178"/>
      <c r="P16" s="178"/>
      <c r="Q16" s="170"/>
    </row>
    <row r="17" spans="1:17" s="200" customFormat="1">
      <c r="A17" s="227" t="s">
        <v>64</v>
      </c>
      <c r="B17" s="233" t="s">
        <v>131</v>
      </c>
      <c r="C17" s="229">
        <f>SUM(C18:C20)</f>
        <v>2940.23</v>
      </c>
      <c r="D17" s="229">
        <f t="shared" ref="D17:L17" si="3">SUM(D18:D20)</f>
        <v>1701.1399999999999</v>
      </c>
      <c r="E17" s="229">
        <f t="shared" si="3"/>
        <v>0</v>
      </c>
      <c r="F17" s="229">
        <f t="shared" si="3"/>
        <v>0</v>
      </c>
      <c r="G17" s="229">
        <f t="shared" si="3"/>
        <v>201.14</v>
      </c>
      <c r="H17" s="229">
        <f>SUM(H18:H20)</f>
        <v>201.14</v>
      </c>
      <c r="I17" s="229">
        <f t="shared" si="3"/>
        <v>1500</v>
      </c>
      <c r="J17" s="229">
        <f t="shared" si="3"/>
        <v>1500</v>
      </c>
      <c r="K17" s="229">
        <f t="shared" si="3"/>
        <v>0</v>
      </c>
      <c r="L17" s="229">
        <f t="shared" si="3"/>
        <v>0</v>
      </c>
      <c r="M17" s="230"/>
      <c r="N17" s="231"/>
      <c r="O17" s="231"/>
      <c r="P17" s="231"/>
      <c r="Q17" s="232"/>
    </row>
    <row r="18" spans="1:17">
      <c r="A18" s="121" t="s">
        <v>65</v>
      </c>
      <c r="B18" s="284" t="s">
        <v>132</v>
      </c>
      <c r="C18" s="12">
        <v>2940.23</v>
      </c>
      <c r="D18" s="262">
        <f>F18+H18+J18+L18</f>
        <v>1701.1399999999999</v>
      </c>
      <c r="E18" s="12">
        <v>0</v>
      </c>
      <c r="F18" s="12">
        <v>0</v>
      </c>
      <c r="G18" s="12">
        <f>H18</f>
        <v>201.14</v>
      </c>
      <c r="H18" s="12">
        <v>201.14</v>
      </c>
      <c r="I18" s="12">
        <v>1500</v>
      </c>
      <c r="J18" s="12">
        <v>1500</v>
      </c>
      <c r="K18" s="12">
        <v>0</v>
      </c>
      <c r="L18" s="12">
        <v>0</v>
      </c>
      <c r="M18" s="128"/>
      <c r="N18" s="178"/>
      <c r="O18" s="178"/>
      <c r="P18" s="178"/>
      <c r="Q18" s="170"/>
    </row>
    <row r="19" spans="1:17">
      <c r="A19" s="121" t="s">
        <v>74</v>
      </c>
      <c r="B19" s="129" t="s">
        <v>133</v>
      </c>
      <c r="C19" s="12">
        <v>0</v>
      </c>
      <c r="D19" s="262">
        <f t="shared" ref="D19:D24" si="4">F19+H19+J19+L19</f>
        <v>0</v>
      </c>
      <c r="E19" s="12">
        <v>0</v>
      </c>
      <c r="F19" s="12">
        <v>0</v>
      </c>
      <c r="G19" s="12">
        <v>0</v>
      </c>
      <c r="H19" s="12">
        <v>0</v>
      </c>
      <c r="I19" s="12">
        <v>0</v>
      </c>
      <c r="J19" s="12">
        <v>0</v>
      </c>
      <c r="K19" s="12">
        <v>0</v>
      </c>
      <c r="L19" s="12">
        <v>0</v>
      </c>
      <c r="M19" s="128"/>
      <c r="N19" s="178"/>
      <c r="O19" s="178"/>
      <c r="P19" s="178"/>
      <c r="Q19" s="170"/>
    </row>
    <row r="20" spans="1:17" ht="30">
      <c r="A20" s="121" t="s">
        <v>75</v>
      </c>
      <c r="B20" s="129" t="s">
        <v>134</v>
      </c>
      <c r="C20" s="12">
        <v>0</v>
      </c>
      <c r="D20" s="262">
        <f t="shared" si="4"/>
        <v>0</v>
      </c>
      <c r="E20" s="12">
        <v>0</v>
      </c>
      <c r="F20" s="12">
        <v>0</v>
      </c>
      <c r="G20" s="12">
        <v>0</v>
      </c>
      <c r="H20" s="12">
        <v>0</v>
      </c>
      <c r="I20" s="12">
        <v>0</v>
      </c>
      <c r="J20" s="12">
        <v>0</v>
      </c>
      <c r="K20" s="12">
        <v>0</v>
      </c>
      <c r="L20" s="12">
        <v>0</v>
      </c>
      <c r="M20" s="128"/>
      <c r="N20" s="178"/>
      <c r="O20" s="178"/>
      <c r="P20" s="178"/>
      <c r="Q20" s="170"/>
    </row>
    <row r="21" spans="1:17" s="200" customFormat="1">
      <c r="A21" s="227" t="s">
        <v>66</v>
      </c>
      <c r="B21" s="233" t="s">
        <v>135</v>
      </c>
      <c r="C21" s="198">
        <v>0</v>
      </c>
      <c r="D21" s="263">
        <f t="shared" si="4"/>
        <v>0</v>
      </c>
      <c r="E21" s="198">
        <v>0</v>
      </c>
      <c r="F21" s="198">
        <v>0</v>
      </c>
      <c r="G21" s="198">
        <v>0</v>
      </c>
      <c r="H21" s="198">
        <v>0</v>
      </c>
      <c r="I21" s="198">
        <v>0</v>
      </c>
      <c r="J21" s="198">
        <v>0</v>
      </c>
      <c r="K21" s="198">
        <v>0</v>
      </c>
      <c r="L21" s="198">
        <v>0</v>
      </c>
      <c r="M21" s="230"/>
      <c r="N21" s="231"/>
      <c r="O21" s="231"/>
      <c r="P21" s="231"/>
      <c r="Q21" s="232"/>
    </row>
    <row r="22" spans="1:17" s="200" customFormat="1">
      <c r="A22" s="227" t="s">
        <v>28</v>
      </c>
      <c r="B22" s="233" t="s">
        <v>136</v>
      </c>
      <c r="C22" s="198">
        <v>0</v>
      </c>
      <c r="D22" s="263">
        <f t="shared" si="4"/>
        <v>0</v>
      </c>
      <c r="E22" s="198">
        <v>0</v>
      </c>
      <c r="F22" s="198">
        <v>0</v>
      </c>
      <c r="G22" s="198">
        <v>0</v>
      </c>
      <c r="H22" s="198">
        <v>0</v>
      </c>
      <c r="I22" s="198">
        <v>0</v>
      </c>
      <c r="J22" s="198">
        <v>0</v>
      </c>
      <c r="K22" s="198">
        <v>0</v>
      </c>
      <c r="L22" s="198">
        <v>0</v>
      </c>
      <c r="M22" s="230"/>
      <c r="N22" s="231"/>
      <c r="O22" s="231"/>
      <c r="P22" s="231"/>
      <c r="Q22" s="232"/>
    </row>
    <row r="23" spans="1:17">
      <c r="A23" s="121" t="s">
        <v>117</v>
      </c>
      <c r="B23" s="129" t="s">
        <v>137</v>
      </c>
      <c r="C23" s="12">
        <v>0</v>
      </c>
      <c r="D23" s="262">
        <f t="shared" si="4"/>
        <v>0</v>
      </c>
      <c r="E23" s="12">
        <v>0</v>
      </c>
      <c r="F23" s="12">
        <v>0</v>
      </c>
      <c r="G23" s="12">
        <v>0</v>
      </c>
      <c r="H23" s="12">
        <v>0</v>
      </c>
      <c r="I23" s="12">
        <v>0</v>
      </c>
      <c r="J23" s="12">
        <v>0</v>
      </c>
      <c r="K23" s="12">
        <v>0</v>
      </c>
      <c r="L23" s="12">
        <v>0</v>
      </c>
      <c r="M23" s="128"/>
      <c r="N23" s="178"/>
      <c r="O23" s="178"/>
      <c r="P23" s="178"/>
      <c r="Q23" s="170"/>
    </row>
    <row r="24" spans="1:17" s="200" customFormat="1" ht="15.75" thickBot="1">
      <c r="A24" s="227" t="s">
        <v>29</v>
      </c>
      <c r="B24" s="233" t="s">
        <v>138</v>
      </c>
      <c r="C24" s="234"/>
      <c r="D24" s="263">
        <f t="shared" si="4"/>
        <v>0</v>
      </c>
      <c r="E24" s="234"/>
      <c r="F24" s="234"/>
      <c r="G24" s="234"/>
      <c r="H24" s="234"/>
      <c r="I24" s="234"/>
      <c r="J24" s="234"/>
      <c r="K24" s="234"/>
      <c r="L24" s="234"/>
      <c r="M24" s="230"/>
      <c r="N24" s="231"/>
      <c r="O24" s="231"/>
      <c r="P24" s="231"/>
      <c r="Q24" s="232"/>
    </row>
    <row r="25" spans="1:17" s="251" customFormat="1">
      <c r="A25" s="244" t="s">
        <v>34</v>
      </c>
      <c r="B25" s="245" t="s">
        <v>140</v>
      </c>
      <c r="C25" s="246">
        <f>SUM(C26:C32)</f>
        <v>150992.91</v>
      </c>
      <c r="D25" s="246">
        <f>SUM(D26:D32)</f>
        <v>0</v>
      </c>
      <c r="E25" s="246">
        <f t="shared" ref="E25:L25" si="5">SUM(E26:E32)</f>
        <v>0</v>
      </c>
      <c r="F25" s="246">
        <f t="shared" si="5"/>
        <v>0</v>
      </c>
      <c r="G25" s="246">
        <f t="shared" si="5"/>
        <v>0</v>
      </c>
      <c r="H25" s="246">
        <f t="shared" si="5"/>
        <v>0</v>
      </c>
      <c r="I25" s="246">
        <f t="shared" si="5"/>
        <v>0</v>
      </c>
      <c r="J25" s="246">
        <f t="shared" si="5"/>
        <v>0</v>
      </c>
      <c r="K25" s="246">
        <f t="shared" si="5"/>
        <v>0</v>
      </c>
      <c r="L25" s="246">
        <f t="shared" si="5"/>
        <v>0</v>
      </c>
      <c r="M25" s="247"/>
      <c r="N25" s="248"/>
      <c r="O25" s="249"/>
      <c r="P25" s="249"/>
      <c r="Q25" s="250"/>
    </row>
    <row r="26" spans="1:17">
      <c r="A26" s="121" t="s">
        <v>83</v>
      </c>
      <c r="B26" s="129" t="s">
        <v>141</v>
      </c>
      <c r="C26" s="12">
        <v>0</v>
      </c>
      <c r="D26" s="262">
        <f>F26+H26+J26+L26</f>
        <v>0</v>
      </c>
      <c r="E26" s="12">
        <v>0</v>
      </c>
      <c r="F26" s="12">
        <v>0</v>
      </c>
      <c r="G26" s="12">
        <v>0</v>
      </c>
      <c r="H26" s="12">
        <v>0</v>
      </c>
      <c r="I26" s="12">
        <v>0</v>
      </c>
      <c r="J26" s="12">
        <v>0</v>
      </c>
      <c r="K26" s="12">
        <v>0</v>
      </c>
      <c r="L26" s="12">
        <v>0</v>
      </c>
      <c r="M26" s="128"/>
      <c r="N26" s="178"/>
      <c r="O26" s="178"/>
      <c r="P26" s="178"/>
      <c r="Q26" s="170"/>
    </row>
    <row r="27" spans="1:17">
      <c r="A27" s="121" t="s">
        <v>69</v>
      </c>
      <c r="B27" s="129" t="s">
        <v>142</v>
      </c>
      <c r="C27" s="12">
        <v>0</v>
      </c>
      <c r="D27" s="262">
        <f t="shared" ref="D27:D32" si="6">F27+H27+J27+L27</f>
        <v>0</v>
      </c>
      <c r="E27" s="12">
        <v>0</v>
      </c>
      <c r="F27" s="12">
        <v>0</v>
      </c>
      <c r="G27" s="12">
        <v>0</v>
      </c>
      <c r="H27" s="12">
        <v>0</v>
      </c>
      <c r="I27" s="12">
        <v>0</v>
      </c>
      <c r="J27" s="12">
        <v>0</v>
      </c>
      <c r="K27" s="12">
        <v>0</v>
      </c>
      <c r="L27" s="12">
        <v>0</v>
      </c>
      <c r="M27" s="128"/>
      <c r="N27" s="178"/>
      <c r="O27" s="178"/>
      <c r="P27" s="178"/>
      <c r="Q27" s="170"/>
    </row>
    <row r="28" spans="1:17">
      <c r="A28" s="121" t="s">
        <v>118</v>
      </c>
      <c r="B28" s="129" t="s">
        <v>143</v>
      </c>
      <c r="C28" s="12">
        <v>0</v>
      </c>
      <c r="D28" s="262">
        <f t="shared" si="6"/>
        <v>0</v>
      </c>
      <c r="E28" s="12">
        <v>0</v>
      </c>
      <c r="F28" s="12">
        <v>0</v>
      </c>
      <c r="G28" s="12">
        <v>0</v>
      </c>
      <c r="H28" s="12">
        <v>0</v>
      </c>
      <c r="I28" s="12">
        <v>0</v>
      </c>
      <c r="J28" s="12">
        <v>0</v>
      </c>
      <c r="K28" s="12">
        <v>0</v>
      </c>
      <c r="L28" s="12">
        <v>0</v>
      </c>
      <c r="M28" s="128"/>
      <c r="N28" s="178"/>
      <c r="O28" s="178"/>
      <c r="P28" s="178"/>
      <c r="Q28" s="170"/>
    </row>
    <row r="29" spans="1:17">
      <c r="A29" s="121" t="s">
        <v>119</v>
      </c>
      <c r="B29" s="129" t="s">
        <v>144</v>
      </c>
      <c r="C29" s="235">
        <v>150992.91</v>
      </c>
      <c r="D29" s="262">
        <f t="shared" si="6"/>
        <v>0</v>
      </c>
      <c r="E29" s="12">
        <v>0</v>
      </c>
      <c r="F29" s="12">
        <v>0</v>
      </c>
      <c r="G29" s="12">
        <v>0</v>
      </c>
      <c r="H29" s="12">
        <v>0</v>
      </c>
      <c r="I29" s="12">
        <v>0</v>
      </c>
      <c r="J29" s="12">
        <v>0</v>
      </c>
      <c r="K29" s="12">
        <v>0</v>
      </c>
      <c r="L29" s="12">
        <v>0</v>
      </c>
      <c r="M29" s="128"/>
      <c r="N29" s="178"/>
      <c r="O29" s="178"/>
      <c r="P29" s="178"/>
      <c r="Q29" s="170"/>
    </row>
    <row r="30" spans="1:17">
      <c r="A30" s="121" t="s">
        <v>120</v>
      </c>
      <c r="B30" s="129" t="s">
        <v>145</v>
      </c>
      <c r="C30" s="12">
        <v>0</v>
      </c>
      <c r="D30" s="262">
        <f t="shared" si="6"/>
        <v>0</v>
      </c>
      <c r="E30" s="12">
        <v>0</v>
      </c>
      <c r="F30" s="12">
        <v>0</v>
      </c>
      <c r="G30" s="12">
        <v>0</v>
      </c>
      <c r="H30" s="12">
        <v>0</v>
      </c>
      <c r="I30" s="12">
        <v>0</v>
      </c>
      <c r="J30" s="12">
        <v>0</v>
      </c>
      <c r="K30" s="12">
        <v>0</v>
      </c>
      <c r="L30" s="12">
        <v>0</v>
      </c>
      <c r="M30" s="128"/>
      <c r="N30" s="178"/>
      <c r="O30" s="178"/>
      <c r="P30" s="178"/>
      <c r="Q30" s="170"/>
    </row>
    <row r="31" spans="1:17">
      <c r="A31" s="121" t="s">
        <v>121</v>
      </c>
      <c r="B31" s="129" t="s">
        <v>146</v>
      </c>
      <c r="C31" s="12">
        <v>0</v>
      </c>
      <c r="D31" s="262">
        <f t="shared" si="6"/>
        <v>0</v>
      </c>
      <c r="E31" s="12">
        <v>0</v>
      </c>
      <c r="F31" s="12">
        <v>0</v>
      </c>
      <c r="G31" s="12">
        <v>0</v>
      </c>
      <c r="H31" s="12">
        <v>0</v>
      </c>
      <c r="I31" s="12">
        <v>0</v>
      </c>
      <c r="J31" s="12">
        <v>0</v>
      </c>
      <c r="K31" s="12">
        <v>0</v>
      </c>
      <c r="L31" s="12">
        <v>0</v>
      </c>
      <c r="M31" s="128"/>
      <c r="N31" s="178"/>
      <c r="O31" s="178"/>
      <c r="P31" s="178"/>
      <c r="Q31" s="170"/>
    </row>
    <row r="32" spans="1:17" ht="15.75" thickBot="1">
      <c r="A32" s="121" t="s">
        <v>122</v>
      </c>
      <c r="B32" s="129" t="s">
        <v>147</v>
      </c>
      <c r="C32" s="235">
        <v>0</v>
      </c>
      <c r="D32" s="261">
        <f t="shared" si="6"/>
        <v>0</v>
      </c>
      <c r="E32" s="12">
        <v>0</v>
      </c>
      <c r="F32" s="12">
        <v>0</v>
      </c>
      <c r="G32" s="12">
        <v>0</v>
      </c>
      <c r="H32" s="12">
        <v>0</v>
      </c>
      <c r="I32" s="12">
        <v>0</v>
      </c>
      <c r="J32" s="12">
        <v>0</v>
      </c>
      <c r="K32" s="12">
        <v>0</v>
      </c>
      <c r="L32" s="12">
        <v>0</v>
      </c>
      <c r="M32" s="128"/>
      <c r="N32" s="178"/>
      <c r="O32" s="178"/>
      <c r="P32" s="178"/>
      <c r="Q32" s="170"/>
    </row>
    <row r="33" spans="1:24" s="260" customFormat="1" ht="15.75" thickBot="1">
      <c r="A33" s="257"/>
      <c r="B33" s="252" t="s">
        <v>148</v>
      </c>
      <c r="C33" s="253">
        <f>C25+C9</f>
        <v>157746.88</v>
      </c>
      <c r="D33" s="253">
        <f>D25+D9</f>
        <v>4983.4130000000005</v>
      </c>
      <c r="E33" s="253">
        <f t="shared" ref="E33:H33" si="7">E25+E9</f>
        <v>1061.356</v>
      </c>
      <c r="F33" s="253">
        <f t="shared" si="7"/>
        <v>1061.356</v>
      </c>
      <c r="G33" s="253">
        <f t="shared" si="7"/>
        <v>1994.5479999999998</v>
      </c>
      <c r="H33" s="253">
        <f t="shared" si="7"/>
        <v>1994.5479999999998</v>
      </c>
      <c r="I33" s="253"/>
      <c r="J33" s="254"/>
      <c r="K33" s="254"/>
      <c r="L33" s="254"/>
      <c r="M33" s="255"/>
      <c r="N33" s="256"/>
      <c r="O33" s="258"/>
      <c r="P33" s="258"/>
      <c r="Q33" s="259"/>
    </row>
    <row r="34" spans="1:24">
      <c r="A34" s="116"/>
      <c r="B34" s="130"/>
      <c r="C34" s="130"/>
      <c r="D34" s="130"/>
      <c r="E34" s="130"/>
      <c r="F34" s="130"/>
      <c r="G34" s="130"/>
      <c r="H34" s="130"/>
      <c r="I34" s="131"/>
      <c r="J34" s="132"/>
      <c r="K34" s="132"/>
      <c r="L34" s="132"/>
      <c r="M34" s="132"/>
      <c r="N34" s="133"/>
      <c r="O34" s="134"/>
      <c r="P34" s="134"/>
      <c r="Q34" s="170"/>
    </row>
    <row r="35" spans="1:24" ht="18.75">
      <c r="A35" s="116"/>
      <c r="B35" s="119" t="s">
        <v>152</v>
      </c>
      <c r="C35" s="119"/>
      <c r="D35" s="119"/>
      <c r="E35" s="285" t="s">
        <v>177</v>
      </c>
      <c r="F35" s="285"/>
      <c r="G35" s="285"/>
      <c r="H35" s="285"/>
      <c r="I35" s="285"/>
      <c r="J35" s="286"/>
      <c r="K35" s="287" t="s">
        <v>178</v>
      </c>
      <c r="M35" s="280"/>
      <c r="N35" s="281"/>
      <c r="O35" s="280"/>
      <c r="Q35" s="280"/>
      <c r="R35" s="280"/>
      <c r="S35" s="280"/>
      <c r="T35" s="282"/>
      <c r="U35" s="282"/>
      <c r="V35" s="281"/>
      <c r="W35" s="282"/>
      <c r="X35"/>
    </row>
    <row r="36" spans="1:24">
      <c r="A36" s="116"/>
      <c r="B36" s="119" t="s">
        <v>153</v>
      </c>
      <c r="C36" s="119"/>
      <c r="D36" s="119"/>
      <c r="M36" s="132"/>
      <c r="N36" s="133"/>
      <c r="O36" s="134"/>
      <c r="P36" s="134"/>
    </row>
    <row r="37" spans="1:24">
      <c r="A37" s="116"/>
      <c r="B37" s="130"/>
      <c r="C37" s="130"/>
      <c r="D37" s="130"/>
      <c r="E37" t="s">
        <v>230</v>
      </c>
      <c r="K37" t="s">
        <v>180</v>
      </c>
      <c r="M37" s="132"/>
      <c r="N37" s="133"/>
      <c r="O37" s="134"/>
      <c r="P37" s="134"/>
    </row>
    <row r="38" spans="1:24">
      <c r="A38" s="116"/>
      <c r="B38" s="133"/>
      <c r="C38" s="135"/>
      <c r="D38" s="135"/>
      <c r="E38" s="135"/>
      <c r="F38" s="135"/>
      <c r="G38" s="135"/>
      <c r="H38" s="135"/>
      <c r="I38" s="136"/>
      <c r="J38" s="137"/>
      <c r="K38" s="137"/>
      <c r="L38" s="137"/>
      <c r="M38" s="137"/>
      <c r="N38" s="136"/>
      <c r="O38" s="134"/>
      <c r="P38" s="134"/>
    </row>
    <row r="39" spans="1:24" ht="18.75">
      <c r="A39" s="116"/>
      <c r="B39" s="118"/>
      <c r="C39" s="118"/>
      <c r="D39" s="118"/>
      <c r="E39" s="285" t="s">
        <v>181</v>
      </c>
      <c r="F39" s="285"/>
      <c r="G39" s="285"/>
      <c r="H39" s="285"/>
      <c r="I39" s="285"/>
      <c r="J39" s="286"/>
      <c r="K39" s="287" t="s">
        <v>183</v>
      </c>
      <c r="L39" s="286"/>
      <c r="M39" s="286"/>
      <c r="N39" s="281"/>
      <c r="O39" s="280"/>
      <c r="P39" s="281"/>
      <c r="Q39" s="280"/>
      <c r="R39" s="280"/>
      <c r="S39" s="280"/>
      <c r="T39" s="282"/>
      <c r="U39" s="282"/>
      <c r="W39" s="282"/>
    </row>
    <row r="40" spans="1:24" ht="18.75">
      <c r="A40" s="116"/>
      <c r="B40" s="287" t="s">
        <v>184</v>
      </c>
      <c r="C40" s="118"/>
      <c r="D40" s="118"/>
      <c r="E40" s="285"/>
      <c r="F40" s="285"/>
      <c r="G40" s="285"/>
      <c r="H40" s="285"/>
      <c r="I40" s="285"/>
      <c r="J40" s="285"/>
      <c r="K40" s="285"/>
      <c r="L40" s="285"/>
      <c r="M40" s="285"/>
      <c r="N40" s="279"/>
      <c r="O40" s="279"/>
      <c r="P40" s="279"/>
      <c r="Q40" s="279"/>
      <c r="R40" s="279"/>
      <c r="S40" s="279"/>
      <c r="T40" s="279"/>
      <c r="U40" s="282"/>
      <c r="V40" s="279"/>
      <c r="W40" s="282"/>
    </row>
    <row r="41" spans="1:24" ht="18.75">
      <c r="A41" s="116"/>
      <c r="C41" s="285" t="s">
        <v>189</v>
      </c>
      <c r="D41" s="285"/>
      <c r="E41" s="285"/>
      <c r="F41" s="285"/>
      <c r="G41" s="285"/>
      <c r="H41" s="285" t="s">
        <v>186</v>
      </c>
      <c r="I41" s="285"/>
      <c r="J41" s="285"/>
      <c r="K41" s="285"/>
      <c r="L41" s="285"/>
      <c r="M41" s="285"/>
      <c r="N41" s="279"/>
      <c r="O41" s="279"/>
      <c r="P41" s="279"/>
      <c r="Q41" s="279"/>
      <c r="R41" s="279"/>
      <c r="S41" s="279"/>
      <c r="T41" s="279"/>
      <c r="U41" s="282"/>
      <c r="V41" s="279"/>
      <c r="W41" s="282"/>
    </row>
    <row r="42" spans="1:24" ht="18.75">
      <c r="A42" s="116"/>
      <c r="B42" s="118"/>
      <c r="C42" s="118"/>
      <c r="D42" s="118"/>
      <c r="M42" s="286"/>
      <c r="N42" s="280"/>
      <c r="O42" s="281"/>
      <c r="P42" s="281"/>
      <c r="Q42" s="280"/>
      <c r="R42" s="280"/>
      <c r="S42" s="280"/>
      <c r="T42" s="280"/>
      <c r="U42" s="282"/>
      <c r="W42" s="282"/>
    </row>
    <row r="43" spans="1:24">
      <c r="A43" s="116"/>
      <c r="B43" s="138"/>
      <c r="C43" s="285" t="s">
        <v>231</v>
      </c>
      <c r="D43" s="139"/>
      <c r="E43" s="139"/>
      <c r="F43" s="139"/>
      <c r="G43" s="140"/>
      <c r="H43" s="285" t="s">
        <v>232</v>
      </c>
      <c r="I43" s="118"/>
      <c r="J43" s="141"/>
      <c r="K43" s="141"/>
      <c r="L43" s="141"/>
      <c r="M43" s="141"/>
      <c r="N43" s="142"/>
      <c r="O43" s="134"/>
      <c r="P43" s="134"/>
    </row>
    <row r="44" spans="1:24">
      <c r="A44" s="116"/>
      <c r="B44" s="118"/>
      <c r="C44" s="139"/>
      <c r="D44" s="139"/>
      <c r="E44" s="139"/>
      <c r="F44" s="139"/>
      <c r="G44" s="143"/>
      <c r="H44" s="143"/>
      <c r="I44" s="118"/>
      <c r="J44" s="132"/>
      <c r="K44" s="132"/>
      <c r="L44" s="144"/>
      <c r="M44" s="144"/>
      <c r="N44" s="119"/>
      <c r="O44" s="134"/>
      <c r="P44" s="134"/>
    </row>
    <row r="45" spans="1:24">
      <c r="A45" s="117"/>
      <c r="B45" s="145"/>
      <c r="C45" s="119" t="s">
        <v>233</v>
      </c>
      <c r="D45" s="147"/>
      <c r="E45" s="139"/>
      <c r="F45" s="139"/>
      <c r="G45" s="285"/>
      <c r="H45" s="285" t="s">
        <v>234</v>
      </c>
      <c r="I45" s="118"/>
      <c r="J45" s="141"/>
      <c r="K45" s="141"/>
      <c r="L45" s="141"/>
      <c r="M45" s="141"/>
      <c r="N45" s="142"/>
      <c r="O45" s="134"/>
      <c r="P45" s="134"/>
    </row>
    <row r="46" spans="1:24">
      <c r="A46" s="117"/>
      <c r="B46" s="148"/>
      <c r="C46" s="146"/>
      <c r="D46" s="147"/>
      <c r="E46" s="139"/>
      <c r="F46" s="118"/>
      <c r="G46" s="143"/>
      <c r="H46" s="143"/>
      <c r="I46" s="118"/>
      <c r="J46" s="132"/>
      <c r="K46" s="132"/>
      <c r="L46" s="132"/>
      <c r="M46" s="132"/>
      <c r="N46" s="119"/>
      <c r="O46" s="134"/>
      <c r="P46" s="134"/>
    </row>
    <row r="47" spans="1:24">
      <c r="A47" s="116"/>
      <c r="B47" s="139"/>
      <c r="C47" s="146"/>
      <c r="D47" s="146"/>
      <c r="E47" s="139"/>
      <c r="F47" s="139"/>
      <c r="G47" s="118"/>
      <c r="H47" s="118"/>
      <c r="I47" s="118"/>
      <c r="J47" s="149"/>
      <c r="K47" s="149"/>
      <c r="L47" s="149"/>
      <c r="M47" s="149"/>
      <c r="N47" s="150"/>
      <c r="O47" s="134"/>
      <c r="P47" s="134"/>
    </row>
    <row r="48" spans="1:24">
      <c r="A48" s="116"/>
      <c r="B48" s="151"/>
      <c r="C48" s="146"/>
      <c r="D48" s="146"/>
      <c r="E48" s="139"/>
      <c r="F48" s="139"/>
      <c r="G48" s="118"/>
      <c r="H48" s="118"/>
      <c r="I48" s="118"/>
      <c r="J48" s="132"/>
      <c r="K48" s="152"/>
      <c r="L48" s="152"/>
      <c r="M48" s="152"/>
      <c r="N48" s="119"/>
      <c r="O48" s="134"/>
      <c r="P48" s="134"/>
    </row>
    <row r="49" spans="1:16">
      <c r="A49" s="116"/>
      <c r="B49" s="151"/>
      <c r="C49" s="146"/>
      <c r="D49" s="146"/>
      <c r="E49" s="139"/>
      <c r="F49" s="139"/>
      <c r="G49" s="118"/>
      <c r="H49" s="118"/>
      <c r="I49" s="118"/>
      <c r="J49" s="132"/>
      <c r="K49" s="152"/>
      <c r="L49" s="152"/>
      <c r="M49" s="152"/>
      <c r="N49" s="119"/>
      <c r="O49" s="134"/>
      <c r="P49" s="134"/>
    </row>
    <row r="50" spans="1:16">
      <c r="A50" s="116"/>
      <c r="B50" s="151"/>
      <c r="C50" s="146"/>
      <c r="D50" s="146"/>
      <c r="E50" s="139"/>
      <c r="F50" s="139"/>
      <c r="G50" s="118"/>
      <c r="H50" s="118"/>
      <c r="I50" s="118"/>
      <c r="J50" s="132"/>
      <c r="K50" s="152"/>
      <c r="L50" s="152"/>
      <c r="M50" s="152"/>
      <c r="N50" s="119"/>
      <c r="O50" s="134"/>
      <c r="P50" s="134"/>
    </row>
    <row r="51" spans="1:16">
      <c r="A51" s="153"/>
      <c r="B51" s="139"/>
      <c r="C51" s="146"/>
      <c r="D51" s="146"/>
      <c r="E51" s="139"/>
      <c r="F51" s="139"/>
      <c r="G51" s="143"/>
      <c r="H51" s="143"/>
      <c r="I51" s="118"/>
      <c r="J51" s="141"/>
      <c r="K51" s="141"/>
      <c r="L51" s="141"/>
      <c r="M51" s="141"/>
      <c r="N51" s="119"/>
      <c r="O51" s="134"/>
      <c r="P51" s="134"/>
    </row>
    <row r="52" spans="1:16">
      <c r="A52" s="153"/>
      <c r="B52" s="118"/>
      <c r="C52" s="146"/>
      <c r="D52" s="146"/>
      <c r="E52" s="139"/>
      <c r="F52" s="139"/>
      <c r="G52" s="143"/>
      <c r="H52" s="143"/>
      <c r="I52" s="118"/>
      <c r="J52" s="132"/>
      <c r="K52" s="132"/>
      <c r="L52" s="132"/>
      <c r="M52" s="132"/>
      <c r="N52" s="119"/>
      <c r="O52" s="134"/>
      <c r="P52" s="134"/>
    </row>
    <row r="53" spans="1:16">
      <c r="A53" s="153"/>
      <c r="B53" s="118"/>
      <c r="C53" s="146"/>
      <c r="D53" s="146"/>
      <c r="E53" s="139"/>
      <c r="F53" s="139"/>
      <c r="G53" s="143"/>
      <c r="H53" s="143"/>
      <c r="I53" s="118"/>
      <c r="J53" s="132"/>
      <c r="K53" s="132"/>
      <c r="L53" s="132"/>
      <c r="M53" s="132"/>
      <c r="N53" s="119"/>
      <c r="O53" s="134"/>
      <c r="P53" s="134"/>
    </row>
    <row r="54" spans="1:16">
      <c r="A54" s="153"/>
      <c r="B54" s="154"/>
      <c r="C54" s="146"/>
      <c r="D54" s="146"/>
      <c r="E54" s="139"/>
      <c r="F54" s="139"/>
      <c r="G54" s="140"/>
      <c r="H54" s="140"/>
      <c r="I54" s="118"/>
      <c r="J54" s="141"/>
      <c r="K54" s="141"/>
      <c r="L54" s="141"/>
      <c r="M54" s="141"/>
      <c r="N54" s="119"/>
      <c r="O54" s="134"/>
      <c r="P54" s="134"/>
    </row>
    <row r="55" spans="1:16">
      <c r="A55" s="153"/>
      <c r="B55" s="118"/>
      <c r="C55" s="146"/>
      <c r="D55" s="146"/>
      <c r="E55" s="139"/>
      <c r="F55" s="139"/>
      <c r="G55" s="143"/>
      <c r="H55" s="143"/>
      <c r="I55" s="118"/>
      <c r="J55" s="132"/>
      <c r="K55" s="132"/>
      <c r="L55" s="132"/>
      <c r="M55" s="132"/>
      <c r="N55" s="119"/>
      <c r="O55" s="134"/>
      <c r="P55" s="134"/>
    </row>
    <row r="56" spans="1:16">
      <c r="A56" s="153"/>
      <c r="B56" s="139"/>
      <c r="C56" s="146"/>
      <c r="D56" s="146"/>
      <c r="E56" s="139"/>
      <c r="F56" s="146"/>
      <c r="G56" s="140"/>
      <c r="H56" s="140"/>
      <c r="I56" s="118"/>
      <c r="J56" s="141"/>
      <c r="K56" s="141"/>
      <c r="L56" s="141"/>
      <c r="M56" s="141"/>
      <c r="N56" s="150"/>
      <c r="O56" s="134"/>
      <c r="P56" s="134"/>
    </row>
    <row r="57" spans="1:16">
      <c r="A57" s="153"/>
      <c r="B57" s="118"/>
      <c r="C57" s="146"/>
      <c r="D57" s="146"/>
      <c r="E57" s="139"/>
      <c r="F57" s="119"/>
      <c r="G57" s="143"/>
      <c r="H57" s="143"/>
      <c r="I57" s="118"/>
      <c r="J57" s="132"/>
      <c r="K57" s="132"/>
      <c r="L57" s="132"/>
      <c r="M57" s="132"/>
      <c r="N57" s="119"/>
      <c r="O57" s="134"/>
      <c r="P57" s="134"/>
    </row>
    <row r="58" spans="1:16">
      <c r="A58" s="153"/>
      <c r="B58" s="118"/>
      <c r="C58" s="146"/>
      <c r="D58" s="146"/>
      <c r="E58" s="139"/>
      <c r="F58" s="119"/>
      <c r="G58" s="143"/>
      <c r="H58" s="143"/>
      <c r="I58" s="118"/>
      <c r="J58" s="132"/>
      <c r="K58" s="132"/>
      <c r="L58" s="132"/>
      <c r="M58" s="132"/>
      <c r="N58" s="132"/>
      <c r="O58" s="134"/>
      <c r="P58" s="134"/>
    </row>
    <row r="59" spans="1:16">
      <c r="A59" s="130"/>
      <c r="B59" s="133"/>
      <c r="C59" s="135"/>
      <c r="D59" s="135"/>
      <c r="E59" s="135"/>
      <c r="F59" s="135"/>
      <c r="G59" s="135"/>
      <c r="H59" s="135"/>
      <c r="I59" s="136"/>
      <c r="J59" s="137"/>
      <c r="K59" s="137"/>
      <c r="L59" s="137"/>
      <c r="M59" s="137"/>
      <c r="N59" s="136"/>
      <c r="O59" s="134"/>
      <c r="P59" s="134"/>
    </row>
    <row r="60" spans="1:16">
      <c r="A60" s="130"/>
      <c r="B60" s="118"/>
      <c r="C60" s="118"/>
      <c r="D60" s="118"/>
      <c r="E60" s="118"/>
      <c r="F60" s="118"/>
      <c r="G60" s="118"/>
      <c r="H60" s="118"/>
      <c r="I60" s="131"/>
      <c r="J60" s="152"/>
      <c r="K60" s="152"/>
      <c r="L60" s="152"/>
      <c r="M60" s="152"/>
      <c r="N60" s="136"/>
      <c r="O60" s="134"/>
      <c r="P60" s="134"/>
    </row>
    <row r="61" spans="1:16">
      <c r="A61" s="130"/>
      <c r="B61" s="118"/>
      <c r="C61" s="118"/>
      <c r="D61" s="118"/>
      <c r="E61" s="118"/>
      <c r="F61" s="118"/>
      <c r="G61" s="118"/>
      <c r="H61" s="118"/>
      <c r="I61" s="131"/>
      <c r="J61" s="132"/>
      <c r="K61" s="132"/>
      <c r="L61" s="132"/>
      <c r="M61" s="132"/>
      <c r="N61" s="136"/>
      <c r="O61" s="134"/>
      <c r="P61" s="134"/>
    </row>
    <row r="62" spans="1:16">
      <c r="A62" s="130"/>
      <c r="B62" s="118"/>
      <c r="C62" s="118"/>
      <c r="D62" s="118"/>
      <c r="E62" s="118"/>
      <c r="F62" s="118"/>
      <c r="G62" s="118"/>
      <c r="H62" s="118"/>
      <c r="I62" s="131"/>
      <c r="J62" s="152"/>
      <c r="K62" s="152"/>
      <c r="L62" s="152"/>
      <c r="M62" s="152"/>
      <c r="N62" s="136"/>
      <c r="O62" s="134"/>
      <c r="P62" s="134"/>
    </row>
    <row r="63" spans="1:16">
      <c r="A63" s="130"/>
      <c r="B63" s="118"/>
      <c r="C63" s="118"/>
      <c r="D63" s="118"/>
      <c r="E63" s="118"/>
      <c r="F63" s="118"/>
      <c r="G63" s="118"/>
      <c r="H63" s="118"/>
      <c r="I63" s="131"/>
      <c r="J63" s="152"/>
      <c r="K63" s="152"/>
      <c r="L63" s="152"/>
      <c r="M63" s="152"/>
      <c r="N63" s="136"/>
      <c r="O63" s="134"/>
      <c r="P63" s="134"/>
    </row>
    <row r="64" spans="1:16">
      <c r="A64" s="118"/>
      <c r="B64" s="155"/>
      <c r="C64" s="139"/>
      <c r="D64" s="139"/>
      <c r="E64" s="139"/>
      <c r="F64" s="139"/>
      <c r="G64" s="139"/>
      <c r="H64" s="139"/>
      <c r="I64" s="118"/>
      <c r="J64" s="141"/>
      <c r="K64" s="141"/>
      <c r="L64" s="141"/>
      <c r="M64" s="141"/>
      <c r="N64" s="142"/>
      <c r="O64" s="134"/>
      <c r="P64" s="134"/>
    </row>
    <row r="65" spans="1:16">
      <c r="A65" s="118"/>
      <c r="B65" s="148"/>
      <c r="C65" s="118"/>
      <c r="D65" s="118"/>
      <c r="E65" s="139"/>
      <c r="F65" s="118"/>
      <c r="G65" s="139"/>
      <c r="H65" s="139"/>
      <c r="I65" s="118"/>
      <c r="J65" s="132"/>
      <c r="K65" s="132"/>
      <c r="L65" s="132"/>
      <c r="M65" s="132"/>
      <c r="N65" s="119"/>
      <c r="O65" s="134"/>
      <c r="P65" s="134"/>
    </row>
    <row r="66" spans="1:16">
      <c r="A66" s="130"/>
      <c r="B66" s="133"/>
      <c r="C66" s="135"/>
      <c r="D66" s="135"/>
      <c r="E66" s="135"/>
      <c r="F66" s="135"/>
      <c r="G66" s="135"/>
      <c r="H66" s="135"/>
      <c r="I66" s="131"/>
      <c r="J66" s="132"/>
      <c r="K66" s="132"/>
      <c r="L66" s="132"/>
      <c r="M66" s="132"/>
      <c r="N66" s="133"/>
      <c r="O66" s="134"/>
      <c r="P66" s="134"/>
    </row>
    <row r="67" spans="1:16">
      <c r="A67" s="130"/>
      <c r="B67" s="130"/>
      <c r="C67" s="130"/>
      <c r="D67" s="130"/>
      <c r="E67" s="130"/>
      <c r="F67" s="130"/>
      <c r="G67" s="130"/>
      <c r="H67" s="130"/>
      <c r="I67" s="131"/>
      <c r="J67" s="132"/>
      <c r="K67" s="132"/>
      <c r="L67" s="132"/>
      <c r="M67" s="132"/>
      <c r="N67" s="133"/>
      <c r="O67" s="134"/>
      <c r="P67" s="134"/>
    </row>
    <row r="68" spans="1:16">
      <c r="A68" s="130"/>
      <c r="B68" s="130"/>
      <c r="C68" s="130"/>
      <c r="D68" s="130"/>
      <c r="E68" s="130"/>
      <c r="F68" s="130"/>
      <c r="G68" s="130"/>
      <c r="H68" s="130"/>
      <c r="I68" s="131"/>
      <c r="J68" s="132"/>
      <c r="K68" s="132"/>
      <c r="L68" s="132"/>
      <c r="M68" s="132"/>
      <c r="N68" s="133"/>
      <c r="O68" s="134"/>
      <c r="P68" s="134"/>
    </row>
    <row r="69" spans="1:16">
      <c r="A69" s="130"/>
      <c r="B69" s="130"/>
      <c r="C69" s="130"/>
      <c r="D69" s="130"/>
      <c r="E69" s="130"/>
      <c r="F69" s="130"/>
      <c r="G69" s="130"/>
      <c r="H69" s="130"/>
      <c r="I69" s="131"/>
      <c r="J69" s="132"/>
      <c r="K69" s="132"/>
      <c r="L69" s="132"/>
      <c r="M69" s="132"/>
      <c r="N69" s="133"/>
      <c r="O69" s="134"/>
      <c r="P69" s="134"/>
    </row>
    <row r="70" spans="1:16">
      <c r="A70" s="130"/>
      <c r="B70" s="130"/>
      <c r="C70" s="130"/>
      <c r="D70" s="130"/>
      <c r="E70" s="130"/>
      <c r="F70" s="130"/>
      <c r="G70" s="130"/>
      <c r="H70" s="130"/>
      <c r="I70" s="131"/>
      <c r="J70" s="132"/>
      <c r="K70" s="132"/>
      <c r="L70" s="132"/>
      <c r="M70" s="132"/>
      <c r="N70" s="133"/>
      <c r="O70" s="134"/>
      <c r="P70" s="134"/>
    </row>
    <row r="71" spans="1:16">
      <c r="A71" s="130"/>
      <c r="B71" s="133"/>
      <c r="C71" s="135"/>
      <c r="D71" s="135"/>
      <c r="E71" s="135"/>
      <c r="F71" s="135"/>
      <c r="G71" s="135"/>
      <c r="H71" s="135"/>
      <c r="I71" s="136"/>
      <c r="J71" s="137"/>
      <c r="K71" s="137"/>
      <c r="L71" s="137"/>
      <c r="M71" s="137"/>
      <c r="N71" s="136"/>
      <c r="O71" s="134"/>
      <c r="P71" s="134"/>
    </row>
    <row r="72" spans="1:16">
      <c r="A72" s="130"/>
      <c r="B72" s="130"/>
      <c r="C72" s="130"/>
      <c r="D72" s="130"/>
      <c r="E72" s="130"/>
      <c r="F72" s="130"/>
      <c r="G72" s="130"/>
      <c r="H72" s="130"/>
      <c r="I72" s="131"/>
      <c r="J72" s="132"/>
      <c r="K72" s="132"/>
      <c r="L72" s="132"/>
      <c r="M72" s="132"/>
      <c r="N72" s="133"/>
      <c r="O72" s="134"/>
      <c r="P72" s="134"/>
    </row>
    <row r="73" spans="1:16">
      <c r="A73" s="130"/>
      <c r="B73" s="130"/>
      <c r="C73" s="130"/>
      <c r="D73" s="130"/>
      <c r="E73" s="130"/>
      <c r="F73" s="130"/>
      <c r="G73" s="130"/>
      <c r="H73" s="130"/>
      <c r="I73" s="131"/>
      <c r="J73" s="132"/>
      <c r="K73" s="132"/>
      <c r="L73" s="132"/>
      <c r="M73" s="132"/>
      <c r="N73" s="133"/>
      <c r="O73" s="134"/>
      <c r="P73" s="134"/>
    </row>
    <row r="74" spans="1:16">
      <c r="A74" s="130"/>
      <c r="B74" s="130"/>
      <c r="C74" s="130"/>
      <c r="D74" s="130"/>
      <c r="E74" s="130"/>
      <c r="F74" s="130"/>
      <c r="G74" s="130"/>
      <c r="H74" s="130"/>
      <c r="I74" s="131"/>
      <c r="J74" s="132"/>
      <c r="K74" s="132"/>
      <c r="L74" s="132"/>
      <c r="M74" s="132"/>
      <c r="N74" s="133"/>
      <c r="O74" s="134"/>
      <c r="P74" s="134"/>
    </row>
    <row r="75" spans="1:16">
      <c r="A75" s="130"/>
      <c r="B75" s="130"/>
      <c r="C75" s="130"/>
      <c r="D75" s="130"/>
      <c r="E75" s="130"/>
      <c r="F75" s="130"/>
      <c r="G75" s="130"/>
      <c r="H75" s="130"/>
      <c r="I75" s="131"/>
      <c r="J75" s="132"/>
      <c r="K75" s="132"/>
      <c r="L75" s="132"/>
      <c r="M75" s="132"/>
      <c r="N75" s="133"/>
      <c r="O75" s="134"/>
      <c r="P75" s="134"/>
    </row>
    <row r="76" spans="1:16">
      <c r="A76" s="118"/>
      <c r="B76" s="139"/>
      <c r="C76" s="139"/>
      <c r="D76" s="139"/>
      <c r="E76" s="139"/>
      <c r="F76" s="139"/>
      <c r="G76" s="118"/>
      <c r="H76" s="118"/>
      <c r="I76" s="118"/>
      <c r="J76" s="141"/>
      <c r="K76" s="141"/>
      <c r="L76" s="141"/>
      <c r="M76" s="141"/>
      <c r="N76" s="142"/>
      <c r="O76" s="134"/>
      <c r="P76" s="134"/>
    </row>
    <row r="77" spans="1:16">
      <c r="A77" s="118"/>
      <c r="B77" s="118"/>
      <c r="C77" s="139"/>
      <c r="D77" s="139"/>
      <c r="E77" s="139"/>
      <c r="F77" s="118"/>
      <c r="G77" s="118"/>
      <c r="H77" s="118"/>
      <c r="I77" s="118"/>
      <c r="J77" s="132"/>
      <c r="K77" s="132"/>
      <c r="L77" s="132"/>
      <c r="M77" s="132"/>
      <c r="N77" s="119"/>
      <c r="O77" s="134"/>
      <c r="P77" s="134"/>
    </row>
    <row r="78" spans="1:16">
      <c r="A78" s="118"/>
      <c r="B78" s="139"/>
      <c r="C78" s="139"/>
      <c r="D78" s="139"/>
      <c r="E78" s="139"/>
      <c r="F78" s="118"/>
      <c r="G78" s="118"/>
      <c r="H78" s="118"/>
      <c r="I78" s="118"/>
      <c r="J78" s="141"/>
      <c r="K78" s="141"/>
      <c r="L78" s="141"/>
      <c r="M78" s="141"/>
      <c r="N78" s="133"/>
      <c r="O78" s="134"/>
      <c r="P78" s="134"/>
    </row>
    <row r="79" spans="1:16">
      <c r="A79" s="118"/>
      <c r="B79" s="148"/>
      <c r="C79" s="118"/>
      <c r="D79" s="118"/>
      <c r="E79" s="139"/>
      <c r="F79" s="118"/>
      <c r="G79" s="118"/>
      <c r="H79" s="118"/>
      <c r="I79" s="118"/>
      <c r="J79" s="132"/>
      <c r="K79" s="132"/>
      <c r="L79" s="132"/>
      <c r="M79" s="132"/>
      <c r="N79" s="133"/>
      <c r="O79" s="134"/>
      <c r="P79" s="134"/>
    </row>
    <row r="80" spans="1:16">
      <c r="A80" s="118"/>
      <c r="B80" s="139"/>
      <c r="C80" s="139"/>
      <c r="D80" s="139"/>
      <c r="E80" s="140"/>
      <c r="F80" s="118"/>
      <c r="G80" s="143"/>
      <c r="H80" s="143"/>
      <c r="I80" s="118"/>
      <c r="J80" s="141"/>
      <c r="K80" s="141"/>
      <c r="L80" s="141"/>
      <c r="M80" s="141"/>
      <c r="N80" s="133"/>
      <c r="O80" s="134"/>
      <c r="P80" s="134"/>
    </row>
    <row r="81" spans="1:16">
      <c r="A81" s="118"/>
      <c r="B81" s="118"/>
      <c r="C81" s="139"/>
      <c r="D81" s="139"/>
      <c r="E81" s="140"/>
      <c r="F81" s="118"/>
      <c r="G81" s="143"/>
      <c r="H81" s="143"/>
      <c r="I81" s="118"/>
      <c r="J81" s="132"/>
      <c r="K81" s="132"/>
      <c r="L81" s="132"/>
      <c r="M81" s="132"/>
      <c r="N81" s="133"/>
      <c r="O81" s="134"/>
      <c r="P81" s="134"/>
    </row>
    <row r="82" spans="1:16">
      <c r="A82" s="118"/>
      <c r="B82" s="118"/>
      <c r="C82" s="139"/>
      <c r="D82" s="139"/>
      <c r="E82" s="140"/>
      <c r="F82" s="118"/>
      <c r="G82" s="143"/>
      <c r="H82" s="143"/>
      <c r="I82" s="118"/>
      <c r="J82" s="132"/>
      <c r="K82" s="132"/>
      <c r="L82" s="132"/>
      <c r="M82" s="132"/>
      <c r="N82" s="133"/>
      <c r="O82" s="134"/>
      <c r="P82" s="134"/>
    </row>
    <row r="83" spans="1:16">
      <c r="A83" s="130"/>
      <c r="B83" s="133"/>
      <c r="C83" s="135"/>
      <c r="D83" s="135"/>
      <c r="E83" s="135"/>
      <c r="F83" s="135"/>
      <c r="G83" s="135"/>
      <c r="H83" s="135"/>
      <c r="I83" s="136"/>
      <c r="J83" s="137"/>
      <c r="K83" s="137"/>
      <c r="L83" s="137"/>
      <c r="M83" s="137"/>
      <c r="N83" s="136"/>
      <c r="O83" s="134"/>
      <c r="P83" s="134"/>
    </row>
    <row r="84" spans="1:16">
      <c r="A84" s="130"/>
      <c r="B84" s="118"/>
      <c r="C84" s="118"/>
      <c r="D84" s="118"/>
      <c r="E84" s="118"/>
      <c r="F84" s="118"/>
      <c r="G84" s="118"/>
      <c r="H84" s="118"/>
      <c r="I84" s="131"/>
      <c r="J84" s="132"/>
      <c r="K84" s="132"/>
      <c r="L84" s="132"/>
      <c r="M84" s="132"/>
      <c r="N84" s="136"/>
      <c r="O84" s="134"/>
      <c r="P84" s="134"/>
    </row>
    <row r="85" spans="1:16">
      <c r="A85" s="130"/>
      <c r="B85" s="118"/>
      <c r="C85" s="118"/>
      <c r="D85" s="118"/>
      <c r="E85" s="118"/>
      <c r="F85" s="118"/>
      <c r="G85" s="118"/>
      <c r="H85" s="118"/>
      <c r="I85" s="131"/>
      <c r="J85" s="132"/>
      <c r="K85" s="132"/>
      <c r="L85" s="132"/>
      <c r="M85" s="132"/>
      <c r="N85" s="136"/>
      <c r="O85" s="134"/>
      <c r="P85" s="134"/>
    </row>
    <row r="86" spans="1:16">
      <c r="A86" s="130"/>
      <c r="B86" s="118"/>
      <c r="C86" s="118"/>
      <c r="D86" s="118"/>
      <c r="E86" s="118"/>
      <c r="F86" s="118"/>
      <c r="G86" s="118"/>
      <c r="H86" s="118"/>
      <c r="I86" s="131"/>
      <c r="J86" s="132"/>
      <c r="K86" s="132"/>
      <c r="L86" s="132"/>
      <c r="M86" s="132"/>
      <c r="N86" s="136"/>
      <c r="O86" s="134"/>
      <c r="P86" s="134"/>
    </row>
    <row r="87" spans="1:16">
      <c r="A87" s="130"/>
      <c r="B87" s="118"/>
      <c r="C87" s="118"/>
      <c r="D87" s="118"/>
      <c r="E87" s="118"/>
      <c r="F87" s="118"/>
      <c r="G87" s="118"/>
      <c r="H87" s="118"/>
      <c r="I87" s="131"/>
      <c r="J87" s="132"/>
      <c r="K87" s="132"/>
      <c r="L87" s="132"/>
      <c r="M87" s="132"/>
      <c r="N87" s="136"/>
      <c r="O87" s="134"/>
      <c r="P87" s="134"/>
    </row>
    <row r="88" spans="1:16">
      <c r="A88" s="118"/>
      <c r="B88" s="139"/>
      <c r="C88" s="139"/>
      <c r="D88" s="139"/>
      <c r="E88" s="139"/>
      <c r="F88" s="139"/>
      <c r="G88" s="118"/>
      <c r="H88" s="118"/>
      <c r="I88" s="118"/>
      <c r="J88" s="141"/>
      <c r="K88" s="141"/>
      <c r="L88" s="141"/>
      <c r="M88" s="141"/>
      <c r="N88" s="142"/>
      <c r="O88" s="134"/>
      <c r="P88" s="134"/>
    </row>
    <row r="89" spans="1:16">
      <c r="A89" s="118"/>
      <c r="B89" s="148"/>
      <c r="C89" s="118"/>
      <c r="D89" s="118"/>
      <c r="E89" s="139"/>
      <c r="F89" s="118"/>
      <c r="G89" s="118"/>
      <c r="H89" s="118"/>
      <c r="I89" s="118"/>
      <c r="J89" s="132"/>
      <c r="K89" s="132"/>
      <c r="L89" s="132"/>
      <c r="M89" s="132"/>
      <c r="N89" s="119"/>
      <c r="O89" s="134"/>
      <c r="P89" s="134"/>
    </row>
    <row r="90" spans="1:16">
      <c r="A90" s="156"/>
      <c r="B90" s="154"/>
      <c r="C90" s="157"/>
      <c r="D90" s="157"/>
      <c r="E90" s="157"/>
      <c r="F90" s="158"/>
      <c r="G90" s="159"/>
      <c r="H90" s="159"/>
      <c r="I90" s="118"/>
      <c r="J90" s="141"/>
      <c r="K90" s="141"/>
      <c r="L90" s="141"/>
      <c r="M90" s="141"/>
      <c r="N90" s="119"/>
      <c r="O90" s="134"/>
      <c r="P90" s="134"/>
    </row>
    <row r="91" spans="1:16">
      <c r="A91" s="156"/>
      <c r="B91" s="154"/>
      <c r="C91" s="157"/>
      <c r="D91" s="157"/>
      <c r="E91" s="157"/>
      <c r="F91" s="158"/>
      <c r="G91" s="159"/>
      <c r="H91" s="159"/>
      <c r="I91" s="118"/>
      <c r="J91" s="132"/>
      <c r="K91" s="132"/>
      <c r="L91" s="132"/>
      <c r="M91" s="132"/>
      <c r="N91" s="119"/>
      <c r="O91" s="134"/>
      <c r="P91" s="134"/>
    </row>
    <row r="92" spans="1:16">
      <c r="A92" s="160"/>
      <c r="B92" s="161"/>
      <c r="C92" s="161"/>
      <c r="D92" s="161"/>
      <c r="E92" s="161"/>
      <c r="F92" s="161"/>
      <c r="G92" s="161"/>
      <c r="H92" s="161"/>
      <c r="I92" s="161"/>
      <c r="J92" s="161"/>
      <c r="K92" s="161"/>
      <c r="L92" s="161"/>
      <c r="M92" s="137"/>
      <c r="N92" s="161"/>
      <c r="O92" s="134"/>
      <c r="P92" s="134"/>
    </row>
    <row r="93" spans="1:16">
      <c r="A93" s="130"/>
      <c r="B93" s="130"/>
      <c r="C93" s="130"/>
      <c r="D93" s="130"/>
      <c r="E93" s="130"/>
      <c r="F93" s="130"/>
      <c r="G93" s="130"/>
      <c r="H93" s="130"/>
      <c r="I93" s="161"/>
      <c r="J93" s="137"/>
      <c r="K93" s="137"/>
      <c r="L93" s="137"/>
      <c r="M93" s="137"/>
      <c r="N93" s="161"/>
      <c r="O93" s="134"/>
      <c r="P93" s="134"/>
    </row>
    <row r="94" spans="1:16">
      <c r="A94" s="130"/>
      <c r="B94" s="130"/>
      <c r="C94" s="130"/>
      <c r="D94" s="130"/>
      <c r="E94" s="130"/>
      <c r="F94" s="130"/>
      <c r="G94" s="130"/>
      <c r="H94" s="130"/>
      <c r="I94" s="131"/>
      <c r="J94" s="141"/>
      <c r="K94" s="141"/>
      <c r="L94" s="141"/>
      <c r="M94" s="141"/>
      <c r="N94" s="133"/>
      <c r="O94" s="134"/>
      <c r="P94" s="134"/>
    </row>
    <row r="95" spans="1:16">
      <c r="A95" s="130"/>
      <c r="B95" s="130"/>
      <c r="C95" s="130"/>
      <c r="D95" s="130"/>
      <c r="E95" s="130"/>
      <c r="F95" s="130"/>
      <c r="G95" s="130"/>
      <c r="H95" s="130"/>
      <c r="I95" s="131"/>
      <c r="J95" s="141"/>
      <c r="K95" s="141"/>
      <c r="L95" s="141"/>
      <c r="M95" s="141"/>
      <c r="N95" s="133"/>
      <c r="O95" s="134"/>
      <c r="P95" s="134"/>
    </row>
    <row r="96" spans="1:16">
      <c r="A96" s="130"/>
      <c r="B96" s="130"/>
      <c r="C96" s="130"/>
      <c r="D96" s="130"/>
      <c r="E96" s="130"/>
      <c r="F96" s="130"/>
      <c r="G96" s="130"/>
      <c r="H96" s="130"/>
      <c r="I96" s="131"/>
      <c r="J96" s="141"/>
      <c r="K96" s="141"/>
      <c r="L96" s="141"/>
      <c r="M96" s="141"/>
      <c r="N96" s="133"/>
      <c r="O96" s="134"/>
      <c r="P96" s="134"/>
    </row>
    <row r="97" spans="1:16">
      <c r="A97" s="130"/>
      <c r="B97" s="130"/>
      <c r="C97" s="130"/>
      <c r="D97" s="130"/>
      <c r="E97" s="130"/>
      <c r="F97" s="130"/>
      <c r="G97" s="130"/>
      <c r="H97" s="130"/>
      <c r="I97" s="131"/>
      <c r="J97" s="141"/>
      <c r="K97" s="141"/>
      <c r="L97" s="141"/>
      <c r="M97" s="141"/>
      <c r="N97" s="133"/>
      <c r="O97" s="134"/>
      <c r="P97" s="134"/>
    </row>
    <row r="98" spans="1:16">
      <c r="A98" s="133"/>
      <c r="B98" s="133"/>
      <c r="C98" s="133"/>
      <c r="D98" s="133"/>
      <c r="E98" s="133"/>
      <c r="F98" s="133"/>
      <c r="G98" s="133"/>
      <c r="H98" s="133"/>
      <c r="I98" s="136"/>
      <c r="J98" s="137"/>
      <c r="K98" s="137"/>
      <c r="L98" s="137"/>
      <c r="M98" s="137"/>
      <c r="N98" s="136"/>
      <c r="O98" s="134"/>
      <c r="P98" s="134"/>
    </row>
    <row r="99" spans="1:16">
      <c r="A99" s="130"/>
      <c r="B99" s="130"/>
      <c r="C99" s="130"/>
      <c r="D99" s="130"/>
      <c r="E99" s="130"/>
      <c r="F99" s="130"/>
      <c r="G99" s="130"/>
      <c r="H99" s="130"/>
      <c r="I99" s="131"/>
      <c r="J99" s="132"/>
      <c r="K99" s="132"/>
      <c r="L99" s="132"/>
      <c r="M99" s="132"/>
      <c r="N99" s="133"/>
      <c r="O99" s="134"/>
      <c r="P99" s="134"/>
    </row>
    <row r="100" spans="1:16">
      <c r="A100" s="130"/>
      <c r="B100" s="130"/>
      <c r="C100" s="130"/>
      <c r="D100" s="130"/>
      <c r="E100" s="130"/>
      <c r="F100" s="130"/>
      <c r="G100" s="130"/>
      <c r="H100" s="130"/>
      <c r="I100" s="131"/>
      <c r="J100" s="132"/>
      <c r="K100" s="132"/>
      <c r="L100" s="132"/>
      <c r="M100" s="132"/>
      <c r="N100" s="133"/>
      <c r="O100" s="134"/>
      <c r="P100" s="134"/>
    </row>
    <row r="101" spans="1:16">
      <c r="A101" s="130"/>
      <c r="B101" s="130"/>
      <c r="C101" s="130"/>
      <c r="D101" s="130"/>
      <c r="E101" s="130"/>
      <c r="F101" s="130"/>
      <c r="G101" s="130"/>
      <c r="H101" s="130"/>
      <c r="I101" s="131"/>
      <c r="J101" s="132"/>
      <c r="K101" s="132"/>
      <c r="L101" s="132"/>
      <c r="M101" s="132"/>
      <c r="N101" s="133"/>
      <c r="O101" s="134"/>
      <c r="P101" s="134"/>
    </row>
    <row r="102" spans="1:16">
      <c r="A102" s="130"/>
      <c r="B102" s="130"/>
      <c r="C102" s="130"/>
      <c r="D102" s="130"/>
      <c r="E102" s="130"/>
      <c r="F102" s="130"/>
      <c r="G102" s="130"/>
      <c r="H102" s="130"/>
      <c r="I102" s="131"/>
      <c r="J102" s="132"/>
      <c r="K102" s="132"/>
      <c r="L102" s="132"/>
      <c r="M102" s="132"/>
      <c r="N102" s="133"/>
      <c r="O102" s="134"/>
      <c r="P102" s="134"/>
    </row>
    <row r="103" spans="1:16">
      <c r="A103" s="130"/>
      <c r="B103" s="133"/>
      <c r="C103" s="135"/>
      <c r="D103" s="135"/>
      <c r="E103" s="135"/>
      <c r="F103" s="135"/>
      <c r="G103" s="135"/>
      <c r="H103" s="135"/>
      <c r="I103" s="136"/>
      <c r="J103" s="137"/>
      <c r="K103" s="137"/>
      <c r="L103" s="137"/>
      <c r="M103" s="137"/>
      <c r="N103" s="136"/>
      <c r="O103" s="134"/>
      <c r="P103" s="134"/>
    </row>
    <row r="104" spans="1:16">
      <c r="A104" s="130"/>
      <c r="B104" s="118"/>
      <c r="C104" s="118"/>
      <c r="D104" s="118"/>
      <c r="E104" s="118"/>
      <c r="F104" s="118"/>
      <c r="G104" s="118"/>
      <c r="H104" s="118"/>
      <c r="I104" s="131"/>
      <c r="J104" s="132"/>
      <c r="K104" s="132"/>
      <c r="L104" s="132"/>
      <c r="M104" s="132"/>
      <c r="N104" s="136"/>
      <c r="O104" s="134"/>
      <c r="P104" s="134"/>
    </row>
    <row r="105" spans="1:16">
      <c r="A105" s="130"/>
      <c r="B105" s="118"/>
      <c r="C105" s="118"/>
      <c r="D105" s="118"/>
      <c r="E105" s="118"/>
      <c r="F105" s="118"/>
      <c r="G105" s="118"/>
      <c r="H105" s="118"/>
      <c r="I105" s="131"/>
      <c r="J105" s="132"/>
      <c r="K105" s="132"/>
      <c r="L105" s="132"/>
      <c r="M105" s="132"/>
      <c r="N105" s="136"/>
      <c r="O105" s="134"/>
      <c r="P105" s="134"/>
    </row>
    <row r="106" spans="1:16">
      <c r="A106" s="130"/>
      <c r="B106" s="118"/>
      <c r="C106" s="118"/>
      <c r="D106" s="118"/>
      <c r="E106" s="118"/>
      <c r="F106" s="118"/>
      <c r="G106" s="118"/>
      <c r="H106" s="118"/>
      <c r="I106" s="131"/>
      <c r="J106" s="132"/>
      <c r="K106" s="132"/>
      <c r="L106" s="132"/>
      <c r="M106" s="132"/>
      <c r="N106" s="136"/>
      <c r="O106" s="134"/>
      <c r="P106" s="134"/>
    </row>
    <row r="107" spans="1:16">
      <c r="A107" s="130"/>
      <c r="B107" s="118"/>
      <c r="C107" s="118"/>
      <c r="D107" s="118"/>
      <c r="E107" s="118"/>
      <c r="F107" s="118"/>
      <c r="G107" s="118"/>
      <c r="H107" s="118"/>
      <c r="I107" s="131"/>
      <c r="J107" s="132"/>
      <c r="K107" s="132"/>
      <c r="L107" s="132"/>
      <c r="M107" s="132"/>
      <c r="N107" s="136"/>
      <c r="O107" s="134"/>
      <c r="P107" s="134"/>
    </row>
    <row r="108" spans="1:16">
      <c r="A108" s="162"/>
      <c r="B108" s="139"/>
      <c r="C108" s="139"/>
      <c r="D108" s="139"/>
      <c r="E108" s="139"/>
      <c r="F108" s="139"/>
      <c r="G108" s="139"/>
      <c r="H108" s="139"/>
      <c r="I108" s="118"/>
      <c r="J108" s="141"/>
      <c r="K108" s="141"/>
      <c r="L108" s="141"/>
      <c r="M108" s="141"/>
      <c r="N108" s="150"/>
      <c r="O108" s="134"/>
      <c r="P108" s="134"/>
    </row>
    <row r="109" spans="1:16">
      <c r="A109" s="162"/>
      <c r="B109" s="148"/>
      <c r="C109" s="118"/>
      <c r="D109" s="118"/>
      <c r="E109" s="139"/>
      <c r="F109" s="118"/>
      <c r="G109" s="139"/>
      <c r="H109" s="139"/>
      <c r="I109" s="118"/>
      <c r="J109" s="132"/>
      <c r="K109" s="132"/>
      <c r="L109" s="144"/>
      <c r="M109" s="144"/>
      <c r="N109" s="119"/>
      <c r="O109" s="134"/>
      <c r="P109" s="134"/>
    </row>
    <row r="110" spans="1:16">
      <c r="A110" s="163"/>
      <c r="B110" s="154"/>
      <c r="C110" s="139"/>
      <c r="D110" s="154"/>
      <c r="E110" s="139"/>
      <c r="F110" s="146"/>
      <c r="G110" s="146"/>
      <c r="H110" s="146"/>
      <c r="I110" s="131"/>
      <c r="J110" s="141"/>
      <c r="K110" s="141"/>
      <c r="L110" s="141"/>
      <c r="M110" s="141"/>
      <c r="N110" s="150"/>
      <c r="O110" s="134"/>
      <c r="P110" s="134"/>
    </row>
    <row r="111" spans="1:16">
      <c r="A111" s="163"/>
      <c r="B111" s="154"/>
      <c r="C111" s="139"/>
      <c r="D111" s="154"/>
      <c r="E111" s="139"/>
      <c r="F111" s="119"/>
      <c r="G111" s="146"/>
      <c r="H111" s="146"/>
      <c r="I111" s="131"/>
      <c r="J111" s="141"/>
      <c r="K111" s="132"/>
      <c r="L111" s="132"/>
      <c r="M111" s="132"/>
      <c r="N111" s="119"/>
      <c r="O111" s="134"/>
      <c r="P111" s="134"/>
    </row>
    <row r="112" spans="1:16">
      <c r="A112" s="163"/>
      <c r="B112" s="154"/>
      <c r="C112" s="139"/>
      <c r="D112" s="154"/>
      <c r="E112" s="139"/>
      <c r="F112" s="119"/>
      <c r="G112" s="146"/>
      <c r="H112" s="146"/>
      <c r="I112" s="131"/>
      <c r="J112" s="141"/>
      <c r="K112" s="132"/>
      <c r="L112" s="132"/>
      <c r="M112" s="132"/>
      <c r="N112" s="119"/>
      <c r="O112" s="134"/>
      <c r="P112" s="134"/>
    </row>
    <row r="113" spans="1:16">
      <c r="A113" s="163"/>
      <c r="B113" s="154"/>
      <c r="C113" s="139"/>
      <c r="D113" s="154"/>
      <c r="E113" s="139"/>
      <c r="F113" s="119"/>
      <c r="G113" s="146"/>
      <c r="H113" s="146"/>
      <c r="I113" s="131"/>
      <c r="J113" s="141"/>
      <c r="K113" s="132"/>
      <c r="L113" s="132"/>
      <c r="M113" s="132"/>
      <c r="N113" s="132"/>
      <c r="O113" s="134"/>
      <c r="P113" s="134"/>
    </row>
    <row r="114" spans="1:16">
      <c r="A114" s="118"/>
      <c r="B114" s="139"/>
      <c r="C114" s="139"/>
      <c r="D114" s="139"/>
      <c r="E114" s="139"/>
      <c r="F114" s="139"/>
      <c r="G114" s="139"/>
      <c r="H114" s="139"/>
      <c r="I114" s="131"/>
      <c r="J114" s="141"/>
      <c r="K114" s="141"/>
      <c r="L114" s="141"/>
      <c r="M114" s="141"/>
      <c r="N114" s="150"/>
      <c r="O114" s="134"/>
      <c r="P114" s="134"/>
    </row>
    <row r="115" spans="1:16">
      <c r="A115" s="118"/>
      <c r="B115" s="148"/>
      <c r="C115" s="139"/>
      <c r="D115" s="139"/>
      <c r="E115" s="139"/>
      <c r="F115" s="118"/>
      <c r="G115" s="139"/>
      <c r="H115" s="139"/>
      <c r="I115" s="131"/>
      <c r="J115" s="132"/>
      <c r="K115" s="132"/>
      <c r="L115" s="132"/>
      <c r="M115" s="132"/>
      <c r="N115" s="119"/>
      <c r="O115" s="134"/>
      <c r="P115" s="134"/>
    </row>
    <row r="116" spans="1:16">
      <c r="A116" s="118"/>
      <c r="B116" s="148"/>
      <c r="C116" s="139"/>
      <c r="D116" s="139"/>
      <c r="E116" s="139"/>
      <c r="F116" s="118"/>
      <c r="G116" s="139"/>
      <c r="H116" s="139"/>
      <c r="I116" s="131"/>
      <c r="J116" s="132"/>
      <c r="K116" s="132"/>
      <c r="L116" s="132"/>
      <c r="M116" s="132"/>
      <c r="N116" s="119"/>
      <c r="O116" s="134"/>
      <c r="P116" s="134"/>
    </row>
    <row r="117" spans="1:16">
      <c r="A117" s="118"/>
      <c r="B117" s="148"/>
      <c r="C117" s="139"/>
      <c r="D117" s="139"/>
      <c r="E117" s="139"/>
      <c r="F117" s="118"/>
      <c r="G117" s="139"/>
      <c r="H117" s="139"/>
      <c r="I117" s="131"/>
      <c r="J117" s="132"/>
      <c r="K117" s="132"/>
      <c r="L117" s="132"/>
      <c r="M117" s="132"/>
      <c r="N117" s="133"/>
      <c r="O117" s="134"/>
      <c r="P117" s="134"/>
    </row>
    <row r="118" spans="1:16">
      <c r="A118" s="130"/>
      <c r="B118" s="133"/>
      <c r="C118" s="135"/>
      <c r="D118" s="135"/>
      <c r="E118" s="135"/>
      <c r="F118" s="135"/>
      <c r="G118" s="135"/>
      <c r="H118" s="135"/>
      <c r="I118" s="131"/>
      <c r="J118" s="132"/>
      <c r="K118" s="132"/>
      <c r="L118" s="132"/>
      <c r="M118" s="132"/>
      <c r="N118" s="133"/>
      <c r="O118" s="134"/>
      <c r="P118" s="134"/>
    </row>
    <row r="119" spans="1:16">
      <c r="A119" s="130"/>
      <c r="B119" s="130"/>
      <c r="C119" s="130"/>
      <c r="D119" s="130"/>
      <c r="E119" s="130"/>
      <c r="F119" s="130"/>
      <c r="G119" s="130"/>
      <c r="H119" s="130"/>
      <c r="I119" s="131"/>
      <c r="J119" s="132"/>
      <c r="K119" s="132"/>
      <c r="L119" s="132"/>
      <c r="M119" s="132"/>
      <c r="N119" s="133"/>
      <c r="O119" s="134"/>
      <c r="P119" s="134"/>
    </row>
    <row r="120" spans="1:16">
      <c r="A120" s="130"/>
      <c r="B120" s="130"/>
      <c r="C120" s="130"/>
      <c r="D120" s="130"/>
      <c r="E120" s="130"/>
      <c r="F120" s="130"/>
      <c r="G120" s="130"/>
      <c r="H120" s="130"/>
      <c r="I120" s="131"/>
      <c r="J120" s="132"/>
      <c r="K120" s="132"/>
      <c r="L120" s="132"/>
      <c r="M120" s="132"/>
      <c r="N120" s="133"/>
      <c r="O120" s="134"/>
      <c r="P120" s="134"/>
    </row>
    <row r="121" spans="1:16">
      <c r="A121" s="130"/>
      <c r="B121" s="130"/>
      <c r="C121" s="130"/>
      <c r="D121" s="130"/>
      <c r="E121" s="130"/>
      <c r="F121" s="130"/>
      <c r="G121" s="130"/>
      <c r="H121" s="130"/>
      <c r="I121" s="131"/>
      <c r="J121" s="132"/>
      <c r="K121" s="132"/>
      <c r="L121" s="132"/>
      <c r="M121" s="132"/>
      <c r="N121" s="133"/>
      <c r="O121" s="134"/>
      <c r="P121" s="134"/>
    </row>
    <row r="122" spans="1:16">
      <c r="A122" s="130"/>
      <c r="B122" s="130"/>
      <c r="C122" s="130"/>
      <c r="D122" s="130"/>
      <c r="E122" s="130"/>
      <c r="F122" s="130"/>
      <c r="G122" s="130"/>
      <c r="H122" s="130"/>
      <c r="I122" s="131"/>
      <c r="J122" s="132"/>
      <c r="K122" s="132"/>
      <c r="L122" s="132"/>
      <c r="M122" s="132"/>
      <c r="N122" s="133"/>
      <c r="O122" s="134"/>
      <c r="P122" s="134"/>
    </row>
    <row r="123" spans="1:16">
      <c r="A123" s="130"/>
      <c r="B123" s="133"/>
      <c r="C123" s="135"/>
      <c r="D123" s="135"/>
      <c r="E123" s="135"/>
      <c r="F123" s="135"/>
      <c r="G123" s="135"/>
      <c r="H123" s="135"/>
      <c r="I123" s="136"/>
      <c r="J123" s="137"/>
      <c r="K123" s="137"/>
      <c r="L123" s="137"/>
      <c r="M123" s="137"/>
      <c r="N123" s="136"/>
      <c r="O123" s="134"/>
      <c r="P123" s="134"/>
    </row>
    <row r="124" spans="1:16">
      <c r="A124" s="130"/>
      <c r="B124" s="118"/>
      <c r="C124" s="118"/>
      <c r="D124" s="118"/>
      <c r="E124" s="118"/>
      <c r="F124" s="118"/>
      <c r="G124" s="118"/>
      <c r="H124" s="118"/>
      <c r="I124" s="131"/>
      <c r="J124" s="132"/>
      <c r="K124" s="132"/>
      <c r="L124" s="132"/>
      <c r="M124" s="132"/>
      <c r="N124" s="136"/>
      <c r="O124" s="134"/>
      <c r="P124" s="134"/>
    </row>
    <row r="125" spans="1:16">
      <c r="A125" s="130"/>
      <c r="B125" s="118"/>
      <c r="C125" s="118"/>
      <c r="D125" s="118"/>
      <c r="E125" s="118"/>
      <c r="F125" s="118"/>
      <c r="G125" s="118"/>
      <c r="H125" s="118"/>
      <c r="I125" s="131"/>
      <c r="J125" s="132"/>
      <c r="K125" s="132"/>
      <c r="L125" s="132"/>
      <c r="M125" s="132"/>
      <c r="N125" s="136"/>
      <c r="O125" s="134"/>
      <c r="P125" s="134"/>
    </row>
    <row r="126" spans="1:16">
      <c r="A126" s="130"/>
      <c r="B126" s="118"/>
      <c r="C126" s="118"/>
      <c r="D126" s="118"/>
      <c r="E126" s="118"/>
      <c r="F126" s="118"/>
      <c r="G126" s="118"/>
      <c r="H126" s="118"/>
      <c r="I126" s="131"/>
      <c r="J126" s="132"/>
      <c r="K126" s="132"/>
      <c r="L126" s="132"/>
      <c r="M126" s="132"/>
      <c r="N126" s="136"/>
      <c r="O126" s="134"/>
      <c r="P126" s="134"/>
    </row>
    <row r="127" spans="1:16">
      <c r="A127" s="130"/>
      <c r="B127" s="118"/>
      <c r="C127" s="118"/>
      <c r="D127" s="118"/>
      <c r="E127" s="118"/>
      <c r="F127" s="118"/>
      <c r="G127" s="118"/>
      <c r="H127" s="118"/>
      <c r="I127" s="131"/>
      <c r="J127" s="132"/>
      <c r="K127" s="132"/>
      <c r="L127" s="132"/>
      <c r="M127" s="132"/>
      <c r="N127" s="136"/>
      <c r="O127" s="134"/>
      <c r="P127" s="134"/>
    </row>
    <row r="128" spans="1:16">
      <c r="A128" s="118"/>
      <c r="B128" s="139"/>
      <c r="C128" s="139"/>
      <c r="D128" s="139"/>
      <c r="E128" s="139"/>
      <c r="F128" s="139"/>
      <c r="G128" s="140"/>
      <c r="H128" s="140"/>
      <c r="I128" s="118"/>
      <c r="J128" s="141"/>
      <c r="K128" s="141"/>
      <c r="L128" s="141"/>
      <c r="M128" s="141"/>
      <c r="N128" s="142"/>
      <c r="O128" s="134"/>
      <c r="P128" s="134"/>
    </row>
    <row r="129" spans="1:16">
      <c r="A129" s="164"/>
      <c r="B129" s="165"/>
      <c r="C129" s="120"/>
      <c r="D129" s="120"/>
      <c r="E129" s="166"/>
      <c r="F129" s="167"/>
      <c r="G129" s="143"/>
      <c r="H129" s="143"/>
      <c r="I129" s="120"/>
      <c r="J129" s="168"/>
      <c r="K129" s="168"/>
      <c r="L129" s="168"/>
      <c r="M129" s="168"/>
      <c r="N129" s="169"/>
      <c r="O129" s="170"/>
      <c r="P129" s="170"/>
    </row>
    <row r="130" spans="1:16">
      <c r="A130" s="164"/>
      <c r="B130" s="139"/>
      <c r="C130" s="166"/>
      <c r="D130" s="166"/>
      <c r="E130" s="166"/>
      <c r="F130" s="125"/>
      <c r="G130" s="120"/>
      <c r="H130" s="120"/>
      <c r="I130" s="171"/>
      <c r="J130" s="172"/>
      <c r="K130" s="172"/>
      <c r="L130" s="172"/>
      <c r="M130" s="172"/>
      <c r="N130" s="173"/>
      <c r="O130" s="170"/>
      <c r="P130" s="170"/>
    </row>
    <row r="131" spans="1:16">
      <c r="A131" s="164"/>
      <c r="B131" s="139"/>
      <c r="C131" s="166"/>
      <c r="D131" s="166"/>
      <c r="E131" s="166"/>
      <c r="F131" s="125"/>
      <c r="G131" s="120"/>
      <c r="H131" s="120"/>
      <c r="I131" s="171"/>
      <c r="J131" s="168"/>
      <c r="K131" s="168"/>
      <c r="L131" s="168"/>
      <c r="M131" s="168"/>
      <c r="N131" s="174"/>
      <c r="O131" s="170"/>
      <c r="P131" s="170"/>
    </row>
    <row r="132" spans="1:16">
      <c r="A132" s="164"/>
      <c r="B132" s="139"/>
      <c r="C132" s="166"/>
      <c r="D132" s="166"/>
      <c r="E132" s="166"/>
      <c r="F132" s="125"/>
      <c r="G132" s="120"/>
      <c r="H132" s="120"/>
      <c r="I132" s="171"/>
      <c r="J132" s="168"/>
      <c r="K132" s="168"/>
      <c r="L132" s="168"/>
      <c r="M132" s="168"/>
      <c r="N132" s="174"/>
      <c r="O132" s="170"/>
      <c r="P132" s="170"/>
    </row>
    <row r="133" spans="1:16">
      <c r="A133" s="164"/>
      <c r="B133" s="139"/>
      <c r="C133" s="166"/>
      <c r="D133" s="166"/>
      <c r="E133" s="166"/>
      <c r="F133" s="125"/>
      <c r="G133" s="120"/>
      <c r="H133" s="120"/>
      <c r="I133" s="171"/>
      <c r="J133" s="168"/>
      <c r="K133" s="168"/>
      <c r="L133" s="168"/>
      <c r="M133" s="168"/>
      <c r="N133" s="174"/>
      <c r="O133" s="170"/>
      <c r="P133" s="170"/>
    </row>
  </sheetData>
  <mergeCells count="15">
    <mergeCell ref="E7:F7"/>
    <mergeCell ref="G7:H7"/>
    <mergeCell ref="I7:J7"/>
    <mergeCell ref="K7:L7"/>
    <mergeCell ref="A1:M1"/>
    <mergeCell ref="D2:H2"/>
    <mergeCell ref="K2:M2"/>
    <mergeCell ref="K3:M3"/>
    <mergeCell ref="K4:M4"/>
    <mergeCell ref="A6:A8"/>
    <mergeCell ref="B6:B8"/>
    <mergeCell ref="C6:L6"/>
    <mergeCell ref="M6:M8"/>
    <mergeCell ref="C7:D7"/>
    <mergeCell ref="D3:H3"/>
  </mergeCells>
  <pageMargins left="0.27559055118110237" right="0.19685039370078741" top="0.59055118110236227" bottom="0.47244094488188981" header="0.31496062992125984" footer="0.31496062992125984"/>
  <pageSetup paperSize="8" scale="99" orientation="landscape" r:id="rId1"/>
</worksheet>
</file>

<file path=xl/worksheets/sheet7.xml><?xml version="1.0" encoding="utf-8"?>
<worksheet xmlns="http://schemas.openxmlformats.org/spreadsheetml/2006/main" xmlns:r="http://schemas.openxmlformats.org/officeDocument/2006/relationships">
  <dimension ref="A1:U149"/>
  <sheetViews>
    <sheetView tabSelected="1" zoomScaleNormal="100" workbookViewId="0">
      <selection activeCell="K9" sqref="K9"/>
    </sheetView>
  </sheetViews>
  <sheetFormatPr defaultRowHeight="1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3" customWidth="1"/>
    <col min="15" max="15" width="11.28515625" style="123" customWidth="1"/>
    <col min="16" max="17" width="9.140625" style="123"/>
    <col min="20" max="20" width="11.85546875" customWidth="1"/>
    <col min="21" max="21" width="12.7109375" customWidth="1"/>
  </cols>
  <sheetData>
    <row r="1" spans="1:21" ht="20.25" customHeight="1">
      <c r="A1" s="598" t="s">
        <v>229</v>
      </c>
      <c r="B1" s="598"/>
      <c r="C1" s="598"/>
      <c r="D1" s="598"/>
      <c r="E1" s="598"/>
      <c r="F1" s="598"/>
      <c r="G1" s="598"/>
      <c r="H1" s="598"/>
      <c r="I1" s="598"/>
      <c r="J1" s="598"/>
      <c r="K1" s="598"/>
      <c r="L1" s="598"/>
      <c r="M1" s="598"/>
      <c r="N1" s="598"/>
      <c r="O1" s="598"/>
      <c r="P1" s="598"/>
      <c r="Q1" s="598"/>
      <c r="R1" s="598"/>
      <c r="S1" s="598"/>
      <c r="T1" s="598"/>
      <c r="U1" s="598"/>
    </row>
    <row r="2" spans="1:21" ht="20.25" customHeight="1">
      <c r="A2" s="107"/>
      <c r="B2" s="107"/>
      <c r="C2" s="107"/>
      <c r="D2" s="107"/>
      <c r="E2" s="107"/>
      <c r="F2" s="107"/>
      <c r="G2" s="107"/>
      <c r="H2" s="107"/>
      <c r="I2" s="107"/>
      <c r="J2" s="107"/>
      <c r="K2" s="107"/>
      <c r="L2" s="107"/>
      <c r="M2" s="107"/>
      <c r="N2" s="226"/>
      <c r="S2" s="599" t="s">
        <v>206</v>
      </c>
      <c r="T2" s="599"/>
      <c r="U2" s="599"/>
    </row>
    <row r="3" spans="1:21" ht="20.25" customHeight="1">
      <c r="A3" s="107"/>
      <c r="B3" s="107"/>
      <c r="C3" s="107"/>
      <c r="D3" s="107"/>
      <c r="E3" s="107"/>
      <c r="F3" s="107"/>
      <c r="G3" s="107"/>
      <c r="H3" s="107"/>
      <c r="I3" s="107"/>
      <c r="J3" s="107"/>
      <c r="K3" s="107"/>
      <c r="L3" s="107"/>
      <c r="M3" s="107"/>
      <c r="N3" s="226"/>
      <c r="S3" s="599" t="s">
        <v>207</v>
      </c>
      <c r="T3" s="599"/>
      <c r="U3" s="599"/>
    </row>
    <row r="4" spans="1:21" ht="20.25" customHeight="1">
      <c r="A4" s="107"/>
      <c r="B4" s="107"/>
      <c r="C4" s="107"/>
      <c r="D4" s="107"/>
      <c r="E4" s="107"/>
      <c r="F4" s="107"/>
      <c r="G4" s="107"/>
      <c r="H4" s="107"/>
      <c r="I4" s="107"/>
      <c r="J4" s="107"/>
      <c r="K4" s="107"/>
      <c r="L4" s="107"/>
      <c r="M4" s="107"/>
      <c r="N4" s="226"/>
      <c r="S4" s="599" t="s">
        <v>223</v>
      </c>
      <c r="T4" s="599"/>
      <c r="U4" s="599"/>
    </row>
    <row r="5" spans="1:21" s="108" customFormat="1" ht="20.25" customHeight="1">
      <c r="A5" s="188"/>
      <c r="B5" s="188"/>
      <c r="C5" s="188"/>
      <c r="D5" s="188"/>
      <c r="E5" s="188"/>
      <c r="F5" s="188"/>
      <c r="G5" s="188"/>
      <c r="H5" s="188"/>
      <c r="I5" s="188"/>
      <c r="J5" s="188"/>
      <c r="K5" s="188"/>
      <c r="L5" s="188"/>
      <c r="M5" s="188"/>
      <c r="N5" s="226"/>
      <c r="S5" s="125"/>
      <c r="T5" s="125"/>
      <c r="U5" s="126" t="s">
        <v>109</v>
      </c>
    </row>
    <row r="6" spans="1:21" s="180" customFormat="1" ht="15" customHeight="1">
      <c r="A6" s="454" t="s">
        <v>4</v>
      </c>
      <c r="B6" s="454" t="s">
        <v>5</v>
      </c>
      <c r="C6" s="454" t="s">
        <v>7</v>
      </c>
      <c r="D6" s="454" t="s">
        <v>36</v>
      </c>
      <c r="E6" s="457" t="s">
        <v>6</v>
      </c>
      <c r="F6" s="458"/>
      <c r="G6" s="454" t="s">
        <v>2</v>
      </c>
      <c r="H6" s="454" t="s">
        <v>3</v>
      </c>
      <c r="I6" s="454" t="s">
        <v>1</v>
      </c>
      <c r="J6" s="454" t="s">
        <v>10</v>
      </c>
      <c r="K6" s="633" t="s">
        <v>9</v>
      </c>
      <c r="L6" s="633"/>
      <c r="M6" s="633"/>
      <c r="N6" s="640" t="s">
        <v>155</v>
      </c>
      <c r="O6" s="640"/>
      <c r="P6" s="640"/>
      <c r="Q6" s="640"/>
      <c r="R6" s="636" t="s">
        <v>156</v>
      </c>
      <c r="S6" s="637"/>
      <c r="T6" s="637"/>
      <c r="U6" s="639"/>
    </row>
    <row r="7" spans="1:21" ht="29.25" customHeight="1">
      <c r="A7" s="455"/>
      <c r="B7" s="455"/>
      <c r="C7" s="455"/>
      <c r="D7" s="455"/>
      <c r="E7" s="459"/>
      <c r="F7" s="460"/>
      <c r="G7" s="455"/>
      <c r="H7" s="455"/>
      <c r="I7" s="455"/>
      <c r="J7" s="455"/>
      <c r="K7" s="492">
        <v>2017</v>
      </c>
      <c r="L7" s="455">
        <v>2017</v>
      </c>
      <c r="M7" s="455">
        <v>2018</v>
      </c>
      <c r="N7" s="634" t="s">
        <v>154</v>
      </c>
      <c r="O7" s="635"/>
      <c r="P7" s="634" t="s">
        <v>98</v>
      </c>
      <c r="Q7" s="635"/>
      <c r="R7" s="636" t="s">
        <v>154</v>
      </c>
      <c r="S7" s="637"/>
      <c r="T7" s="634" t="s">
        <v>98</v>
      </c>
      <c r="U7" s="638"/>
    </row>
    <row r="8" spans="1:21" ht="21.75" customHeight="1">
      <c r="A8" s="456"/>
      <c r="B8" s="456"/>
      <c r="C8" s="456"/>
      <c r="D8" s="456"/>
      <c r="E8" s="189"/>
      <c r="F8" s="189"/>
      <c r="G8" s="456"/>
      <c r="H8" s="456"/>
      <c r="I8" s="456"/>
      <c r="J8" s="456"/>
      <c r="K8" s="493"/>
      <c r="L8" s="456"/>
      <c r="M8" s="456"/>
      <c r="N8" s="181" t="s">
        <v>169</v>
      </c>
      <c r="O8" s="181" t="s">
        <v>170</v>
      </c>
      <c r="P8" s="181" t="s">
        <v>169</v>
      </c>
      <c r="Q8" s="181" t="s">
        <v>170</v>
      </c>
      <c r="R8" s="181" t="s">
        <v>169</v>
      </c>
      <c r="S8" s="181" t="s">
        <v>170</v>
      </c>
      <c r="T8" s="181" t="s">
        <v>169</v>
      </c>
      <c r="U8" s="181" t="s">
        <v>170</v>
      </c>
    </row>
    <row r="9" spans="1:21" ht="15.7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c r="A10" s="7"/>
      <c r="B10" s="447" t="s">
        <v>15</v>
      </c>
      <c r="C10" s="448"/>
      <c r="D10" s="448"/>
      <c r="E10" s="448"/>
      <c r="F10" s="449"/>
      <c r="G10" s="19"/>
      <c r="H10" s="19"/>
      <c r="I10" s="98"/>
      <c r="J10" s="20">
        <f>J11+J12+J13+J14</f>
        <v>1527853.17252</v>
      </c>
      <c r="K10" s="20">
        <f>K11+K12+K13+K14</f>
        <v>875210.40819999995</v>
      </c>
      <c r="L10" s="20">
        <f>L11+L12+L13+L14</f>
        <v>626420.59520999994</v>
      </c>
      <c r="M10" s="20">
        <f>M11+M12+M13+M14</f>
        <v>26222.169110000003</v>
      </c>
      <c r="N10" s="18"/>
      <c r="O10" s="269"/>
      <c r="P10" s="269"/>
      <c r="Q10" s="269"/>
      <c r="R10" s="109"/>
      <c r="S10" s="109"/>
      <c r="T10" s="109"/>
      <c r="U10" s="109"/>
    </row>
    <row r="11" spans="1:21" ht="51">
      <c r="A11" s="400"/>
      <c r="B11" s="401"/>
      <c r="C11" s="401"/>
      <c r="D11" s="401"/>
      <c r="E11" s="401"/>
      <c r="F11" s="401"/>
      <c r="G11" s="401"/>
      <c r="H11" s="402"/>
      <c r="I11" s="14" t="s">
        <v>60</v>
      </c>
      <c r="J11" s="11">
        <f t="shared" ref="J11:M14" si="0">J17+J92</f>
        <v>154625.85251999996</v>
      </c>
      <c r="K11" s="11">
        <f>K17+K92</f>
        <v>90444.028199999957</v>
      </c>
      <c r="L11" s="11">
        <f t="shared" si="0"/>
        <v>55570.405209999983</v>
      </c>
      <c r="M11" s="11">
        <f t="shared" si="0"/>
        <v>8611.4191100000007</v>
      </c>
      <c r="N11" s="266">
        <v>0</v>
      </c>
      <c r="O11" s="270">
        <v>0</v>
      </c>
      <c r="P11" s="270">
        <v>0</v>
      </c>
      <c r="Q11" s="270">
        <v>0</v>
      </c>
      <c r="R11" s="266">
        <v>0</v>
      </c>
      <c r="S11" s="270">
        <v>0</v>
      </c>
      <c r="T11" s="270">
        <v>0</v>
      </c>
      <c r="U11" s="270">
        <v>0</v>
      </c>
    </row>
    <row r="12" spans="1:21" ht="38.25">
      <c r="A12" s="403"/>
      <c r="B12" s="404"/>
      <c r="C12" s="404"/>
      <c r="D12" s="404"/>
      <c r="E12" s="404"/>
      <c r="F12" s="404"/>
      <c r="G12" s="404"/>
      <c r="H12" s="405"/>
      <c r="I12" s="14" t="s">
        <v>61</v>
      </c>
      <c r="J12" s="11">
        <f t="shared" si="0"/>
        <v>57645.679999999993</v>
      </c>
      <c r="K12" s="11">
        <f t="shared" si="0"/>
        <v>33599.020000000004</v>
      </c>
      <c r="L12" s="11">
        <f t="shared" si="0"/>
        <v>6435.9100000000008</v>
      </c>
      <c r="M12" s="11">
        <f t="shared" si="0"/>
        <v>17610.75</v>
      </c>
      <c r="N12" s="266">
        <v>0</v>
      </c>
      <c r="O12" s="270">
        <v>0</v>
      </c>
      <c r="P12" s="270">
        <v>0</v>
      </c>
      <c r="Q12" s="270">
        <v>0</v>
      </c>
      <c r="R12" s="266">
        <v>0</v>
      </c>
      <c r="S12" s="270">
        <v>0</v>
      </c>
      <c r="T12" s="270">
        <v>0</v>
      </c>
      <c r="U12" s="270">
        <v>0</v>
      </c>
    </row>
    <row r="13" spans="1:21" ht="25.5">
      <c r="A13" s="403"/>
      <c r="B13" s="404"/>
      <c r="C13" s="404"/>
      <c r="D13" s="404"/>
      <c r="E13" s="404"/>
      <c r="F13" s="404"/>
      <c r="G13" s="404"/>
      <c r="H13" s="405"/>
      <c r="I13" s="14" t="s">
        <v>14</v>
      </c>
      <c r="J13" s="11">
        <f t="shared" si="0"/>
        <v>631961.36</v>
      </c>
      <c r="K13" s="11">
        <f t="shared" si="0"/>
        <v>409357.22</v>
      </c>
      <c r="L13" s="11">
        <f t="shared" si="0"/>
        <v>222604.14</v>
      </c>
      <c r="M13" s="11">
        <f t="shared" si="0"/>
        <v>0</v>
      </c>
      <c r="N13" s="266">
        <v>0</v>
      </c>
      <c r="O13" s="270">
        <v>0</v>
      </c>
      <c r="P13" s="270">
        <v>0</v>
      </c>
      <c r="Q13" s="270">
        <v>0</v>
      </c>
      <c r="R13" s="266">
        <v>0</v>
      </c>
      <c r="S13" s="270">
        <v>0</v>
      </c>
      <c r="T13" s="270">
        <v>0</v>
      </c>
      <c r="U13" s="270">
        <v>0</v>
      </c>
    </row>
    <row r="14" spans="1:21" ht="25.5">
      <c r="A14" s="406"/>
      <c r="B14" s="407"/>
      <c r="C14" s="407"/>
      <c r="D14" s="407"/>
      <c r="E14" s="407"/>
      <c r="F14" s="407"/>
      <c r="G14" s="407"/>
      <c r="H14" s="408"/>
      <c r="I14" s="14" t="s">
        <v>13</v>
      </c>
      <c r="J14" s="11">
        <f t="shared" si="0"/>
        <v>683620.28</v>
      </c>
      <c r="K14" s="11">
        <f t="shared" si="0"/>
        <v>341810.14</v>
      </c>
      <c r="L14" s="11">
        <f t="shared" si="0"/>
        <v>341810.14</v>
      </c>
      <c r="M14" s="11">
        <f t="shared" si="0"/>
        <v>0</v>
      </c>
      <c r="N14" s="266">
        <v>0</v>
      </c>
      <c r="O14" s="270">
        <v>0</v>
      </c>
      <c r="P14" s="270">
        <v>0</v>
      </c>
      <c r="Q14" s="270">
        <v>0</v>
      </c>
      <c r="R14" s="266">
        <v>0</v>
      </c>
      <c r="S14" s="270">
        <v>0</v>
      </c>
      <c r="T14" s="270">
        <v>0</v>
      </c>
      <c r="U14" s="270">
        <v>0</v>
      </c>
    </row>
    <row r="15" spans="1:21" ht="15.75">
      <c r="A15" s="450" t="s">
        <v>30</v>
      </c>
      <c r="B15" s="451"/>
      <c r="C15" s="451"/>
      <c r="D15" s="451"/>
      <c r="E15" s="451"/>
      <c r="F15" s="451"/>
      <c r="G15" s="451"/>
      <c r="H15" s="452"/>
      <c r="I15" s="29"/>
      <c r="J15" s="30"/>
      <c r="K15" s="30"/>
      <c r="L15" s="30"/>
      <c r="M15" s="30"/>
      <c r="N15" s="29"/>
      <c r="O15" s="269"/>
      <c r="P15" s="269"/>
      <c r="Q15" s="269"/>
      <c r="R15" s="269"/>
      <c r="S15" s="269"/>
      <c r="T15" s="269"/>
      <c r="U15" s="269"/>
    </row>
    <row r="16" spans="1:21" ht="15.75">
      <c r="A16" s="506"/>
      <c r="B16" s="507"/>
      <c r="C16" s="507"/>
      <c r="D16" s="507"/>
      <c r="E16" s="507"/>
      <c r="F16" s="507"/>
      <c r="G16" s="507"/>
      <c r="H16" s="508"/>
      <c r="I16" s="74" t="s">
        <v>62</v>
      </c>
      <c r="J16" s="75">
        <f>J17+J18+J19+J20</f>
        <v>1065257.04</v>
      </c>
      <c r="K16" s="75">
        <f>K17+K18+K19+K20</f>
        <v>544529.62</v>
      </c>
      <c r="L16" s="75">
        <f>L17+L18+L19+L20</f>
        <v>495228.53</v>
      </c>
      <c r="M16" s="75">
        <f>M17+M18+M19+M20</f>
        <v>25498.89</v>
      </c>
      <c r="N16" s="266">
        <v>0</v>
      </c>
      <c r="O16" s="270">
        <v>0</v>
      </c>
      <c r="P16" s="270">
        <v>0</v>
      </c>
      <c r="Q16" s="270">
        <v>0</v>
      </c>
      <c r="R16" s="266">
        <v>0</v>
      </c>
      <c r="S16" s="270">
        <v>0</v>
      </c>
      <c r="T16" s="270">
        <v>0</v>
      </c>
      <c r="U16" s="270">
        <v>0</v>
      </c>
    </row>
    <row r="17" spans="1:21" ht="51">
      <c r="A17" s="509"/>
      <c r="B17" s="510"/>
      <c r="C17" s="510"/>
      <c r="D17" s="510"/>
      <c r="E17" s="510"/>
      <c r="F17" s="510"/>
      <c r="G17" s="510"/>
      <c r="H17" s="511"/>
      <c r="I17" s="14" t="s">
        <v>60</v>
      </c>
      <c r="J17" s="11">
        <f>J22+J32+J65</f>
        <v>145111.13999999996</v>
      </c>
      <c r="K17" s="11">
        <f>K22+K32+K65</f>
        <v>84884.579999999958</v>
      </c>
      <c r="L17" s="11">
        <f>L22+L32+L65</f>
        <v>52338.419999999984</v>
      </c>
      <c r="M17" s="11">
        <f>M22+M32+M65</f>
        <v>7888.14</v>
      </c>
      <c r="N17" s="266">
        <v>0</v>
      </c>
      <c r="O17" s="270">
        <v>0</v>
      </c>
      <c r="P17" s="270">
        <v>0</v>
      </c>
      <c r="Q17" s="270">
        <v>0</v>
      </c>
      <c r="R17" s="266">
        <v>0</v>
      </c>
      <c r="S17" s="270">
        <v>0</v>
      </c>
      <c r="T17" s="270">
        <v>0</v>
      </c>
      <c r="U17" s="270">
        <v>0</v>
      </c>
    </row>
    <row r="18" spans="1:21" ht="38.25">
      <c r="A18" s="509"/>
      <c r="B18" s="510"/>
      <c r="C18" s="510"/>
      <c r="D18" s="510"/>
      <c r="E18" s="510"/>
      <c r="F18" s="510"/>
      <c r="G18" s="510"/>
      <c r="H18" s="511"/>
      <c r="I18" s="14" t="s">
        <v>61</v>
      </c>
      <c r="J18" s="11">
        <f t="shared" ref="J18:M20" si="1">J23+J33+J66</f>
        <v>52178.159999999996</v>
      </c>
      <c r="K18" s="11">
        <f t="shared" si="1"/>
        <v>28131.5</v>
      </c>
      <c r="L18" s="11">
        <f t="shared" si="1"/>
        <v>6435.9100000000008</v>
      </c>
      <c r="M18" s="11">
        <f t="shared" si="1"/>
        <v>17610.75</v>
      </c>
      <c r="N18" s="266">
        <v>0</v>
      </c>
      <c r="O18" s="270">
        <v>0</v>
      </c>
      <c r="P18" s="270">
        <v>0</v>
      </c>
      <c r="Q18" s="270">
        <v>0</v>
      </c>
      <c r="R18" s="266">
        <v>0</v>
      </c>
      <c r="S18" s="270">
        <v>0</v>
      </c>
      <c r="T18" s="270">
        <v>0</v>
      </c>
      <c r="U18" s="270">
        <v>0</v>
      </c>
    </row>
    <row r="19" spans="1:21" ht="25.5">
      <c r="A19" s="509"/>
      <c r="B19" s="510"/>
      <c r="C19" s="510"/>
      <c r="D19" s="510"/>
      <c r="E19" s="510"/>
      <c r="F19" s="510"/>
      <c r="G19" s="510"/>
      <c r="H19" s="511"/>
      <c r="I19" s="14" t="s">
        <v>14</v>
      </c>
      <c r="J19" s="11">
        <f t="shared" si="1"/>
        <v>184347.46</v>
      </c>
      <c r="K19" s="11">
        <f t="shared" si="1"/>
        <v>89703.4</v>
      </c>
      <c r="L19" s="11">
        <f t="shared" si="1"/>
        <v>94644.06</v>
      </c>
      <c r="M19" s="11">
        <f t="shared" si="1"/>
        <v>0</v>
      </c>
      <c r="N19" s="266">
        <v>0</v>
      </c>
      <c r="O19" s="270">
        <v>0</v>
      </c>
      <c r="P19" s="270">
        <v>0</v>
      </c>
      <c r="Q19" s="270">
        <v>0</v>
      </c>
      <c r="R19" s="266">
        <v>0</v>
      </c>
      <c r="S19" s="270">
        <v>0</v>
      </c>
      <c r="T19" s="270">
        <v>0</v>
      </c>
      <c r="U19" s="270">
        <v>0</v>
      </c>
    </row>
    <row r="20" spans="1:21" ht="25.5">
      <c r="A20" s="512"/>
      <c r="B20" s="513"/>
      <c r="C20" s="513"/>
      <c r="D20" s="513"/>
      <c r="E20" s="513"/>
      <c r="F20" s="513"/>
      <c r="G20" s="513"/>
      <c r="H20" s="514"/>
      <c r="I20" s="14" t="s">
        <v>13</v>
      </c>
      <c r="J20" s="55">
        <f t="shared" si="1"/>
        <v>683620.28</v>
      </c>
      <c r="K20" s="55">
        <f t="shared" si="1"/>
        <v>341810.14</v>
      </c>
      <c r="L20" s="55">
        <f t="shared" si="1"/>
        <v>341810.14</v>
      </c>
      <c r="M20" s="55">
        <f t="shared" si="1"/>
        <v>0</v>
      </c>
      <c r="N20" s="266">
        <v>0</v>
      </c>
      <c r="O20" s="270">
        <v>0</v>
      </c>
      <c r="P20" s="270">
        <v>0</v>
      </c>
      <c r="Q20" s="270">
        <v>0</v>
      </c>
      <c r="R20" s="266">
        <v>0</v>
      </c>
      <c r="S20" s="270">
        <v>0</v>
      </c>
      <c r="T20" s="270">
        <v>0</v>
      </c>
      <c r="U20" s="270">
        <v>0</v>
      </c>
    </row>
    <row r="21" spans="1:21" ht="35.25" customHeight="1">
      <c r="A21" s="7" t="s">
        <v>72</v>
      </c>
      <c r="B21" s="447" t="s">
        <v>51</v>
      </c>
      <c r="C21" s="448"/>
      <c r="D21" s="448"/>
      <c r="E21" s="448"/>
      <c r="F21" s="449"/>
      <c r="G21" s="19"/>
      <c r="H21" s="19"/>
      <c r="I21" s="98"/>
      <c r="J21" s="20"/>
      <c r="K21" s="20"/>
      <c r="L21" s="20"/>
      <c r="M21" s="20"/>
      <c r="N21" s="18"/>
      <c r="O21" s="271"/>
      <c r="P21" s="271"/>
      <c r="Q21" s="271"/>
      <c r="R21" s="18"/>
      <c r="S21" s="271"/>
      <c r="T21" s="271"/>
      <c r="U21" s="271"/>
    </row>
    <row r="22" spans="1:21" ht="51">
      <c r="A22" s="436"/>
      <c r="B22" s="400"/>
      <c r="C22" s="401"/>
      <c r="D22" s="401"/>
      <c r="E22" s="401"/>
      <c r="F22" s="401"/>
      <c r="G22" s="401"/>
      <c r="H22" s="402"/>
      <c r="I22" s="14" t="s">
        <v>60</v>
      </c>
      <c r="J22" s="12">
        <f>J27</f>
        <v>145111.13999999996</v>
      </c>
      <c r="K22" s="12">
        <f>K27</f>
        <v>84884.579999999958</v>
      </c>
      <c r="L22" s="12">
        <f>L27</f>
        <v>52338.419999999984</v>
      </c>
      <c r="M22" s="12">
        <f>M27+M88</f>
        <v>7888.14</v>
      </c>
      <c r="N22" s="267">
        <v>0</v>
      </c>
      <c r="O22" s="2">
        <v>0</v>
      </c>
      <c r="P22" s="2">
        <v>0</v>
      </c>
      <c r="Q22" s="2">
        <v>0</v>
      </c>
      <c r="R22" s="267">
        <v>0</v>
      </c>
      <c r="S22" s="2">
        <v>0</v>
      </c>
      <c r="T22" s="2">
        <v>0</v>
      </c>
      <c r="U22" s="2">
        <v>0</v>
      </c>
    </row>
    <row r="23" spans="1:21" ht="38.25">
      <c r="A23" s="437"/>
      <c r="B23" s="403"/>
      <c r="C23" s="404"/>
      <c r="D23" s="404"/>
      <c r="E23" s="404"/>
      <c r="F23" s="404"/>
      <c r="G23" s="404"/>
      <c r="H23" s="405"/>
      <c r="I23" s="14" t="s">
        <v>61</v>
      </c>
      <c r="J23" s="12">
        <v>0</v>
      </c>
      <c r="K23" s="12">
        <v>0</v>
      </c>
      <c r="L23" s="12">
        <v>0</v>
      </c>
      <c r="M23" s="12">
        <v>0</v>
      </c>
      <c r="N23" s="267">
        <v>0</v>
      </c>
      <c r="O23" s="2">
        <v>0</v>
      </c>
      <c r="P23" s="2">
        <v>0</v>
      </c>
      <c r="Q23" s="2">
        <v>0</v>
      </c>
      <c r="R23" s="267">
        <v>0</v>
      </c>
      <c r="S23" s="2">
        <v>0</v>
      </c>
      <c r="T23" s="2">
        <v>0</v>
      </c>
      <c r="U23" s="2">
        <v>0</v>
      </c>
    </row>
    <row r="24" spans="1:21" ht="25.5">
      <c r="A24" s="437"/>
      <c r="B24" s="403"/>
      <c r="C24" s="404"/>
      <c r="D24" s="404"/>
      <c r="E24" s="404"/>
      <c r="F24" s="404"/>
      <c r="G24" s="404"/>
      <c r="H24" s="405"/>
      <c r="I24" s="14" t="s">
        <v>14</v>
      </c>
      <c r="J24" s="12">
        <f>J29</f>
        <v>0</v>
      </c>
      <c r="K24" s="12">
        <f t="shared" ref="K24:M25" si="2">K29</f>
        <v>0</v>
      </c>
      <c r="L24" s="12">
        <f t="shared" si="2"/>
        <v>0</v>
      </c>
      <c r="M24" s="12">
        <f t="shared" si="2"/>
        <v>0</v>
      </c>
      <c r="N24" s="267">
        <v>0</v>
      </c>
      <c r="O24" s="2">
        <v>0</v>
      </c>
      <c r="P24" s="2">
        <v>0</v>
      </c>
      <c r="Q24" s="2">
        <v>0</v>
      </c>
      <c r="R24" s="267">
        <v>0</v>
      </c>
      <c r="S24" s="2">
        <v>0</v>
      </c>
      <c r="T24" s="2">
        <v>0</v>
      </c>
      <c r="U24" s="2">
        <v>0</v>
      </c>
    </row>
    <row r="25" spans="1:21" ht="25.5">
      <c r="A25" s="438"/>
      <c r="B25" s="406"/>
      <c r="C25" s="407"/>
      <c r="D25" s="407"/>
      <c r="E25" s="407"/>
      <c r="F25" s="407"/>
      <c r="G25" s="407"/>
      <c r="H25" s="408"/>
      <c r="I25" s="14" t="s">
        <v>13</v>
      </c>
      <c r="J25" s="12">
        <f>J30</f>
        <v>683620.28</v>
      </c>
      <c r="K25" s="12">
        <f t="shared" si="2"/>
        <v>341810.14</v>
      </c>
      <c r="L25" s="12">
        <f t="shared" si="2"/>
        <v>341810.14</v>
      </c>
      <c r="M25" s="12">
        <f t="shared" si="2"/>
        <v>0</v>
      </c>
      <c r="N25" s="267">
        <v>0</v>
      </c>
      <c r="O25" s="2">
        <v>0</v>
      </c>
      <c r="P25" s="2">
        <v>0</v>
      </c>
      <c r="Q25" s="2">
        <v>0</v>
      </c>
      <c r="R25" s="267">
        <v>0</v>
      </c>
      <c r="S25" s="2">
        <v>0</v>
      </c>
      <c r="T25" s="2">
        <v>0</v>
      </c>
      <c r="U25" s="2">
        <v>0</v>
      </c>
    </row>
    <row r="26" spans="1:21" ht="25.5">
      <c r="A26" s="418" t="s">
        <v>73</v>
      </c>
      <c r="B26" s="182" t="s">
        <v>52</v>
      </c>
      <c r="C26" s="379"/>
      <c r="D26" s="379"/>
      <c r="E26" s="379"/>
      <c r="F26" s="103" t="s">
        <v>21</v>
      </c>
      <c r="G26" s="379"/>
      <c r="H26" s="379"/>
      <c r="I26" s="10"/>
      <c r="J26" s="13">
        <f>J27+J28+J29+J30</f>
        <v>828731.41999999993</v>
      </c>
      <c r="K26" s="214">
        <f>K27+K28+K29+K30</f>
        <v>426694.72</v>
      </c>
      <c r="L26" s="13">
        <f>L27+L28+L29+L30</f>
        <v>394148.56</v>
      </c>
      <c r="M26" s="13">
        <f>M27+M28+M29+M30</f>
        <v>7888.14</v>
      </c>
      <c r="N26" s="266">
        <v>0</v>
      </c>
      <c r="O26" s="270">
        <v>0</v>
      </c>
      <c r="P26" s="270">
        <v>0</v>
      </c>
      <c r="Q26" s="270">
        <v>0</v>
      </c>
      <c r="R26" s="266">
        <v>0</v>
      </c>
      <c r="S26" s="270">
        <v>0</v>
      </c>
      <c r="T26" s="270">
        <v>0</v>
      </c>
      <c r="U26" s="270">
        <v>0</v>
      </c>
    </row>
    <row r="27" spans="1:21" ht="51">
      <c r="A27" s="419"/>
      <c r="B27" s="409" t="s">
        <v>41</v>
      </c>
      <c r="C27" s="380"/>
      <c r="D27" s="380"/>
      <c r="E27" s="380"/>
      <c r="F27" s="104"/>
      <c r="G27" s="380"/>
      <c r="H27" s="380"/>
      <c r="I27" s="14" t="s">
        <v>60</v>
      </c>
      <c r="J27" s="64">
        <f>K27+L27+M27</f>
        <v>145111.13999999996</v>
      </c>
      <c r="K27" s="16">
        <f>426694.72-K30</f>
        <v>84884.579999999958</v>
      </c>
      <c r="L27" s="16">
        <f>394148.56-L30</f>
        <v>52338.419999999984</v>
      </c>
      <c r="M27" s="16">
        <v>7888.14</v>
      </c>
      <c r="N27" s="267">
        <v>0</v>
      </c>
      <c r="O27" s="2">
        <v>0</v>
      </c>
      <c r="P27" s="2">
        <v>0</v>
      </c>
      <c r="Q27" s="2">
        <v>0</v>
      </c>
      <c r="R27" s="267">
        <v>0</v>
      </c>
      <c r="S27" s="2">
        <v>0</v>
      </c>
      <c r="T27" s="2">
        <v>0</v>
      </c>
      <c r="U27" s="2">
        <v>0</v>
      </c>
    </row>
    <row r="28" spans="1:21" ht="38.25">
      <c r="A28" s="419"/>
      <c r="B28" s="410"/>
      <c r="C28" s="381"/>
      <c r="D28" s="381"/>
      <c r="E28" s="381"/>
      <c r="F28" s="104"/>
      <c r="G28" s="380"/>
      <c r="H28" s="380"/>
      <c r="I28" s="14" t="s">
        <v>61</v>
      </c>
      <c r="J28" s="16">
        <f>K28+L28+M28</f>
        <v>0</v>
      </c>
      <c r="K28" s="16">
        <v>0</v>
      </c>
      <c r="L28" s="64">
        <v>0</v>
      </c>
      <c r="M28" s="64">
        <v>0</v>
      </c>
      <c r="N28" s="267">
        <v>0</v>
      </c>
      <c r="O28" s="2">
        <v>0</v>
      </c>
      <c r="P28" s="2">
        <v>0</v>
      </c>
      <c r="Q28" s="2">
        <v>0</v>
      </c>
      <c r="R28" s="267">
        <v>0</v>
      </c>
      <c r="S28" s="2">
        <v>0</v>
      </c>
      <c r="T28" s="2">
        <v>0</v>
      </c>
      <c r="U28" s="2">
        <v>0</v>
      </c>
    </row>
    <row r="29" spans="1:21" ht="25.5">
      <c r="A29" s="419"/>
      <c r="B29" s="410"/>
      <c r="C29" s="381"/>
      <c r="D29" s="381"/>
      <c r="E29" s="381"/>
      <c r="F29" s="104"/>
      <c r="G29" s="380"/>
      <c r="H29" s="380"/>
      <c r="I29" s="14" t="s">
        <v>14</v>
      </c>
      <c r="J29" s="16">
        <v>0</v>
      </c>
      <c r="K29" s="16">
        <v>0</v>
      </c>
      <c r="L29" s="64">
        <v>0</v>
      </c>
      <c r="M29" s="64">
        <v>0</v>
      </c>
      <c r="N29" s="267">
        <v>0</v>
      </c>
      <c r="O29" s="2">
        <v>0</v>
      </c>
      <c r="P29" s="2">
        <v>0</v>
      </c>
      <c r="Q29" s="2">
        <v>0</v>
      </c>
      <c r="R29" s="267">
        <v>0</v>
      </c>
      <c r="S29" s="2">
        <v>0</v>
      </c>
      <c r="T29" s="2">
        <v>0</v>
      </c>
      <c r="U29" s="2">
        <v>0</v>
      </c>
    </row>
    <row r="30" spans="1:21" ht="25.5">
      <c r="A30" s="420"/>
      <c r="B30" s="411"/>
      <c r="C30" s="382"/>
      <c r="D30" s="382"/>
      <c r="E30" s="382"/>
      <c r="F30" s="104"/>
      <c r="G30" s="417"/>
      <c r="H30" s="417"/>
      <c r="I30" s="14" t="s">
        <v>13</v>
      </c>
      <c r="J30" s="16">
        <f>K30+L30+M30</f>
        <v>683620.28</v>
      </c>
      <c r="K30" s="16">
        <v>341810.14</v>
      </c>
      <c r="L30" s="16">
        <v>341810.14</v>
      </c>
      <c r="M30" s="64">
        <v>0</v>
      </c>
      <c r="N30" s="267">
        <v>0</v>
      </c>
      <c r="O30" s="2">
        <v>0</v>
      </c>
      <c r="P30" s="2">
        <v>0</v>
      </c>
      <c r="Q30" s="2">
        <v>0</v>
      </c>
      <c r="R30" s="267">
        <v>0</v>
      </c>
      <c r="S30" s="2">
        <v>0</v>
      </c>
      <c r="T30" s="2">
        <v>0</v>
      </c>
      <c r="U30" s="2">
        <v>0</v>
      </c>
    </row>
    <row r="31" spans="1:21" ht="15.75">
      <c r="A31" s="18"/>
      <c r="B31" s="426" t="s">
        <v>50</v>
      </c>
      <c r="C31" s="426"/>
      <c r="D31" s="426"/>
      <c r="E31" s="426"/>
      <c r="F31" s="426"/>
      <c r="G31" s="426"/>
      <c r="H31" s="426"/>
      <c r="I31" s="98"/>
      <c r="J31" s="20"/>
      <c r="K31" s="20"/>
      <c r="L31" s="20"/>
      <c r="M31" s="20"/>
      <c r="N31" s="225"/>
      <c r="O31" s="271"/>
      <c r="P31" s="271"/>
      <c r="Q31" s="271"/>
      <c r="R31" s="225"/>
      <c r="S31" s="271"/>
      <c r="T31" s="271"/>
      <c r="U31" s="271"/>
    </row>
    <row r="32" spans="1:21" ht="51">
      <c r="A32" s="400"/>
      <c r="B32" s="401"/>
      <c r="C32" s="401"/>
      <c r="D32" s="401"/>
      <c r="E32" s="401"/>
      <c r="F32" s="401"/>
      <c r="G32" s="401"/>
      <c r="H32" s="402"/>
      <c r="I32" s="14" t="s">
        <v>60</v>
      </c>
      <c r="J32" s="12">
        <f t="shared" ref="J32:M35" si="3">J37+J58</f>
        <v>0</v>
      </c>
      <c r="K32" s="12">
        <f t="shared" si="3"/>
        <v>0</v>
      </c>
      <c r="L32" s="12">
        <f t="shared" si="3"/>
        <v>0</v>
      </c>
      <c r="M32" s="12">
        <f t="shared" si="3"/>
        <v>0</v>
      </c>
      <c r="N32" s="267">
        <v>0</v>
      </c>
      <c r="O32" s="2">
        <v>0</v>
      </c>
      <c r="P32" s="2">
        <v>0</v>
      </c>
      <c r="Q32" s="2">
        <v>0</v>
      </c>
      <c r="R32" s="267">
        <v>0</v>
      </c>
      <c r="S32" s="2">
        <v>0</v>
      </c>
      <c r="T32" s="2">
        <v>0</v>
      </c>
      <c r="U32" s="2">
        <v>0</v>
      </c>
    </row>
    <row r="33" spans="1:21" ht="38.25">
      <c r="A33" s="403"/>
      <c r="B33" s="404"/>
      <c r="C33" s="404"/>
      <c r="D33" s="404"/>
      <c r="E33" s="404"/>
      <c r="F33" s="404"/>
      <c r="G33" s="404"/>
      <c r="H33" s="405"/>
      <c r="I33" s="14" t="s">
        <v>61</v>
      </c>
      <c r="J33" s="12">
        <f t="shared" si="3"/>
        <v>7889.63</v>
      </c>
      <c r="K33" s="12">
        <f t="shared" si="3"/>
        <v>548.5</v>
      </c>
      <c r="L33" s="12">
        <f t="shared" si="3"/>
        <v>6008.8600000000006</v>
      </c>
      <c r="M33" s="12">
        <f t="shared" si="3"/>
        <v>1332.27</v>
      </c>
      <c r="N33" s="267">
        <v>0</v>
      </c>
      <c r="O33" s="2">
        <v>0</v>
      </c>
      <c r="P33" s="2">
        <v>0</v>
      </c>
      <c r="Q33" s="2">
        <v>0</v>
      </c>
      <c r="R33" s="267">
        <v>0</v>
      </c>
      <c r="S33" s="2">
        <v>0</v>
      </c>
      <c r="T33" s="2">
        <v>0</v>
      </c>
      <c r="U33" s="2">
        <v>0</v>
      </c>
    </row>
    <row r="34" spans="1:21" ht="25.5">
      <c r="A34" s="403"/>
      <c r="B34" s="404"/>
      <c r="C34" s="404"/>
      <c r="D34" s="404"/>
      <c r="E34" s="404"/>
      <c r="F34" s="404"/>
      <c r="G34" s="404"/>
      <c r="H34" s="405"/>
      <c r="I34" s="14" t="s">
        <v>14</v>
      </c>
      <c r="J34" s="12">
        <f t="shared" si="3"/>
        <v>184347.46</v>
      </c>
      <c r="K34" s="12">
        <f t="shared" si="3"/>
        <v>89703.4</v>
      </c>
      <c r="L34" s="12">
        <f t="shared" si="3"/>
        <v>94644.06</v>
      </c>
      <c r="M34" s="12">
        <f t="shared" si="3"/>
        <v>0</v>
      </c>
      <c r="N34" s="267">
        <v>0</v>
      </c>
      <c r="O34" s="2">
        <v>0</v>
      </c>
      <c r="P34" s="2">
        <v>0</v>
      </c>
      <c r="Q34" s="2">
        <v>0</v>
      </c>
      <c r="R34" s="267">
        <v>0</v>
      </c>
      <c r="S34" s="2">
        <v>0</v>
      </c>
      <c r="T34" s="2">
        <v>0</v>
      </c>
      <c r="U34" s="2">
        <v>0</v>
      </c>
    </row>
    <row r="35" spans="1:21" ht="25.5">
      <c r="A35" s="406"/>
      <c r="B35" s="407"/>
      <c r="C35" s="407"/>
      <c r="D35" s="407"/>
      <c r="E35" s="407"/>
      <c r="F35" s="407"/>
      <c r="G35" s="407"/>
      <c r="H35" s="408"/>
      <c r="I35" s="14" t="s">
        <v>13</v>
      </c>
      <c r="J35" s="12">
        <f t="shared" si="3"/>
        <v>0</v>
      </c>
      <c r="K35" s="12">
        <f t="shared" si="3"/>
        <v>0</v>
      </c>
      <c r="L35" s="12">
        <f t="shared" si="3"/>
        <v>0</v>
      </c>
      <c r="M35" s="12">
        <f t="shared" si="3"/>
        <v>0</v>
      </c>
      <c r="N35" s="267">
        <v>0</v>
      </c>
      <c r="O35" s="2">
        <v>0</v>
      </c>
      <c r="P35" s="2">
        <v>0</v>
      </c>
      <c r="Q35" s="2">
        <v>0</v>
      </c>
      <c r="R35" s="267">
        <v>0</v>
      </c>
      <c r="S35" s="2">
        <v>0</v>
      </c>
      <c r="T35" s="2">
        <v>0</v>
      </c>
      <c r="U35" s="2">
        <v>0</v>
      </c>
    </row>
    <row r="36" spans="1:21" ht="15.75">
      <c r="A36" s="44" t="s">
        <v>64</v>
      </c>
      <c r="B36" s="421" t="s">
        <v>45</v>
      </c>
      <c r="C36" s="422"/>
      <c r="D36" s="422"/>
      <c r="E36" s="422"/>
      <c r="F36" s="422"/>
      <c r="G36" s="422"/>
      <c r="H36" s="423"/>
      <c r="I36" s="98"/>
      <c r="J36" s="20"/>
      <c r="K36" s="20"/>
      <c r="L36" s="20"/>
      <c r="M36" s="20"/>
      <c r="N36" s="225"/>
      <c r="O36" s="271"/>
      <c r="P36" s="271"/>
      <c r="Q36" s="271"/>
      <c r="R36" s="225"/>
      <c r="S36" s="271"/>
      <c r="T36" s="271"/>
      <c r="U36" s="271"/>
    </row>
    <row r="37" spans="1:21" ht="51">
      <c r="A37" s="497"/>
      <c r="B37" s="386"/>
      <c r="C37" s="387"/>
      <c r="D37" s="387"/>
      <c r="E37" s="387"/>
      <c r="F37" s="387"/>
      <c r="G37" s="387"/>
      <c r="H37" s="388"/>
      <c r="I37" s="14" t="s">
        <v>60</v>
      </c>
      <c r="J37" s="12">
        <v>0</v>
      </c>
      <c r="K37" s="12">
        <f>K41+K43</f>
        <v>0</v>
      </c>
      <c r="L37" s="12">
        <v>0</v>
      </c>
      <c r="M37" s="12">
        <f>M41+M43</f>
        <v>0</v>
      </c>
      <c r="N37" s="267">
        <v>0</v>
      </c>
      <c r="O37" s="2">
        <v>0</v>
      </c>
      <c r="P37" s="2">
        <v>0</v>
      </c>
      <c r="Q37" s="2">
        <v>0</v>
      </c>
      <c r="R37" s="267">
        <v>0</v>
      </c>
      <c r="S37" s="2">
        <v>0</v>
      </c>
      <c r="T37" s="2">
        <v>0</v>
      </c>
      <c r="U37" s="2">
        <v>0</v>
      </c>
    </row>
    <row r="38" spans="1:21" ht="38.25">
      <c r="A38" s="497"/>
      <c r="B38" s="389"/>
      <c r="C38" s="390"/>
      <c r="D38" s="390"/>
      <c r="E38" s="390"/>
      <c r="F38" s="390"/>
      <c r="G38" s="390"/>
      <c r="H38" s="391"/>
      <c r="I38" s="14" t="s">
        <v>61</v>
      </c>
      <c r="J38" s="12">
        <f>J49+J52+J54+J41+J43</f>
        <v>7750.63</v>
      </c>
      <c r="K38" s="12">
        <f>K49+K52+K54+K41+K43</f>
        <v>409.5</v>
      </c>
      <c r="L38" s="12">
        <f>L49+L52+L54+L41+L43</f>
        <v>6008.8600000000006</v>
      </c>
      <c r="M38" s="12">
        <f>M49+M52+M54+M41+M43</f>
        <v>1332.27</v>
      </c>
      <c r="N38" s="267">
        <v>0</v>
      </c>
      <c r="O38" s="2">
        <v>0</v>
      </c>
      <c r="P38" s="2">
        <v>0</v>
      </c>
      <c r="Q38" s="2">
        <v>0</v>
      </c>
      <c r="R38" s="267">
        <v>0</v>
      </c>
      <c r="S38" s="2">
        <v>0</v>
      </c>
      <c r="T38" s="2">
        <v>0</v>
      </c>
      <c r="U38" s="2">
        <v>0</v>
      </c>
    </row>
    <row r="39" spans="1:21" ht="25.5">
      <c r="A39" s="497"/>
      <c r="B39" s="389"/>
      <c r="C39" s="390"/>
      <c r="D39" s="390"/>
      <c r="E39" s="390"/>
      <c r="F39" s="390"/>
      <c r="G39" s="390"/>
      <c r="H39" s="391"/>
      <c r="I39" s="14" t="s">
        <v>14</v>
      </c>
      <c r="J39" s="12">
        <f>J45</f>
        <v>184347.46</v>
      </c>
      <c r="K39" s="12">
        <f>K45</f>
        <v>89703.4</v>
      </c>
      <c r="L39" s="12">
        <f>L45</f>
        <v>94644.06</v>
      </c>
      <c r="M39" s="12">
        <f>M45</f>
        <v>0</v>
      </c>
      <c r="N39" s="267">
        <v>0</v>
      </c>
      <c r="O39" s="2">
        <v>0</v>
      </c>
      <c r="P39" s="2">
        <v>0</v>
      </c>
      <c r="Q39" s="2">
        <v>0</v>
      </c>
      <c r="R39" s="267">
        <v>0</v>
      </c>
      <c r="S39" s="2">
        <v>0</v>
      </c>
      <c r="T39" s="2">
        <v>0</v>
      </c>
      <c r="U39" s="2">
        <v>0</v>
      </c>
    </row>
    <row r="40" spans="1:21" ht="25.5">
      <c r="A40" s="497"/>
      <c r="B40" s="392"/>
      <c r="C40" s="393"/>
      <c r="D40" s="393"/>
      <c r="E40" s="393"/>
      <c r="F40" s="393"/>
      <c r="G40" s="393"/>
      <c r="H40" s="394"/>
      <c r="I40" s="14" t="s">
        <v>13</v>
      </c>
      <c r="J40" s="12">
        <v>0</v>
      </c>
      <c r="K40" s="12">
        <v>0</v>
      </c>
      <c r="L40" s="12">
        <v>0</v>
      </c>
      <c r="M40" s="12">
        <v>0</v>
      </c>
      <c r="N40" s="267">
        <v>0</v>
      </c>
      <c r="O40" s="2">
        <v>0</v>
      </c>
      <c r="P40" s="2">
        <v>0</v>
      </c>
      <c r="Q40" s="2">
        <v>0</v>
      </c>
      <c r="R40" s="267">
        <v>0</v>
      </c>
      <c r="S40" s="2">
        <v>0</v>
      </c>
      <c r="T40" s="2">
        <v>0</v>
      </c>
      <c r="U40" s="2">
        <v>0</v>
      </c>
    </row>
    <row r="41" spans="1:21" ht="25.5">
      <c r="A41" s="469" t="s">
        <v>65</v>
      </c>
      <c r="B41" s="182" t="s">
        <v>53</v>
      </c>
      <c r="C41" s="379">
        <v>600</v>
      </c>
      <c r="D41" s="379">
        <v>1100</v>
      </c>
      <c r="E41" s="379"/>
      <c r="F41" s="379"/>
      <c r="G41" s="94"/>
      <c r="H41" s="94"/>
      <c r="I41" s="377" t="s">
        <v>61</v>
      </c>
      <c r="J41" s="11">
        <f t="shared" ref="J41:J56" si="4">K41+L41+M41</f>
        <v>2858.34</v>
      </c>
      <c r="K41" s="11">
        <f>K42</f>
        <v>0</v>
      </c>
      <c r="L41" s="11">
        <f>L42</f>
        <v>2858.34</v>
      </c>
      <c r="M41" s="11">
        <f>M42</f>
        <v>0</v>
      </c>
      <c r="N41" s="266">
        <v>0</v>
      </c>
      <c r="O41" s="270">
        <v>0</v>
      </c>
      <c r="P41" s="270">
        <v>0</v>
      </c>
      <c r="Q41" s="270">
        <v>0</v>
      </c>
      <c r="R41" s="266">
        <v>0</v>
      </c>
      <c r="S41" s="270">
        <v>0</v>
      </c>
      <c r="T41" s="270">
        <v>0</v>
      </c>
      <c r="U41" s="270">
        <v>0</v>
      </c>
    </row>
    <row r="42" spans="1:21" ht="15.75">
      <c r="A42" s="470"/>
      <c r="B42" s="8" t="s">
        <v>39</v>
      </c>
      <c r="C42" s="380"/>
      <c r="D42" s="380"/>
      <c r="E42" s="380"/>
      <c r="F42" s="380"/>
      <c r="G42" s="23">
        <v>2017</v>
      </c>
      <c r="H42" s="23">
        <v>2017</v>
      </c>
      <c r="I42" s="378"/>
      <c r="J42" s="32">
        <f t="shared" si="4"/>
        <v>2858.34</v>
      </c>
      <c r="K42" s="12">
        <v>0</v>
      </c>
      <c r="L42" s="60">
        <v>2858.34</v>
      </c>
      <c r="M42" s="60">
        <v>0</v>
      </c>
      <c r="N42" s="267"/>
      <c r="O42" s="2"/>
      <c r="P42" s="2"/>
      <c r="Q42" s="2"/>
      <c r="R42" s="267"/>
      <c r="S42" s="2"/>
      <c r="T42" s="2"/>
      <c r="U42" s="2"/>
    </row>
    <row r="43" spans="1:21" ht="25.5">
      <c r="A43" s="412" t="s">
        <v>74</v>
      </c>
      <c r="B43" s="183" t="s">
        <v>54</v>
      </c>
      <c r="C43" s="414">
        <v>400</v>
      </c>
      <c r="D43" s="424">
        <v>720</v>
      </c>
      <c r="E43" s="379"/>
      <c r="F43" s="379"/>
      <c r="G43" s="99"/>
      <c r="H43" s="99"/>
      <c r="I43" s="377" t="s">
        <v>61</v>
      </c>
      <c r="J43" s="53">
        <f t="shared" si="4"/>
        <v>2041.3</v>
      </c>
      <c r="K43" s="53">
        <f>K44</f>
        <v>0</v>
      </c>
      <c r="L43" s="53">
        <f>L44</f>
        <v>2041.3</v>
      </c>
      <c r="M43" s="53">
        <f>M44</f>
        <v>0</v>
      </c>
      <c r="N43" s="266">
        <v>0</v>
      </c>
      <c r="O43" s="270">
        <v>0</v>
      </c>
      <c r="P43" s="270">
        <v>0</v>
      </c>
      <c r="Q43" s="270">
        <v>0</v>
      </c>
      <c r="R43" s="266">
        <v>0</v>
      </c>
      <c r="S43" s="270">
        <v>0</v>
      </c>
      <c r="T43" s="270">
        <v>0</v>
      </c>
      <c r="U43" s="270">
        <v>0</v>
      </c>
    </row>
    <row r="44" spans="1:21" ht="15.75">
      <c r="A44" s="413"/>
      <c r="B44" s="4" t="s">
        <v>39</v>
      </c>
      <c r="C44" s="415"/>
      <c r="D44" s="425"/>
      <c r="E44" s="380"/>
      <c r="F44" s="455"/>
      <c r="G44" s="23">
        <v>2017</v>
      </c>
      <c r="H44" s="23">
        <v>2017</v>
      </c>
      <c r="I44" s="378"/>
      <c r="J44" s="32">
        <f t="shared" si="4"/>
        <v>2041.3</v>
      </c>
      <c r="K44" s="12">
        <v>0</v>
      </c>
      <c r="L44" s="12">
        <v>2041.3</v>
      </c>
      <c r="M44" s="12">
        <v>0</v>
      </c>
      <c r="N44" s="267"/>
      <c r="O44" s="2"/>
      <c r="P44" s="2"/>
      <c r="Q44" s="2"/>
      <c r="R44" s="267"/>
      <c r="S44" s="2"/>
      <c r="T44" s="2"/>
      <c r="U44" s="2"/>
    </row>
    <row r="45" spans="1:21" ht="25.5">
      <c r="A45" s="395" t="s">
        <v>75</v>
      </c>
      <c r="B45" s="184" t="s">
        <v>37</v>
      </c>
      <c r="C45" s="414" t="s">
        <v>18</v>
      </c>
      <c r="D45" s="414">
        <v>12000</v>
      </c>
      <c r="E45" s="379"/>
      <c r="F45" s="379"/>
      <c r="G45" s="383">
        <v>2016</v>
      </c>
      <c r="H45" s="383">
        <v>2017</v>
      </c>
      <c r="I45" s="50" t="s">
        <v>14</v>
      </c>
      <c r="J45" s="54">
        <f t="shared" si="4"/>
        <v>184347.46</v>
      </c>
      <c r="K45" s="54">
        <f>K46+K47+K48</f>
        <v>89703.4</v>
      </c>
      <c r="L45" s="54">
        <f>L46+L47+L48</f>
        <v>94644.06</v>
      </c>
      <c r="M45" s="54">
        <v>0</v>
      </c>
      <c r="N45" s="46" t="s">
        <v>38</v>
      </c>
      <c r="O45" s="271"/>
      <c r="P45" s="271"/>
      <c r="Q45" s="271"/>
      <c r="R45" s="46"/>
      <c r="S45" s="271"/>
      <c r="T45" s="271"/>
      <c r="U45" s="271"/>
    </row>
    <row r="46" spans="1:21" ht="15.75">
      <c r="A46" s="396"/>
      <c r="B46" s="475" t="s">
        <v>41</v>
      </c>
      <c r="C46" s="415"/>
      <c r="D46" s="415"/>
      <c r="E46" s="380"/>
      <c r="F46" s="380"/>
      <c r="G46" s="384"/>
      <c r="H46" s="384"/>
      <c r="I46" s="1" t="s">
        <v>43</v>
      </c>
      <c r="J46" s="12">
        <f t="shared" si="4"/>
        <v>175135.59</v>
      </c>
      <c r="K46" s="51">
        <v>85220.34</v>
      </c>
      <c r="L46" s="51">
        <v>89915.25</v>
      </c>
      <c r="M46" s="51">
        <v>0</v>
      </c>
      <c r="N46" s="268"/>
      <c r="O46" s="271"/>
      <c r="P46" s="271"/>
      <c r="Q46" s="271"/>
      <c r="R46" s="268"/>
      <c r="S46" s="271"/>
      <c r="T46" s="271"/>
      <c r="U46" s="271"/>
    </row>
    <row r="47" spans="1:21" ht="15.75">
      <c r="A47" s="96"/>
      <c r="B47" s="476"/>
      <c r="C47" s="415"/>
      <c r="D47" s="415"/>
      <c r="E47" s="380"/>
      <c r="F47" s="380"/>
      <c r="G47" s="384"/>
      <c r="H47" s="384"/>
      <c r="I47" s="1" t="s">
        <v>42</v>
      </c>
      <c r="J47" s="12">
        <f t="shared" si="4"/>
        <v>8754.2400000000016</v>
      </c>
      <c r="K47" s="51">
        <v>4262.72</v>
      </c>
      <c r="L47" s="51">
        <v>4491.5200000000004</v>
      </c>
      <c r="M47" s="51">
        <v>0</v>
      </c>
      <c r="N47" s="268"/>
      <c r="O47" s="271"/>
      <c r="P47" s="271"/>
      <c r="Q47" s="271"/>
      <c r="R47" s="268"/>
      <c r="S47" s="271"/>
      <c r="T47" s="271"/>
      <c r="U47" s="271"/>
    </row>
    <row r="48" spans="1:21" ht="15.75">
      <c r="A48" s="96"/>
      <c r="B48" s="477"/>
      <c r="C48" s="416"/>
      <c r="D48" s="416"/>
      <c r="E48" s="417"/>
      <c r="F48" s="417"/>
      <c r="G48" s="385"/>
      <c r="H48" s="385"/>
      <c r="I48" s="1" t="s">
        <v>44</v>
      </c>
      <c r="J48" s="12">
        <f t="shared" si="4"/>
        <v>457.63</v>
      </c>
      <c r="K48" s="51">
        <v>220.34</v>
      </c>
      <c r="L48" s="51">
        <v>237.29</v>
      </c>
      <c r="M48" s="51">
        <v>0</v>
      </c>
      <c r="N48" s="268"/>
      <c r="O48" s="271"/>
      <c r="P48" s="271"/>
      <c r="Q48" s="271"/>
      <c r="R48" s="268"/>
      <c r="S48" s="271"/>
      <c r="T48" s="271"/>
      <c r="U48" s="271"/>
    </row>
    <row r="49" spans="1:21" ht="38.25">
      <c r="A49" s="395" t="s">
        <v>76</v>
      </c>
      <c r="B49" s="184" t="s">
        <v>55</v>
      </c>
      <c r="C49" s="414">
        <v>110</v>
      </c>
      <c r="D49" s="439">
        <v>285</v>
      </c>
      <c r="E49" s="379"/>
      <c r="F49" s="379"/>
      <c r="G49" s="95">
        <v>2016</v>
      </c>
      <c r="H49" s="95">
        <v>2017</v>
      </c>
      <c r="I49" s="480" t="s">
        <v>61</v>
      </c>
      <c r="J49" s="53">
        <f t="shared" si="4"/>
        <v>1357.71</v>
      </c>
      <c r="K49" s="213">
        <f>K50+K51</f>
        <v>409.5</v>
      </c>
      <c r="L49" s="53">
        <f>L50+L51</f>
        <v>0</v>
      </c>
      <c r="M49" s="53">
        <f>M50+M51</f>
        <v>948.21</v>
      </c>
      <c r="N49" s="266">
        <v>0</v>
      </c>
      <c r="O49" s="270">
        <v>0</v>
      </c>
      <c r="P49" s="270">
        <v>0</v>
      </c>
      <c r="Q49" s="270">
        <v>0</v>
      </c>
      <c r="R49" s="266">
        <v>0</v>
      </c>
      <c r="S49" s="270">
        <v>0</v>
      </c>
      <c r="T49" s="270">
        <v>0</v>
      </c>
      <c r="U49" s="270">
        <v>0</v>
      </c>
    </row>
    <row r="50" spans="1:21" ht="15.75">
      <c r="A50" s="396"/>
      <c r="B50" s="8" t="s">
        <v>39</v>
      </c>
      <c r="C50" s="415"/>
      <c r="D50" s="440"/>
      <c r="E50" s="380"/>
      <c r="F50" s="380"/>
      <c r="G50" s="95">
        <v>2016</v>
      </c>
      <c r="H50" s="95">
        <v>2016</v>
      </c>
      <c r="I50" s="481"/>
      <c r="J50" s="32">
        <f t="shared" si="4"/>
        <v>409.5</v>
      </c>
      <c r="K50" s="12">
        <v>409.5</v>
      </c>
      <c r="L50" s="12">
        <v>0</v>
      </c>
      <c r="M50" s="12">
        <v>0</v>
      </c>
      <c r="N50" s="267"/>
      <c r="O50" s="2"/>
      <c r="P50" s="2"/>
      <c r="Q50" s="2"/>
      <c r="R50" s="267"/>
      <c r="S50" s="2"/>
      <c r="T50" s="2"/>
      <c r="U50" s="2"/>
    </row>
    <row r="51" spans="1:21" ht="15.75">
      <c r="A51" s="471"/>
      <c r="B51" s="8" t="s">
        <v>41</v>
      </c>
      <c r="C51" s="416"/>
      <c r="D51" s="441"/>
      <c r="E51" s="417"/>
      <c r="F51" s="417"/>
      <c r="G51" s="95">
        <v>2018</v>
      </c>
      <c r="H51" s="95">
        <v>2018</v>
      </c>
      <c r="I51" s="504"/>
      <c r="J51" s="32">
        <f t="shared" si="4"/>
        <v>948.21</v>
      </c>
      <c r="K51" s="32">
        <v>0</v>
      </c>
      <c r="L51" s="32">
        <v>0</v>
      </c>
      <c r="M51" s="32">
        <v>948.21</v>
      </c>
      <c r="N51" s="267"/>
      <c r="O51" s="2"/>
      <c r="P51" s="2"/>
      <c r="Q51" s="2"/>
      <c r="R51" s="267"/>
      <c r="S51" s="2"/>
      <c r="T51" s="2"/>
      <c r="U51" s="2"/>
    </row>
    <row r="52" spans="1:21" ht="25.5">
      <c r="A52" s="395" t="s">
        <v>77</v>
      </c>
      <c r="B52" s="185" t="s">
        <v>56</v>
      </c>
      <c r="C52" s="414">
        <v>110</v>
      </c>
      <c r="D52" s="414">
        <v>670</v>
      </c>
      <c r="E52" s="379"/>
      <c r="F52" s="379"/>
      <c r="G52" s="94"/>
      <c r="H52" s="94"/>
      <c r="I52" s="480" t="s">
        <v>61</v>
      </c>
      <c r="J52" s="11">
        <f t="shared" si="4"/>
        <v>879.31</v>
      </c>
      <c r="K52" s="11">
        <f>K53</f>
        <v>0</v>
      </c>
      <c r="L52" s="11">
        <f>L53</f>
        <v>879.31</v>
      </c>
      <c r="M52" s="11">
        <f>M53</f>
        <v>0</v>
      </c>
      <c r="N52" s="266">
        <v>0</v>
      </c>
      <c r="O52" s="270">
        <v>0</v>
      </c>
      <c r="P52" s="270">
        <v>0</v>
      </c>
      <c r="Q52" s="270">
        <v>0</v>
      </c>
      <c r="R52" s="266">
        <v>0</v>
      </c>
      <c r="S52" s="270">
        <v>0</v>
      </c>
      <c r="T52" s="270">
        <v>0</v>
      </c>
      <c r="U52" s="270">
        <v>0</v>
      </c>
    </row>
    <row r="53" spans="1:21" ht="15.75">
      <c r="A53" s="396"/>
      <c r="B53" s="8" t="s">
        <v>39</v>
      </c>
      <c r="C53" s="415"/>
      <c r="D53" s="415"/>
      <c r="E53" s="380"/>
      <c r="F53" s="380"/>
      <c r="G53" s="95">
        <v>2017</v>
      </c>
      <c r="H53" s="95">
        <v>2017</v>
      </c>
      <c r="I53" s="481"/>
      <c r="J53" s="12">
        <f t="shared" si="4"/>
        <v>879.31</v>
      </c>
      <c r="K53" s="32">
        <v>0</v>
      </c>
      <c r="L53" s="32">
        <v>879.31</v>
      </c>
      <c r="M53" s="32">
        <v>0</v>
      </c>
      <c r="N53" s="268"/>
      <c r="O53" s="271"/>
      <c r="P53" s="271"/>
      <c r="Q53" s="271"/>
      <c r="R53" s="268"/>
      <c r="S53" s="271"/>
      <c r="T53" s="271"/>
      <c r="U53" s="271"/>
    </row>
    <row r="54" spans="1:21" ht="25.5">
      <c r="A54" s="395" t="s">
        <v>78</v>
      </c>
      <c r="B54" s="184" t="s">
        <v>57</v>
      </c>
      <c r="C54" s="439">
        <v>110</v>
      </c>
      <c r="D54" s="439">
        <v>110</v>
      </c>
      <c r="E54" s="442"/>
      <c r="F54" s="439"/>
      <c r="G54" s="99">
        <v>2017</v>
      </c>
      <c r="H54" s="99">
        <v>2018</v>
      </c>
      <c r="I54" s="377" t="s">
        <v>61</v>
      </c>
      <c r="J54" s="53">
        <f t="shared" si="4"/>
        <v>613.97</v>
      </c>
      <c r="K54" s="53">
        <f>K55+K56</f>
        <v>0</v>
      </c>
      <c r="L54" s="53">
        <f>L55+L56</f>
        <v>229.91</v>
      </c>
      <c r="M54" s="53">
        <f>M55+M56</f>
        <v>384.06</v>
      </c>
      <c r="N54" s="266">
        <v>0</v>
      </c>
      <c r="O54" s="270">
        <v>0</v>
      </c>
      <c r="P54" s="270">
        <v>0</v>
      </c>
      <c r="Q54" s="270">
        <v>0</v>
      </c>
      <c r="R54" s="266">
        <v>0</v>
      </c>
      <c r="S54" s="270">
        <v>0</v>
      </c>
      <c r="T54" s="270">
        <v>0</v>
      </c>
      <c r="U54" s="270">
        <v>0</v>
      </c>
    </row>
    <row r="55" spans="1:21" ht="15.75">
      <c r="A55" s="396"/>
      <c r="B55" s="8" t="s">
        <v>39</v>
      </c>
      <c r="C55" s="440"/>
      <c r="D55" s="440"/>
      <c r="E55" s="443"/>
      <c r="F55" s="478"/>
      <c r="G55" s="23">
        <v>2017</v>
      </c>
      <c r="H55" s="23">
        <v>2017</v>
      </c>
      <c r="I55" s="505"/>
      <c r="J55" s="32">
        <f t="shared" si="4"/>
        <v>229.91</v>
      </c>
      <c r="K55" s="32">
        <v>0</v>
      </c>
      <c r="L55" s="32">
        <v>229.91</v>
      </c>
      <c r="M55" s="32">
        <v>0</v>
      </c>
      <c r="N55" s="2"/>
      <c r="O55" s="271"/>
      <c r="P55" s="271"/>
      <c r="Q55" s="271"/>
      <c r="R55" s="2"/>
      <c r="S55" s="271"/>
      <c r="T55" s="271"/>
      <c r="U55" s="271"/>
    </row>
    <row r="56" spans="1:21" ht="15.75">
      <c r="A56" s="471"/>
      <c r="B56" s="8" t="s">
        <v>41</v>
      </c>
      <c r="C56" s="441"/>
      <c r="D56" s="441"/>
      <c r="E56" s="444"/>
      <c r="F56" s="479"/>
      <c r="G56" s="23">
        <v>2018</v>
      </c>
      <c r="H56" s="23">
        <v>2018</v>
      </c>
      <c r="I56" s="378"/>
      <c r="J56" s="32">
        <f t="shared" si="4"/>
        <v>384.06</v>
      </c>
      <c r="K56" s="32">
        <v>0</v>
      </c>
      <c r="L56" s="32">
        <v>0</v>
      </c>
      <c r="M56" s="32">
        <v>384.06</v>
      </c>
      <c r="N56" s="22"/>
      <c r="O56" s="271"/>
      <c r="P56" s="271"/>
      <c r="Q56" s="271"/>
      <c r="R56" s="22"/>
      <c r="S56" s="271"/>
      <c r="T56" s="271"/>
      <c r="U56" s="271"/>
    </row>
    <row r="57" spans="1:21" ht="15.75">
      <c r="A57" s="436" t="s">
        <v>66</v>
      </c>
      <c r="B57" s="447" t="s">
        <v>49</v>
      </c>
      <c r="C57" s="472"/>
      <c r="D57" s="472"/>
      <c r="E57" s="472"/>
      <c r="F57" s="472"/>
      <c r="G57" s="472"/>
      <c r="H57" s="473"/>
      <c r="I57" s="98"/>
      <c r="J57" s="20"/>
      <c r="K57" s="20"/>
      <c r="L57" s="20"/>
      <c r="M57" s="20"/>
      <c r="N57" s="225"/>
      <c r="O57" s="271"/>
      <c r="P57" s="271"/>
      <c r="Q57" s="271"/>
      <c r="R57" s="225"/>
      <c r="S57" s="271"/>
      <c r="T57" s="271"/>
      <c r="U57" s="271"/>
    </row>
    <row r="58" spans="1:21" ht="51">
      <c r="A58" s="437"/>
      <c r="B58" s="386"/>
      <c r="C58" s="387"/>
      <c r="D58" s="387"/>
      <c r="E58" s="387"/>
      <c r="F58" s="387"/>
      <c r="G58" s="387"/>
      <c r="H58" s="388"/>
      <c r="I58" s="14" t="s">
        <v>60</v>
      </c>
      <c r="J58" s="51">
        <v>0</v>
      </c>
      <c r="K58" s="51">
        <v>0</v>
      </c>
      <c r="L58" s="51">
        <v>0</v>
      </c>
      <c r="M58" s="51">
        <v>0</v>
      </c>
      <c r="N58" s="267">
        <v>0</v>
      </c>
      <c r="O58" s="2">
        <v>0</v>
      </c>
      <c r="P58" s="2">
        <v>0</v>
      </c>
      <c r="Q58" s="2">
        <v>0</v>
      </c>
      <c r="R58" s="267">
        <v>0</v>
      </c>
      <c r="S58" s="2">
        <v>0</v>
      </c>
      <c r="T58" s="2">
        <v>0</v>
      </c>
      <c r="U58" s="2">
        <v>0</v>
      </c>
    </row>
    <row r="59" spans="1:21" ht="38.25">
      <c r="A59" s="437"/>
      <c r="B59" s="389"/>
      <c r="C59" s="390"/>
      <c r="D59" s="390"/>
      <c r="E59" s="390"/>
      <c r="F59" s="390"/>
      <c r="G59" s="390"/>
      <c r="H59" s="391"/>
      <c r="I59" s="14" t="s">
        <v>61</v>
      </c>
      <c r="J59" s="12">
        <f>J62</f>
        <v>139</v>
      </c>
      <c r="K59" s="12">
        <f>K62</f>
        <v>139</v>
      </c>
      <c r="L59" s="12">
        <f>L62</f>
        <v>0</v>
      </c>
      <c r="M59" s="12">
        <f>M62</f>
        <v>0</v>
      </c>
      <c r="N59" s="267">
        <v>0</v>
      </c>
      <c r="O59" s="2">
        <v>0</v>
      </c>
      <c r="P59" s="2">
        <v>0</v>
      </c>
      <c r="Q59" s="2">
        <v>0</v>
      </c>
      <c r="R59" s="267">
        <v>0</v>
      </c>
      <c r="S59" s="2">
        <v>0</v>
      </c>
      <c r="T59" s="2">
        <v>0</v>
      </c>
      <c r="U59" s="2">
        <v>0</v>
      </c>
    </row>
    <row r="60" spans="1:21" ht="25.5">
      <c r="A60" s="437"/>
      <c r="B60" s="389"/>
      <c r="C60" s="390"/>
      <c r="D60" s="390"/>
      <c r="E60" s="390"/>
      <c r="F60" s="390"/>
      <c r="G60" s="390"/>
      <c r="H60" s="391"/>
      <c r="I60" s="14" t="s">
        <v>14</v>
      </c>
      <c r="J60" s="51">
        <v>0</v>
      </c>
      <c r="K60" s="51">
        <v>0</v>
      </c>
      <c r="L60" s="51">
        <v>0</v>
      </c>
      <c r="M60" s="51">
        <v>0</v>
      </c>
      <c r="N60" s="267">
        <v>0</v>
      </c>
      <c r="O60" s="2">
        <v>0</v>
      </c>
      <c r="P60" s="2">
        <v>0</v>
      </c>
      <c r="Q60" s="2">
        <v>0</v>
      </c>
      <c r="R60" s="267">
        <v>0</v>
      </c>
      <c r="S60" s="2">
        <v>0</v>
      </c>
      <c r="T60" s="2">
        <v>0</v>
      </c>
      <c r="U60" s="2">
        <v>0</v>
      </c>
    </row>
    <row r="61" spans="1:21" ht="25.5">
      <c r="A61" s="438"/>
      <c r="B61" s="392"/>
      <c r="C61" s="393"/>
      <c r="D61" s="393"/>
      <c r="E61" s="393"/>
      <c r="F61" s="393"/>
      <c r="G61" s="393"/>
      <c r="H61" s="394"/>
      <c r="I61" s="14" t="s">
        <v>13</v>
      </c>
      <c r="J61" s="51">
        <v>0</v>
      </c>
      <c r="K61" s="51">
        <v>0</v>
      </c>
      <c r="L61" s="51">
        <v>0</v>
      </c>
      <c r="M61" s="51">
        <v>0</v>
      </c>
      <c r="N61" s="267">
        <v>0</v>
      </c>
      <c r="O61" s="2">
        <v>0</v>
      </c>
      <c r="P61" s="2">
        <v>0</v>
      </c>
      <c r="Q61" s="2">
        <v>0</v>
      </c>
      <c r="R61" s="267">
        <v>0</v>
      </c>
      <c r="S61" s="2">
        <v>0</v>
      </c>
      <c r="T61" s="2">
        <v>0</v>
      </c>
      <c r="U61" s="2">
        <v>0</v>
      </c>
    </row>
    <row r="62" spans="1:21" ht="38.25">
      <c r="A62" s="515" t="s">
        <v>79</v>
      </c>
      <c r="B62" s="186" t="s">
        <v>48</v>
      </c>
      <c r="C62" s="474"/>
      <c r="D62" s="397"/>
      <c r="E62" s="397"/>
      <c r="F62" s="397"/>
      <c r="G62" s="397">
        <v>2016</v>
      </c>
      <c r="H62" s="397">
        <v>2016</v>
      </c>
      <c r="I62" s="480" t="s">
        <v>61</v>
      </c>
      <c r="J62" s="11">
        <f>J63</f>
        <v>139</v>
      </c>
      <c r="K62" s="213">
        <f>K63</f>
        <v>139</v>
      </c>
      <c r="L62" s="11">
        <f>L63</f>
        <v>0</v>
      </c>
      <c r="M62" s="11">
        <f>M63</f>
        <v>0</v>
      </c>
      <c r="N62" s="266">
        <v>0</v>
      </c>
      <c r="O62" s="270">
        <v>0</v>
      </c>
      <c r="P62" s="270">
        <v>0</v>
      </c>
      <c r="Q62" s="270">
        <v>0</v>
      </c>
      <c r="R62" s="266">
        <v>0</v>
      </c>
      <c r="S62" s="270">
        <v>0</v>
      </c>
      <c r="T62" s="270">
        <v>0</v>
      </c>
      <c r="U62" s="270">
        <v>0</v>
      </c>
    </row>
    <row r="63" spans="1:21">
      <c r="A63" s="431"/>
      <c r="B63" s="49" t="s">
        <v>39</v>
      </c>
      <c r="C63" s="455"/>
      <c r="D63" s="455"/>
      <c r="E63" s="398"/>
      <c r="F63" s="455"/>
      <c r="G63" s="399"/>
      <c r="H63" s="399"/>
      <c r="I63" s="504"/>
      <c r="J63" s="12">
        <f>K63+L63+M63</f>
        <v>139</v>
      </c>
      <c r="K63" s="12">
        <v>139</v>
      </c>
      <c r="L63" s="12">
        <v>0</v>
      </c>
      <c r="M63" s="12">
        <v>0</v>
      </c>
      <c r="N63" s="9"/>
      <c r="O63" s="269"/>
      <c r="P63" s="269"/>
      <c r="Q63" s="269"/>
      <c r="R63" s="9"/>
      <c r="S63" s="269"/>
      <c r="T63" s="269"/>
      <c r="U63" s="269"/>
    </row>
    <row r="64" spans="1:21" ht="15.75">
      <c r="A64" s="44"/>
      <c r="B64" s="421" t="s">
        <v>31</v>
      </c>
      <c r="C64" s="422"/>
      <c r="D64" s="422"/>
      <c r="E64" s="422"/>
      <c r="F64" s="422"/>
      <c r="G64" s="422"/>
      <c r="H64" s="423"/>
      <c r="I64" s="61"/>
      <c r="J64" s="16"/>
      <c r="K64" s="16"/>
      <c r="L64" s="16"/>
      <c r="M64" s="16"/>
      <c r="N64" s="18"/>
      <c r="O64" s="269"/>
      <c r="P64" s="269"/>
      <c r="Q64" s="269"/>
      <c r="R64" s="18"/>
      <c r="S64" s="269"/>
      <c r="T64" s="269"/>
      <c r="U64" s="269"/>
    </row>
    <row r="65" spans="1:21" ht="51">
      <c r="A65" s="400"/>
      <c r="B65" s="401"/>
      <c r="C65" s="401"/>
      <c r="D65" s="401"/>
      <c r="E65" s="401"/>
      <c r="F65" s="401"/>
      <c r="G65" s="401"/>
      <c r="H65" s="402"/>
      <c r="I65" s="14" t="s">
        <v>60</v>
      </c>
      <c r="J65" s="12">
        <f t="shared" ref="J65:M68" si="5">J70+J82</f>
        <v>0</v>
      </c>
      <c r="K65" s="12">
        <f t="shared" si="5"/>
        <v>0</v>
      </c>
      <c r="L65" s="12">
        <f t="shared" si="5"/>
        <v>0</v>
      </c>
      <c r="M65" s="12">
        <f t="shared" si="5"/>
        <v>0</v>
      </c>
      <c r="N65" s="267">
        <v>0</v>
      </c>
      <c r="O65" s="2">
        <v>0</v>
      </c>
      <c r="P65" s="2">
        <v>0</v>
      </c>
      <c r="Q65" s="2">
        <v>0</v>
      </c>
      <c r="R65" s="267">
        <v>0</v>
      </c>
      <c r="S65" s="2">
        <v>0</v>
      </c>
      <c r="T65" s="2">
        <v>0</v>
      </c>
      <c r="U65" s="2">
        <v>0</v>
      </c>
    </row>
    <row r="66" spans="1:21" ht="38.25">
      <c r="A66" s="403"/>
      <c r="B66" s="404"/>
      <c r="C66" s="404"/>
      <c r="D66" s="404"/>
      <c r="E66" s="404"/>
      <c r="F66" s="404"/>
      <c r="G66" s="404"/>
      <c r="H66" s="405"/>
      <c r="I66" s="14" t="s">
        <v>61</v>
      </c>
      <c r="J66" s="12">
        <f>J71+J83</f>
        <v>44288.53</v>
      </c>
      <c r="K66" s="12">
        <f t="shared" si="5"/>
        <v>27583</v>
      </c>
      <c r="L66" s="12">
        <f t="shared" si="5"/>
        <v>427.05</v>
      </c>
      <c r="M66" s="12">
        <f t="shared" si="5"/>
        <v>16278.48</v>
      </c>
      <c r="N66" s="267">
        <v>0</v>
      </c>
      <c r="O66" s="2">
        <v>0</v>
      </c>
      <c r="P66" s="2">
        <v>0</v>
      </c>
      <c r="Q66" s="2">
        <v>0</v>
      </c>
      <c r="R66" s="267">
        <v>0</v>
      </c>
      <c r="S66" s="2">
        <v>0</v>
      </c>
      <c r="T66" s="2">
        <v>0</v>
      </c>
      <c r="U66" s="2">
        <v>0</v>
      </c>
    </row>
    <row r="67" spans="1:21" ht="25.5">
      <c r="A67" s="403"/>
      <c r="B67" s="404"/>
      <c r="C67" s="404"/>
      <c r="D67" s="404"/>
      <c r="E67" s="404"/>
      <c r="F67" s="404"/>
      <c r="G67" s="404"/>
      <c r="H67" s="405"/>
      <c r="I67" s="14" t="s">
        <v>14</v>
      </c>
      <c r="J67" s="12">
        <f t="shared" si="5"/>
        <v>0</v>
      </c>
      <c r="K67" s="12">
        <f t="shared" si="5"/>
        <v>0</v>
      </c>
      <c r="L67" s="12">
        <f t="shared" si="5"/>
        <v>0</v>
      </c>
      <c r="M67" s="12">
        <f t="shared" si="5"/>
        <v>0</v>
      </c>
      <c r="N67" s="267">
        <v>0</v>
      </c>
      <c r="O67" s="2">
        <v>0</v>
      </c>
      <c r="P67" s="2">
        <v>0</v>
      </c>
      <c r="Q67" s="2">
        <v>0</v>
      </c>
      <c r="R67" s="267">
        <v>0</v>
      </c>
      <c r="S67" s="2">
        <v>0</v>
      </c>
      <c r="T67" s="2">
        <v>0</v>
      </c>
      <c r="U67" s="2">
        <v>0</v>
      </c>
    </row>
    <row r="68" spans="1:21" ht="25.5">
      <c r="A68" s="406"/>
      <c r="B68" s="407"/>
      <c r="C68" s="407"/>
      <c r="D68" s="407"/>
      <c r="E68" s="407"/>
      <c r="F68" s="407"/>
      <c r="G68" s="407"/>
      <c r="H68" s="408"/>
      <c r="I68" s="14" t="s">
        <v>13</v>
      </c>
      <c r="J68" s="12">
        <f t="shared" si="5"/>
        <v>0</v>
      </c>
      <c r="K68" s="12">
        <f t="shared" si="5"/>
        <v>0</v>
      </c>
      <c r="L68" s="12">
        <f t="shared" si="5"/>
        <v>0</v>
      </c>
      <c r="M68" s="12">
        <f t="shared" si="5"/>
        <v>0</v>
      </c>
      <c r="N68" s="267">
        <v>0</v>
      </c>
      <c r="O68" s="2">
        <v>0</v>
      </c>
      <c r="P68" s="2">
        <v>0</v>
      </c>
      <c r="Q68" s="2">
        <v>0</v>
      </c>
      <c r="R68" s="267">
        <v>0</v>
      </c>
      <c r="S68" s="2">
        <v>0</v>
      </c>
      <c r="T68" s="2">
        <v>0</v>
      </c>
      <c r="U68" s="2">
        <v>0</v>
      </c>
    </row>
    <row r="69" spans="1:21" ht="15.75">
      <c r="A69" s="17" t="s">
        <v>28</v>
      </c>
      <c r="B69" s="447" t="s">
        <v>32</v>
      </c>
      <c r="C69" s="472"/>
      <c r="D69" s="472"/>
      <c r="E69" s="472"/>
      <c r="F69" s="472"/>
      <c r="G69" s="472"/>
      <c r="H69" s="473"/>
      <c r="I69" s="98"/>
      <c r="J69" s="20"/>
      <c r="K69" s="20"/>
      <c r="L69" s="20"/>
      <c r="M69" s="20"/>
      <c r="N69" s="225"/>
      <c r="O69" s="269"/>
      <c r="P69" s="269"/>
      <c r="Q69" s="269"/>
      <c r="R69" s="225"/>
      <c r="S69" s="269"/>
      <c r="T69" s="269"/>
      <c r="U69" s="269"/>
    </row>
    <row r="70" spans="1:21" ht="51">
      <c r="A70" s="400"/>
      <c r="B70" s="401"/>
      <c r="C70" s="401"/>
      <c r="D70" s="401"/>
      <c r="E70" s="401"/>
      <c r="F70" s="401"/>
      <c r="G70" s="401"/>
      <c r="H70" s="402"/>
      <c r="I70" s="14" t="s">
        <v>60</v>
      </c>
      <c r="J70" s="12">
        <v>0</v>
      </c>
      <c r="K70" s="12">
        <f>K74+K76+K78</f>
        <v>0</v>
      </c>
      <c r="L70" s="12">
        <v>0</v>
      </c>
      <c r="M70" s="12">
        <v>0</v>
      </c>
      <c r="N70" s="267">
        <v>0</v>
      </c>
      <c r="O70" s="2">
        <v>0</v>
      </c>
      <c r="P70" s="2">
        <v>0</v>
      </c>
      <c r="Q70" s="2">
        <v>0</v>
      </c>
      <c r="R70" s="267">
        <v>0</v>
      </c>
      <c r="S70" s="2">
        <v>0</v>
      </c>
      <c r="T70" s="2">
        <v>0</v>
      </c>
      <c r="U70" s="2">
        <v>0</v>
      </c>
    </row>
    <row r="71" spans="1:21" ht="38.25">
      <c r="A71" s="403"/>
      <c r="B71" s="404"/>
      <c r="C71" s="404"/>
      <c r="D71" s="404"/>
      <c r="E71" s="404"/>
      <c r="F71" s="404"/>
      <c r="G71" s="404"/>
      <c r="H71" s="405"/>
      <c r="I71" s="14" t="s">
        <v>61</v>
      </c>
      <c r="J71" s="12">
        <f>J74+J76+J78</f>
        <v>16705.53</v>
      </c>
      <c r="K71" s="12">
        <f>K74+K76+K78</f>
        <v>0</v>
      </c>
      <c r="L71" s="12">
        <f>L74+L76+L78</f>
        <v>427.05</v>
      </c>
      <c r="M71" s="12">
        <f>M74+M76+M78</f>
        <v>16278.48</v>
      </c>
      <c r="N71" s="267">
        <v>0</v>
      </c>
      <c r="O71" s="2">
        <v>0</v>
      </c>
      <c r="P71" s="2">
        <v>0</v>
      </c>
      <c r="Q71" s="2">
        <v>0</v>
      </c>
      <c r="R71" s="267">
        <v>0</v>
      </c>
      <c r="S71" s="2">
        <v>0</v>
      </c>
      <c r="T71" s="2">
        <v>0</v>
      </c>
      <c r="U71" s="2">
        <v>0</v>
      </c>
    </row>
    <row r="72" spans="1:21" ht="25.5">
      <c r="A72" s="403"/>
      <c r="B72" s="404"/>
      <c r="C72" s="404"/>
      <c r="D72" s="404"/>
      <c r="E72" s="404"/>
      <c r="F72" s="404"/>
      <c r="G72" s="404"/>
      <c r="H72" s="405"/>
      <c r="I72" s="14" t="s">
        <v>14</v>
      </c>
      <c r="J72" s="12">
        <v>0</v>
      </c>
      <c r="K72" s="12">
        <v>0</v>
      </c>
      <c r="L72" s="12">
        <v>0</v>
      </c>
      <c r="M72" s="12">
        <v>0</v>
      </c>
      <c r="N72" s="267">
        <v>0</v>
      </c>
      <c r="O72" s="2">
        <v>0</v>
      </c>
      <c r="P72" s="2">
        <v>0</v>
      </c>
      <c r="Q72" s="2">
        <v>0</v>
      </c>
      <c r="R72" s="267">
        <v>0</v>
      </c>
      <c r="S72" s="2">
        <v>0</v>
      </c>
      <c r="T72" s="2">
        <v>0</v>
      </c>
      <c r="U72" s="2">
        <v>0</v>
      </c>
    </row>
    <row r="73" spans="1:21" ht="25.5">
      <c r="A73" s="406"/>
      <c r="B73" s="407"/>
      <c r="C73" s="407"/>
      <c r="D73" s="407"/>
      <c r="E73" s="407"/>
      <c r="F73" s="407"/>
      <c r="G73" s="407"/>
      <c r="H73" s="408"/>
      <c r="I73" s="14" t="s">
        <v>13</v>
      </c>
      <c r="J73" s="12">
        <v>0</v>
      </c>
      <c r="K73" s="12">
        <v>0</v>
      </c>
      <c r="L73" s="12">
        <v>0</v>
      </c>
      <c r="M73" s="12">
        <v>0</v>
      </c>
      <c r="N73" s="267">
        <v>0</v>
      </c>
      <c r="O73" s="2">
        <v>0</v>
      </c>
      <c r="P73" s="2">
        <v>0</v>
      </c>
      <c r="Q73" s="2">
        <v>0</v>
      </c>
      <c r="R73" s="267">
        <v>0</v>
      </c>
      <c r="S73" s="2">
        <v>0</v>
      </c>
      <c r="T73" s="2">
        <v>0</v>
      </c>
      <c r="U73" s="2">
        <v>0</v>
      </c>
    </row>
    <row r="74" spans="1:21" ht="25.5">
      <c r="A74" s="430" t="s">
        <v>67</v>
      </c>
      <c r="B74" s="184" t="s">
        <v>40</v>
      </c>
      <c r="C74" s="379" t="s">
        <v>22</v>
      </c>
      <c r="D74" s="379">
        <v>800</v>
      </c>
      <c r="E74" s="397"/>
      <c r="F74" s="397"/>
      <c r="G74" s="383">
        <v>2018</v>
      </c>
      <c r="H74" s="383">
        <v>2018</v>
      </c>
      <c r="I74" s="383" t="s">
        <v>61</v>
      </c>
      <c r="J74" s="11">
        <f>J75</f>
        <v>2359.2199999999998</v>
      </c>
      <c r="K74" s="11">
        <f>K75</f>
        <v>0</v>
      </c>
      <c r="L74" s="11">
        <f>L75</f>
        <v>0</v>
      </c>
      <c r="M74" s="11">
        <f>M75</f>
        <v>2359.2199999999998</v>
      </c>
      <c r="N74" s="266">
        <v>0</v>
      </c>
      <c r="O74" s="270">
        <v>0</v>
      </c>
      <c r="P74" s="270">
        <v>0</v>
      </c>
      <c r="Q74" s="270">
        <v>0</v>
      </c>
      <c r="R74" s="266">
        <v>0</v>
      </c>
      <c r="S74" s="270">
        <v>0</v>
      </c>
      <c r="T74" s="270">
        <v>0</v>
      </c>
      <c r="U74" s="270">
        <v>0</v>
      </c>
    </row>
    <row r="75" spans="1:21" ht="15.75">
      <c r="A75" s="431"/>
      <c r="B75" s="8" t="s">
        <v>39</v>
      </c>
      <c r="C75" s="380"/>
      <c r="D75" s="380"/>
      <c r="E75" s="398"/>
      <c r="F75" s="455"/>
      <c r="G75" s="384"/>
      <c r="H75" s="384"/>
      <c r="I75" s="384"/>
      <c r="J75" s="12">
        <f>K75+L75+M75</f>
        <v>2359.2199999999998</v>
      </c>
      <c r="K75" s="12">
        <v>0</v>
      </c>
      <c r="L75" s="12">
        <v>0</v>
      </c>
      <c r="M75" s="12">
        <v>2359.2199999999998</v>
      </c>
      <c r="N75" s="267"/>
      <c r="O75" s="2"/>
      <c r="P75" s="2"/>
      <c r="Q75" s="2"/>
      <c r="R75" s="267"/>
      <c r="S75" s="2"/>
      <c r="T75" s="2"/>
      <c r="U75" s="2"/>
    </row>
    <row r="76" spans="1:21" ht="25.5">
      <c r="A76" s="430" t="s">
        <v>80</v>
      </c>
      <c r="B76" s="184" t="s">
        <v>23</v>
      </c>
      <c r="C76" s="379">
        <v>400</v>
      </c>
      <c r="D76" s="379">
        <v>200</v>
      </c>
      <c r="E76" s="445"/>
      <c r="F76" s="446"/>
      <c r="G76" s="383">
        <v>2018</v>
      </c>
      <c r="H76" s="383">
        <v>2018</v>
      </c>
      <c r="I76" s="383" t="s">
        <v>61</v>
      </c>
      <c r="J76" s="52">
        <f>J77</f>
        <v>2151.33</v>
      </c>
      <c r="K76" s="52">
        <f>K77</f>
        <v>0</v>
      </c>
      <c r="L76" s="52">
        <f>L77</f>
        <v>0</v>
      </c>
      <c r="M76" s="52">
        <f>M77</f>
        <v>2151.33</v>
      </c>
      <c r="N76" s="266">
        <v>0</v>
      </c>
      <c r="O76" s="270">
        <v>0</v>
      </c>
      <c r="P76" s="270">
        <v>0</v>
      </c>
      <c r="Q76" s="270">
        <v>0</v>
      </c>
      <c r="R76" s="266">
        <v>0</v>
      </c>
      <c r="S76" s="270">
        <v>0</v>
      </c>
      <c r="T76" s="270">
        <v>0</v>
      </c>
      <c r="U76" s="270">
        <v>0</v>
      </c>
    </row>
    <row r="77" spans="1:21" ht="15.75">
      <c r="A77" s="431"/>
      <c r="B77" s="4" t="s">
        <v>39</v>
      </c>
      <c r="C77" s="455"/>
      <c r="D77" s="455"/>
      <c r="E77" s="445"/>
      <c r="F77" s="446"/>
      <c r="G77" s="384"/>
      <c r="H77" s="384"/>
      <c r="I77" s="384"/>
      <c r="J77" s="16">
        <f>K77+L77+M77</f>
        <v>2151.33</v>
      </c>
      <c r="K77" s="16">
        <v>0</v>
      </c>
      <c r="L77" s="16">
        <v>0</v>
      </c>
      <c r="M77" s="16">
        <v>2151.33</v>
      </c>
      <c r="N77" s="267"/>
      <c r="O77" s="2"/>
      <c r="P77" s="2"/>
      <c r="Q77" s="2"/>
      <c r="R77" s="267"/>
      <c r="S77" s="2"/>
      <c r="T77" s="2"/>
      <c r="U77" s="2"/>
    </row>
    <row r="78" spans="1:21" ht="15.75">
      <c r="A78" s="430" t="s">
        <v>81</v>
      </c>
      <c r="B78" s="184" t="s">
        <v>24</v>
      </c>
      <c r="C78" s="442">
        <v>160</v>
      </c>
      <c r="D78" s="442">
        <v>280</v>
      </c>
      <c r="E78" s="100"/>
      <c r="F78" s="491"/>
      <c r="G78" s="93"/>
      <c r="H78" s="93"/>
      <c r="I78" s="377" t="s">
        <v>61</v>
      </c>
      <c r="J78" s="70">
        <f>K78+L78+M78</f>
        <v>12194.98</v>
      </c>
      <c r="K78" s="70">
        <f>K79+K80</f>
        <v>0</v>
      </c>
      <c r="L78" s="70">
        <f>L79+L80</f>
        <v>427.05</v>
      </c>
      <c r="M78" s="70">
        <f>M79+M80</f>
        <v>11767.93</v>
      </c>
      <c r="N78" s="266">
        <v>0</v>
      </c>
      <c r="O78" s="270">
        <v>0</v>
      </c>
      <c r="P78" s="270">
        <v>0</v>
      </c>
      <c r="Q78" s="270">
        <v>0</v>
      </c>
      <c r="R78" s="266">
        <v>0</v>
      </c>
      <c r="S78" s="270">
        <v>0</v>
      </c>
      <c r="T78" s="270">
        <v>0</v>
      </c>
      <c r="U78" s="270">
        <v>0</v>
      </c>
    </row>
    <row r="79" spans="1:21" ht="15.75">
      <c r="A79" s="431"/>
      <c r="B79" s="8" t="s">
        <v>39</v>
      </c>
      <c r="C79" s="443"/>
      <c r="D79" s="443"/>
      <c r="E79" s="100"/>
      <c r="F79" s="492"/>
      <c r="G79" s="93">
        <v>2017</v>
      </c>
      <c r="H79" s="93">
        <v>2017</v>
      </c>
      <c r="I79" s="505"/>
      <c r="J79" s="71">
        <f>K79+L79+M79</f>
        <v>427.05</v>
      </c>
      <c r="K79" s="71">
        <v>0</v>
      </c>
      <c r="L79" s="71">
        <v>427.05</v>
      </c>
      <c r="M79" s="71">
        <v>0</v>
      </c>
      <c r="N79" s="18"/>
      <c r="O79" s="269"/>
      <c r="P79" s="269"/>
      <c r="Q79" s="269"/>
      <c r="R79" s="18"/>
      <c r="S79" s="269"/>
      <c r="T79" s="269"/>
      <c r="U79" s="269"/>
    </row>
    <row r="80" spans="1:21" ht="15.75">
      <c r="A80" s="432"/>
      <c r="B80" s="8" t="s">
        <v>41</v>
      </c>
      <c r="C80" s="444"/>
      <c r="D80" s="444"/>
      <c r="E80" s="100"/>
      <c r="F80" s="493"/>
      <c r="G80" s="93">
        <v>2018</v>
      </c>
      <c r="H80" s="93">
        <v>2018</v>
      </c>
      <c r="I80" s="378"/>
      <c r="J80" s="71">
        <f>K80+L80+M80</f>
        <v>11767.93</v>
      </c>
      <c r="K80" s="71">
        <v>0</v>
      </c>
      <c r="L80" s="71">
        <v>0</v>
      </c>
      <c r="M80" s="71">
        <v>11767.93</v>
      </c>
      <c r="N80" s="18"/>
      <c r="O80" s="269"/>
      <c r="P80" s="269"/>
      <c r="Q80" s="269"/>
      <c r="R80" s="18"/>
      <c r="S80" s="269"/>
      <c r="T80" s="269"/>
      <c r="U80" s="269"/>
    </row>
    <row r="81" spans="1:21" ht="15.75">
      <c r="A81" s="17" t="s">
        <v>29</v>
      </c>
      <c r="B81" s="447" t="s">
        <v>33</v>
      </c>
      <c r="C81" s="472"/>
      <c r="D81" s="472"/>
      <c r="E81" s="472"/>
      <c r="F81" s="472"/>
      <c r="G81" s="472"/>
      <c r="H81" s="473"/>
      <c r="I81" s="98"/>
      <c r="J81" s="20"/>
      <c r="K81" s="20"/>
      <c r="L81" s="20"/>
      <c r="M81" s="20"/>
      <c r="N81" s="225"/>
      <c r="O81" s="269"/>
      <c r="P81" s="269"/>
      <c r="Q81" s="269"/>
      <c r="R81" s="225"/>
      <c r="S81" s="269"/>
      <c r="T81" s="269"/>
      <c r="U81" s="269"/>
    </row>
    <row r="82" spans="1:21" ht="51">
      <c r="A82" s="436"/>
      <c r="B82" s="386"/>
      <c r="C82" s="387"/>
      <c r="D82" s="387"/>
      <c r="E82" s="387"/>
      <c r="F82" s="387"/>
      <c r="G82" s="387"/>
      <c r="H82" s="388"/>
      <c r="I82" s="14" t="s">
        <v>60</v>
      </c>
      <c r="J82" s="12">
        <v>0</v>
      </c>
      <c r="K82" s="12">
        <v>0</v>
      </c>
      <c r="L82" s="12">
        <v>0</v>
      </c>
      <c r="M82" s="12">
        <v>0</v>
      </c>
      <c r="N82" s="267">
        <v>0</v>
      </c>
      <c r="O82" s="2">
        <v>0</v>
      </c>
      <c r="P82" s="2">
        <v>0</v>
      </c>
      <c r="Q82" s="2">
        <v>0</v>
      </c>
      <c r="R82" s="267">
        <v>0</v>
      </c>
      <c r="S82" s="2">
        <v>0</v>
      </c>
      <c r="T82" s="2">
        <v>0</v>
      </c>
      <c r="U82" s="2">
        <v>0</v>
      </c>
    </row>
    <row r="83" spans="1:21" ht="38.25">
      <c r="A83" s="437"/>
      <c r="B83" s="389"/>
      <c r="C83" s="390"/>
      <c r="D83" s="390"/>
      <c r="E83" s="390"/>
      <c r="F83" s="390"/>
      <c r="G83" s="390"/>
      <c r="H83" s="391"/>
      <c r="I83" s="14" t="s">
        <v>61</v>
      </c>
      <c r="J83" s="12">
        <f>J86+J88</f>
        <v>27583</v>
      </c>
      <c r="K83" s="12">
        <f>K86+K88</f>
        <v>27583</v>
      </c>
      <c r="L83" s="12">
        <f>L86+L88</f>
        <v>0</v>
      </c>
      <c r="M83" s="12">
        <f>M86+M88</f>
        <v>0</v>
      </c>
      <c r="N83" s="267">
        <v>0</v>
      </c>
      <c r="O83" s="2">
        <v>0</v>
      </c>
      <c r="P83" s="2">
        <v>0</v>
      </c>
      <c r="Q83" s="2">
        <v>0</v>
      </c>
      <c r="R83" s="267">
        <v>0</v>
      </c>
      <c r="S83" s="2">
        <v>0</v>
      </c>
      <c r="T83" s="2">
        <v>0</v>
      </c>
      <c r="U83" s="2">
        <v>0</v>
      </c>
    </row>
    <row r="84" spans="1:21" ht="25.5">
      <c r="A84" s="437"/>
      <c r="B84" s="389"/>
      <c r="C84" s="390"/>
      <c r="D84" s="390"/>
      <c r="E84" s="390"/>
      <c r="F84" s="390"/>
      <c r="G84" s="390"/>
      <c r="H84" s="391"/>
      <c r="I84" s="14" t="s">
        <v>14</v>
      </c>
      <c r="J84" s="12">
        <v>0</v>
      </c>
      <c r="K84" s="12">
        <v>0</v>
      </c>
      <c r="L84" s="12">
        <v>0</v>
      </c>
      <c r="M84" s="12">
        <v>0</v>
      </c>
      <c r="N84" s="267">
        <v>0</v>
      </c>
      <c r="O84" s="2">
        <v>0</v>
      </c>
      <c r="P84" s="2">
        <v>0</v>
      </c>
      <c r="Q84" s="2">
        <v>0</v>
      </c>
      <c r="R84" s="267">
        <v>0</v>
      </c>
      <c r="S84" s="2">
        <v>0</v>
      </c>
      <c r="T84" s="2">
        <v>0</v>
      </c>
      <c r="U84" s="2">
        <v>0</v>
      </c>
    </row>
    <row r="85" spans="1:21" ht="25.5">
      <c r="A85" s="438"/>
      <c r="B85" s="392"/>
      <c r="C85" s="393"/>
      <c r="D85" s="393"/>
      <c r="E85" s="393"/>
      <c r="F85" s="393"/>
      <c r="G85" s="393"/>
      <c r="H85" s="394"/>
      <c r="I85" s="14" t="s">
        <v>13</v>
      </c>
      <c r="J85" s="12">
        <v>0</v>
      </c>
      <c r="K85" s="12">
        <v>0</v>
      </c>
      <c r="L85" s="12">
        <v>0</v>
      </c>
      <c r="M85" s="12">
        <v>0</v>
      </c>
      <c r="N85" s="267">
        <v>0</v>
      </c>
      <c r="O85" s="2">
        <v>0</v>
      </c>
      <c r="P85" s="2">
        <v>0</v>
      </c>
      <c r="Q85" s="2">
        <v>0</v>
      </c>
      <c r="R85" s="267">
        <v>0</v>
      </c>
      <c r="S85" s="2">
        <v>0</v>
      </c>
      <c r="T85" s="2">
        <v>0</v>
      </c>
      <c r="U85" s="2">
        <v>0</v>
      </c>
    </row>
    <row r="86" spans="1:21" ht="38.25">
      <c r="A86" s="430" t="s">
        <v>68</v>
      </c>
      <c r="B86" s="184" t="s">
        <v>58</v>
      </c>
      <c r="C86" s="445"/>
      <c r="D86" s="445"/>
      <c r="E86" s="445"/>
      <c r="F86" s="445"/>
      <c r="G86" s="383">
        <v>2016</v>
      </c>
      <c r="H86" s="383">
        <v>2016</v>
      </c>
      <c r="I86" s="383" t="s">
        <v>61</v>
      </c>
      <c r="J86" s="11">
        <f>K86+L86+M86</f>
        <v>181.73</v>
      </c>
      <c r="K86" s="213">
        <f>K87</f>
        <v>181.73</v>
      </c>
      <c r="L86" s="11">
        <f>L87</f>
        <v>0</v>
      </c>
      <c r="M86" s="11">
        <f>M87</f>
        <v>0</v>
      </c>
      <c r="N86" s="266">
        <v>0</v>
      </c>
      <c r="O86" s="270">
        <v>0</v>
      </c>
      <c r="P86" s="270">
        <v>0</v>
      </c>
      <c r="Q86" s="270">
        <v>0</v>
      </c>
      <c r="R86" s="266">
        <v>0</v>
      </c>
      <c r="S86" s="270">
        <v>0</v>
      </c>
      <c r="T86" s="270">
        <v>0</v>
      </c>
      <c r="U86" s="270">
        <v>0</v>
      </c>
    </row>
    <row r="87" spans="1:21">
      <c r="A87" s="431"/>
      <c r="B87" s="15" t="s">
        <v>39</v>
      </c>
      <c r="C87" s="446"/>
      <c r="D87" s="446"/>
      <c r="E87" s="445"/>
      <c r="F87" s="446"/>
      <c r="G87" s="385"/>
      <c r="H87" s="385"/>
      <c r="I87" s="385"/>
      <c r="J87" s="12">
        <f>K87+L87+M87</f>
        <v>181.73</v>
      </c>
      <c r="K87" s="12">
        <v>181.73</v>
      </c>
      <c r="L87" s="12">
        <v>0</v>
      </c>
      <c r="M87" s="12">
        <v>0</v>
      </c>
      <c r="N87" s="9"/>
      <c r="O87" s="269"/>
      <c r="P87" s="269"/>
      <c r="Q87" s="269"/>
      <c r="R87" s="9"/>
      <c r="S87" s="269"/>
      <c r="T87" s="269"/>
      <c r="U87" s="269"/>
    </row>
    <row r="88" spans="1:21" ht="25.5">
      <c r="A88" s="418" t="s">
        <v>82</v>
      </c>
      <c r="B88" s="185" t="s">
        <v>27</v>
      </c>
      <c r="C88" s="482"/>
      <c r="D88" s="482"/>
      <c r="E88" s="482"/>
      <c r="F88" s="103"/>
      <c r="G88" s="483">
        <v>2016</v>
      </c>
      <c r="H88" s="483">
        <v>2016</v>
      </c>
      <c r="I88" s="383" t="s">
        <v>61</v>
      </c>
      <c r="J88" s="52">
        <f>K88+L88+M88</f>
        <v>27401.27</v>
      </c>
      <c r="K88" s="212">
        <f>K89</f>
        <v>27401.27</v>
      </c>
      <c r="L88" s="52">
        <f>L89</f>
        <v>0</v>
      </c>
      <c r="M88" s="52">
        <f>M89</f>
        <v>0</v>
      </c>
      <c r="N88" s="266">
        <v>0</v>
      </c>
      <c r="O88" s="270">
        <v>0</v>
      </c>
      <c r="P88" s="270">
        <v>0</v>
      </c>
      <c r="Q88" s="270">
        <v>0</v>
      </c>
      <c r="R88" s="266">
        <v>0</v>
      </c>
      <c r="S88" s="270">
        <v>0</v>
      </c>
      <c r="T88" s="270">
        <v>0</v>
      </c>
      <c r="U88" s="270">
        <v>0</v>
      </c>
    </row>
    <row r="89" spans="1:21" ht="15.75">
      <c r="A89" s="419"/>
      <c r="B89" s="105" t="s">
        <v>39</v>
      </c>
      <c r="C89" s="381"/>
      <c r="D89" s="381"/>
      <c r="E89" s="381"/>
      <c r="F89" s="104"/>
      <c r="G89" s="484"/>
      <c r="H89" s="484"/>
      <c r="I89" s="385"/>
      <c r="J89" s="16">
        <f>K89+L89+M89</f>
        <v>27401.27</v>
      </c>
      <c r="K89" s="16">
        <v>27401.27</v>
      </c>
      <c r="L89" s="16">
        <v>0</v>
      </c>
      <c r="M89" s="16">
        <v>0</v>
      </c>
      <c r="N89" s="31"/>
      <c r="O89" s="269"/>
      <c r="P89" s="269"/>
      <c r="Q89" s="269"/>
      <c r="R89" s="31"/>
      <c r="S89" s="269"/>
      <c r="T89" s="269"/>
      <c r="U89" s="269"/>
    </row>
    <row r="90" spans="1:21" ht="15.75">
      <c r="A90" s="25" t="s">
        <v>34</v>
      </c>
      <c r="B90" s="101" t="s">
        <v>8</v>
      </c>
      <c r="C90" s="102"/>
      <c r="D90" s="27"/>
      <c r="E90" s="27"/>
      <c r="F90" s="27"/>
      <c r="G90" s="27"/>
      <c r="H90" s="27"/>
      <c r="I90" s="27"/>
      <c r="J90" s="27"/>
      <c r="K90" s="27"/>
      <c r="L90" s="27"/>
      <c r="M90" s="28"/>
      <c r="N90" s="27"/>
      <c r="O90" s="269"/>
      <c r="P90" s="269"/>
      <c r="Q90" s="269"/>
      <c r="R90" s="269"/>
      <c r="S90" s="269"/>
      <c r="T90" s="269"/>
      <c r="U90" s="269"/>
    </row>
    <row r="91" spans="1:21" ht="15.75">
      <c r="A91" s="506"/>
      <c r="B91" s="507"/>
      <c r="C91" s="507"/>
      <c r="D91" s="507"/>
      <c r="E91" s="507"/>
      <c r="F91" s="507"/>
      <c r="G91" s="507"/>
      <c r="H91" s="508"/>
      <c r="I91" s="76" t="s">
        <v>62</v>
      </c>
      <c r="J91" s="77">
        <f>J92+J93+J94+J95</f>
        <v>462596.13251999998</v>
      </c>
      <c r="K91" s="77">
        <f>K92+K93+K94+K95</f>
        <v>330680.78819999995</v>
      </c>
      <c r="L91" s="77">
        <f>L92+L93+L94+L95</f>
        <v>131192.06521</v>
      </c>
      <c r="M91" s="77">
        <f>M92+M93+M94+M95</f>
        <v>723.27910999999995</v>
      </c>
      <c r="N91" s="267">
        <v>0</v>
      </c>
      <c r="O91" s="2">
        <v>0</v>
      </c>
      <c r="P91" s="2">
        <v>0</v>
      </c>
      <c r="Q91" s="2">
        <v>0</v>
      </c>
      <c r="R91" s="267">
        <v>0</v>
      </c>
      <c r="S91" s="2">
        <v>0</v>
      </c>
      <c r="T91" s="2">
        <v>0</v>
      </c>
      <c r="U91" s="2">
        <v>0</v>
      </c>
    </row>
    <row r="92" spans="1:21" ht="51">
      <c r="A92" s="509"/>
      <c r="B92" s="510"/>
      <c r="C92" s="510"/>
      <c r="D92" s="510"/>
      <c r="E92" s="510"/>
      <c r="F92" s="510"/>
      <c r="G92" s="510"/>
      <c r="H92" s="511"/>
      <c r="I92" s="72" t="s">
        <v>60</v>
      </c>
      <c r="J92" s="53">
        <f>J97+J117</f>
        <v>9514.7125199999991</v>
      </c>
      <c r="K92" s="53">
        <f>K97+K117</f>
        <v>5559.4481999999998</v>
      </c>
      <c r="L92" s="53">
        <f>L97+L117</f>
        <v>3231.9852099999998</v>
      </c>
      <c r="M92" s="53">
        <f>M97+M117</f>
        <v>723.27910999999995</v>
      </c>
      <c r="N92" s="267">
        <v>0</v>
      </c>
      <c r="O92" s="2">
        <v>0</v>
      </c>
      <c r="P92" s="2">
        <v>0</v>
      </c>
      <c r="Q92" s="2">
        <v>0</v>
      </c>
      <c r="R92" s="267">
        <v>0</v>
      </c>
      <c r="S92" s="2">
        <v>0</v>
      </c>
      <c r="T92" s="2">
        <v>0</v>
      </c>
      <c r="U92" s="2">
        <v>0</v>
      </c>
    </row>
    <row r="93" spans="1:21" ht="38.25">
      <c r="A93" s="509"/>
      <c r="B93" s="510"/>
      <c r="C93" s="510"/>
      <c r="D93" s="510"/>
      <c r="E93" s="510"/>
      <c r="F93" s="510"/>
      <c r="G93" s="510"/>
      <c r="H93" s="511"/>
      <c r="I93" s="14" t="s">
        <v>61</v>
      </c>
      <c r="J93" s="11">
        <f t="shared" ref="J93:M95" si="6">J98+J118</f>
        <v>5467.52</v>
      </c>
      <c r="K93" s="53">
        <f t="shared" si="6"/>
        <v>5467.52</v>
      </c>
      <c r="L93" s="53">
        <f t="shared" si="6"/>
        <v>0</v>
      </c>
      <c r="M93" s="11">
        <f t="shared" si="6"/>
        <v>0</v>
      </c>
      <c r="N93" s="267">
        <v>0</v>
      </c>
      <c r="O93" s="2">
        <v>0</v>
      </c>
      <c r="P93" s="2">
        <v>0</v>
      </c>
      <c r="Q93" s="2">
        <v>0</v>
      </c>
      <c r="R93" s="267">
        <v>0</v>
      </c>
      <c r="S93" s="2">
        <v>0</v>
      </c>
      <c r="T93" s="2">
        <v>0</v>
      </c>
      <c r="U93" s="2">
        <v>0</v>
      </c>
    </row>
    <row r="94" spans="1:21" ht="25.5">
      <c r="A94" s="509"/>
      <c r="B94" s="510"/>
      <c r="C94" s="510"/>
      <c r="D94" s="510"/>
      <c r="E94" s="510"/>
      <c r="F94" s="510"/>
      <c r="G94" s="510"/>
      <c r="H94" s="511"/>
      <c r="I94" s="14" t="s">
        <v>14</v>
      </c>
      <c r="J94" s="11">
        <f t="shared" si="6"/>
        <v>447613.89999999997</v>
      </c>
      <c r="K94" s="11">
        <f t="shared" si="6"/>
        <v>319653.81999999995</v>
      </c>
      <c r="L94" s="11">
        <f t="shared" si="6"/>
        <v>127960.08</v>
      </c>
      <c r="M94" s="11">
        <f t="shared" si="6"/>
        <v>0</v>
      </c>
      <c r="N94" s="267">
        <v>0</v>
      </c>
      <c r="O94" s="2">
        <v>0</v>
      </c>
      <c r="P94" s="2">
        <v>0</v>
      </c>
      <c r="Q94" s="2">
        <v>0</v>
      </c>
      <c r="R94" s="267">
        <v>0</v>
      </c>
      <c r="S94" s="2">
        <v>0</v>
      </c>
      <c r="T94" s="2">
        <v>0</v>
      </c>
      <c r="U94" s="2">
        <v>0</v>
      </c>
    </row>
    <row r="95" spans="1:21" ht="25.5">
      <c r="A95" s="512"/>
      <c r="B95" s="513"/>
      <c r="C95" s="513"/>
      <c r="D95" s="513"/>
      <c r="E95" s="513"/>
      <c r="F95" s="513"/>
      <c r="G95" s="513"/>
      <c r="H95" s="514"/>
      <c r="I95" s="14" t="s">
        <v>13</v>
      </c>
      <c r="J95" s="11">
        <f t="shared" si="6"/>
        <v>0</v>
      </c>
      <c r="K95" s="11">
        <f t="shared" si="6"/>
        <v>0</v>
      </c>
      <c r="L95" s="11">
        <f t="shared" si="6"/>
        <v>0</v>
      </c>
      <c r="M95" s="11">
        <f t="shared" si="6"/>
        <v>0</v>
      </c>
      <c r="N95" s="267">
        <v>0</v>
      </c>
      <c r="O95" s="2">
        <v>0</v>
      </c>
      <c r="P95" s="2">
        <v>0</v>
      </c>
      <c r="Q95" s="2">
        <v>0</v>
      </c>
      <c r="R95" s="267">
        <v>0</v>
      </c>
      <c r="S95" s="2">
        <v>0</v>
      </c>
      <c r="T95" s="2">
        <v>0</v>
      </c>
      <c r="U95" s="2">
        <v>0</v>
      </c>
    </row>
    <row r="96" spans="1:21" ht="15.75">
      <c r="A96" s="447" t="s">
        <v>71</v>
      </c>
      <c r="B96" s="448"/>
      <c r="C96" s="448"/>
      <c r="D96" s="448"/>
      <c r="E96" s="448"/>
      <c r="F96" s="448"/>
      <c r="G96" s="448"/>
      <c r="H96" s="449"/>
      <c r="I96" s="98"/>
      <c r="J96" s="20"/>
      <c r="K96" s="20"/>
      <c r="L96" s="20"/>
      <c r="M96" s="20"/>
      <c r="N96" s="225"/>
      <c r="O96" s="269"/>
      <c r="P96" s="269"/>
      <c r="Q96" s="269"/>
      <c r="R96" s="225"/>
      <c r="S96" s="269"/>
      <c r="T96" s="269"/>
      <c r="U96" s="269"/>
    </row>
    <row r="97" spans="1:21" ht="51">
      <c r="A97" s="400"/>
      <c r="B97" s="401"/>
      <c r="C97" s="401"/>
      <c r="D97" s="401"/>
      <c r="E97" s="401"/>
      <c r="F97" s="401"/>
      <c r="G97" s="401"/>
      <c r="H97" s="402"/>
      <c r="I97" s="72" t="s">
        <v>60</v>
      </c>
      <c r="J97" s="32">
        <f>J102</f>
        <v>0</v>
      </c>
      <c r="K97" s="32">
        <f t="shared" ref="K97:M100" si="7">K102</f>
        <v>0</v>
      </c>
      <c r="L97" s="32">
        <f t="shared" si="7"/>
        <v>0</v>
      </c>
      <c r="M97" s="32">
        <f t="shared" si="7"/>
        <v>0</v>
      </c>
      <c r="N97" s="267">
        <v>0</v>
      </c>
      <c r="O97" s="2">
        <v>0</v>
      </c>
      <c r="P97" s="2">
        <v>0</v>
      </c>
      <c r="Q97" s="2">
        <v>0</v>
      </c>
      <c r="R97" s="267">
        <v>0</v>
      </c>
      <c r="S97" s="2">
        <v>0</v>
      </c>
      <c r="T97" s="2">
        <v>0</v>
      </c>
      <c r="U97" s="2">
        <v>0</v>
      </c>
    </row>
    <row r="98" spans="1:21" ht="38.25">
      <c r="A98" s="403"/>
      <c r="B98" s="404"/>
      <c r="C98" s="404"/>
      <c r="D98" s="404"/>
      <c r="E98" s="404"/>
      <c r="F98" s="404"/>
      <c r="G98" s="404"/>
      <c r="H98" s="405"/>
      <c r="I98" s="14" t="s">
        <v>61</v>
      </c>
      <c r="J98" s="12">
        <f>J103</f>
        <v>5467.52</v>
      </c>
      <c r="K98" s="12">
        <f t="shared" si="7"/>
        <v>5467.52</v>
      </c>
      <c r="L98" s="12">
        <f t="shared" si="7"/>
        <v>0</v>
      </c>
      <c r="M98" s="12">
        <f t="shared" si="7"/>
        <v>0</v>
      </c>
      <c r="N98" s="267">
        <v>0</v>
      </c>
      <c r="O98" s="2">
        <v>0</v>
      </c>
      <c r="P98" s="2">
        <v>0</v>
      </c>
      <c r="Q98" s="2">
        <v>0</v>
      </c>
      <c r="R98" s="267">
        <v>0</v>
      </c>
      <c r="S98" s="2">
        <v>0</v>
      </c>
      <c r="T98" s="2">
        <v>0</v>
      </c>
      <c r="U98" s="2">
        <v>0</v>
      </c>
    </row>
    <row r="99" spans="1:21" ht="25.5">
      <c r="A99" s="403"/>
      <c r="B99" s="404"/>
      <c r="C99" s="404"/>
      <c r="D99" s="404"/>
      <c r="E99" s="404"/>
      <c r="F99" s="404"/>
      <c r="G99" s="404"/>
      <c r="H99" s="405"/>
      <c r="I99" s="14" t="s">
        <v>14</v>
      </c>
      <c r="J99" s="12">
        <f>J104</f>
        <v>163734.07</v>
      </c>
      <c r="K99" s="12">
        <f t="shared" si="7"/>
        <v>97937.47</v>
      </c>
      <c r="L99" s="12">
        <f t="shared" si="7"/>
        <v>65796.600000000006</v>
      </c>
      <c r="M99" s="12">
        <f t="shared" si="7"/>
        <v>0</v>
      </c>
      <c r="N99" s="267">
        <v>0</v>
      </c>
      <c r="O99" s="2">
        <v>0</v>
      </c>
      <c r="P99" s="2">
        <v>0</v>
      </c>
      <c r="Q99" s="2">
        <v>0</v>
      </c>
      <c r="R99" s="267">
        <v>0</v>
      </c>
      <c r="S99" s="2">
        <v>0</v>
      </c>
      <c r="T99" s="2">
        <v>0</v>
      </c>
      <c r="U99" s="2">
        <v>0</v>
      </c>
    </row>
    <row r="100" spans="1:21" ht="25.5">
      <c r="A100" s="406"/>
      <c r="B100" s="407"/>
      <c r="C100" s="407"/>
      <c r="D100" s="407"/>
      <c r="E100" s="407"/>
      <c r="F100" s="407"/>
      <c r="G100" s="407"/>
      <c r="H100" s="408"/>
      <c r="I100" s="14" t="s">
        <v>13</v>
      </c>
      <c r="J100" s="12"/>
      <c r="K100" s="12">
        <f t="shared" si="7"/>
        <v>0</v>
      </c>
      <c r="L100" s="12">
        <f t="shared" si="7"/>
        <v>0</v>
      </c>
      <c r="M100" s="12">
        <f t="shared" si="7"/>
        <v>0</v>
      </c>
      <c r="N100" s="267">
        <v>0</v>
      </c>
      <c r="O100" s="2">
        <v>0</v>
      </c>
      <c r="P100" s="2">
        <v>0</v>
      </c>
      <c r="Q100" s="2">
        <v>0</v>
      </c>
      <c r="R100" s="267">
        <v>0</v>
      </c>
      <c r="S100" s="2">
        <v>0</v>
      </c>
      <c r="T100" s="2">
        <v>0</v>
      </c>
      <c r="U100" s="2">
        <v>0</v>
      </c>
    </row>
    <row r="101" spans="1:21" ht="15.75">
      <c r="A101" s="44" t="s">
        <v>83</v>
      </c>
      <c r="B101" s="421" t="s">
        <v>70</v>
      </c>
      <c r="C101" s="422"/>
      <c r="D101" s="422"/>
      <c r="E101" s="422"/>
      <c r="F101" s="422"/>
      <c r="G101" s="422"/>
      <c r="H101" s="423"/>
      <c r="I101" s="98"/>
      <c r="J101" s="20"/>
      <c r="K101" s="20"/>
      <c r="L101" s="20"/>
      <c r="M101" s="20"/>
      <c r="N101" s="267"/>
      <c r="O101" s="2"/>
      <c r="P101" s="2"/>
      <c r="Q101" s="2"/>
      <c r="R101" s="267"/>
      <c r="S101" s="2"/>
      <c r="T101" s="2"/>
      <c r="U101" s="2"/>
    </row>
    <row r="102" spans="1:21" ht="51">
      <c r="A102" s="497"/>
      <c r="B102" s="386"/>
      <c r="C102" s="387"/>
      <c r="D102" s="387"/>
      <c r="E102" s="387"/>
      <c r="F102" s="387"/>
      <c r="G102" s="387"/>
      <c r="H102" s="388"/>
      <c r="I102" s="72" t="s">
        <v>60</v>
      </c>
      <c r="J102" s="32">
        <v>0</v>
      </c>
      <c r="K102" s="32">
        <v>0</v>
      </c>
      <c r="L102" s="32">
        <v>0</v>
      </c>
      <c r="M102" s="32">
        <v>0</v>
      </c>
      <c r="N102" s="267">
        <v>0</v>
      </c>
      <c r="O102" s="2">
        <v>0</v>
      </c>
      <c r="P102" s="2">
        <v>0</v>
      </c>
      <c r="Q102" s="2">
        <v>0</v>
      </c>
      <c r="R102" s="267">
        <v>0</v>
      </c>
      <c r="S102" s="2">
        <v>0</v>
      </c>
      <c r="T102" s="2">
        <v>0</v>
      </c>
      <c r="U102" s="2">
        <v>0</v>
      </c>
    </row>
    <row r="103" spans="1:21" ht="38.25">
      <c r="A103" s="497"/>
      <c r="B103" s="389"/>
      <c r="C103" s="390"/>
      <c r="D103" s="390"/>
      <c r="E103" s="390"/>
      <c r="F103" s="390"/>
      <c r="G103" s="390"/>
      <c r="H103" s="391"/>
      <c r="I103" s="72" t="s">
        <v>61</v>
      </c>
      <c r="J103" s="32">
        <f>J107</f>
        <v>5467.52</v>
      </c>
      <c r="K103" s="32">
        <f>K107</f>
        <v>5467.52</v>
      </c>
      <c r="L103" s="32">
        <f>L107</f>
        <v>0</v>
      </c>
      <c r="M103" s="32">
        <f>M107</f>
        <v>0</v>
      </c>
      <c r="N103" s="267">
        <v>0</v>
      </c>
      <c r="O103" s="2">
        <v>0</v>
      </c>
      <c r="P103" s="2">
        <v>0</v>
      </c>
      <c r="Q103" s="2">
        <v>0</v>
      </c>
      <c r="R103" s="267">
        <v>0</v>
      </c>
      <c r="S103" s="2">
        <v>0</v>
      </c>
      <c r="T103" s="2">
        <v>0</v>
      </c>
      <c r="U103" s="2">
        <v>0</v>
      </c>
    </row>
    <row r="104" spans="1:21" ht="25.5">
      <c r="A104" s="497"/>
      <c r="B104" s="389"/>
      <c r="C104" s="390"/>
      <c r="D104" s="390"/>
      <c r="E104" s="390"/>
      <c r="F104" s="390"/>
      <c r="G104" s="390"/>
      <c r="H104" s="391"/>
      <c r="I104" s="14" t="s">
        <v>14</v>
      </c>
      <c r="J104" s="12">
        <f>J108+J112</f>
        <v>163734.07</v>
      </c>
      <c r="K104" s="12">
        <f>K108+K112</f>
        <v>97937.47</v>
      </c>
      <c r="L104" s="12">
        <f>L108+L112</f>
        <v>65796.600000000006</v>
      </c>
      <c r="M104" s="12">
        <f>M108+M112</f>
        <v>0</v>
      </c>
      <c r="N104" s="267">
        <v>0</v>
      </c>
      <c r="O104" s="2">
        <v>0</v>
      </c>
      <c r="P104" s="2">
        <v>0</v>
      </c>
      <c r="Q104" s="2">
        <v>0</v>
      </c>
      <c r="R104" s="267">
        <v>0</v>
      </c>
      <c r="S104" s="2">
        <v>0</v>
      </c>
      <c r="T104" s="2">
        <v>0</v>
      </c>
      <c r="U104" s="2">
        <v>0</v>
      </c>
    </row>
    <row r="105" spans="1:21" ht="25.5">
      <c r="A105" s="497"/>
      <c r="B105" s="392"/>
      <c r="C105" s="393"/>
      <c r="D105" s="393"/>
      <c r="E105" s="393"/>
      <c r="F105" s="393"/>
      <c r="G105" s="393"/>
      <c r="H105" s="394"/>
      <c r="I105" s="14" t="s">
        <v>13</v>
      </c>
      <c r="J105" s="12">
        <v>0</v>
      </c>
      <c r="K105" s="12">
        <v>0</v>
      </c>
      <c r="L105" s="12">
        <v>0</v>
      </c>
      <c r="M105" s="12">
        <v>0</v>
      </c>
      <c r="N105" s="267">
        <v>0</v>
      </c>
      <c r="O105" s="2">
        <v>0</v>
      </c>
      <c r="P105" s="2">
        <v>0</v>
      </c>
      <c r="Q105" s="2">
        <v>0</v>
      </c>
      <c r="R105" s="267">
        <v>0</v>
      </c>
      <c r="S105" s="2">
        <v>0</v>
      </c>
      <c r="T105" s="2">
        <v>0</v>
      </c>
      <c r="U105" s="2">
        <v>0</v>
      </c>
    </row>
    <row r="106" spans="1:21" ht="25.5">
      <c r="A106" s="498" t="s">
        <v>84</v>
      </c>
      <c r="B106" s="184" t="s">
        <v>47</v>
      </c>
      <c r="C106" s="397" t="s">
        <v>26</v>
      </c>
      <c r="D106" s="397" t="s">
        <v>35</v>
      </c>
      <c r="E106" s="379"/>
      <c r="F106" s="379"/>
      <c r="G106" s="379">
        <v>2016</v>
      </c>
      <c r="H106" s="379">
        <v>2016</v>
      </c>
      <c r="I106" s="377" t="s">
        <v>61</v>
      </c>
      <c r="J106" s="53">
        <f>J107</f>
        <v>5467.52</v>
      </c>
      <c r="K106" s="213">
        <f>K107</f>
        <v>5467.52</v>
      </c>
      <c r="L106" s="53">
        <f>L107</f>
        <v>0</v>
      </c>
      <c r="M106" s="53">
        <f>M107</f>
        <v>0</v>
      </c>
      <c r="N106" s="266">
        <v>0</v>
      </c>
      <c r="O106" s="270">
        <v>0</v>
      </c>
      <c r="P106" s="270">
        <v>0</v>
      </c>
      <c r="Q106" s="270">
        <v>0</v>
      </c>
      <c r="R106" s="266">
        <v>0</v>
      </c>
      <c r="S106" s="270">
        <v>0</v>
      </c>
      <c r="T106" s="270">
        <v>0</v>
      </c>
      <c r="U106" s="270">
        <v>0</v>
      </c>
    </row>
    <row r="107" spans="1:21">
      <c r="A107" s="499"/>
      <c r="B107" s="4" t="s">
        <v>39</v>
      </c>
      <c r="C107" s="455"/>
      <c r="D107" s="455"/>
      <c r="E107" s="380"/>
      <c r="F107" s="455"/>
      <c r="G107" s="417"/>
      <c r="H107" s="417"/>
      <c r="I107" s="378"/>
      <c r="J107" s="32">
        <f t="shared" ref="J107:J115" si="8">K107+L107+M107</f>
        <v>5467.52</v>
      </c>
      <c r="K107" s="32">
        <v>5467.52</v>
      </c>
      <c r="L107" s="73">
        <v>0</v>
      </c>
      <c r="M107" s="73">
        <v>0</v>
      </c>
      <c r="N107" s="9"/>
      <c r="O107" s="269"/>
      <c r="P107" s="269"/>
      <c r="Q107" s="269"/>
      <c r="R107" s="9"/>
      <c r="S107" s="269"/>
      <c r="T107" s="269"/>
      <c r="U107" s="269"/>
    </row>
    <row r="108" spans="1:21" ht="25.5">
      <c r="A108" s="433" t="s">
        <v>85</v>
      </c>
      <c r="B108" s="581" t="s">
        <v>16</v>
      </c>
      <c r="C108" s="379" t="s">
        <v>17</v>
      </c>
      <c r="D108" s="500">
        <v>8350</v>
      </c>
      <c r="E108" s="379"/>
      <c r="F108" s="488"/>
      <c r="G108" s="488">
        <v>2016</v>
      </c>
      <c r="H108" s="488">
        <v>2017</v>
      </c>
      <c r="I108" s="14" t="s">
        <v>14</v>
      </c>
      <c r="J108" s="11">
        <f t="shared" si="8"/>
        <v>128161.02000000002</v>
      </c>
      <c r="K108" s="11">
        <f>K109+K110+K111</f>
        <v>62364.420000000006</v>
      </c>
      <c r="L108" s="11">
        <f>L109+L110+L111</f>
        <v>65796.600000000006</v>
      </c>
      <c r="M108" s="11">
        <f>M109+M110+M111</f>
        <v>0</v>
      </c>
      <c r="N108" s="46" t="s">
        <v>38</v>
      </c>
      <c r="O108" s="269"/>
      <c r="P108" s="269"/>
      <c r="Q108" s="269"/>
      <c r="R108" s="46"/>
      <c r="S108" s="269"/>
      <c r="T108" s="269"/>
      <c r="U108" s="269"/>
    </row>
    <row r="109" spans="1:21">
      <c r="A109" s="434"/>
      <c r="B109" s="582"/>
      <c r="C109" s="380"/>
      <c r="D109" s="501"/>
      <c r="E109" s="380"/>
      <c r="F109" s="503"/>
      <c r="G109" s="489"/>
      <c r="H109" s="489"/>
      <c r="I109" s="14" t="s">
        <v>43</v>
      </c>
      <c r="J109" s="11">
        <f t="shared" si="8"/>
        <v>121754.23000000001</v>
      </c>
      <c r="K109" s="12">
        <v>59245.760000000002</v>
      </c>
      <c r="L109" s="12">
        <v>62508.47</v>
      </c>
      <c r="M109" s="12">
        <v>0</v>
      </c>
      <c r="N109" s="3"/>
      <c r="O109" s="269"/>
      <c r="P109" s="269"/>
      <c r="Q109" s="269"/>
      <c r="R109" s="3"/>
      <c r="S109" s="269"/>
      <c r="T109" s="269"/>
      <c r="U109" s="269"/>
    </row>
    <row r="110" spans="1:21">
      <c r="A110" s="434"/>
      <c r="B110" s="582"/>
      <c r="C110" s="380"/>
      <c r="D110" s="501"/>
      <c r="E110" s="380"/>
      <c r="F110" s="503"/>
      <c r="G110" s="489"/>
      <c r="H110" s="489"/>
      <c r="I110" s="14" t="s">
        <v>42</v>
      </c>
      <c r="J110" s="11">
        <f t="shared" si="8"/>
        <v>6093.22</v>
      </c>
      <c r="K110" s="12">
        <v>2966.11</v>
      </c>
      <c r="L110" s="12">
        <v>3127.11</v>
      </c>
      <c r="M110" s="12">
        <v>0</v>
      </c>
      <c r="N110" s="3"/>
      <c r="O110" s="269"/>
      <c r="P110" s="269"/>
      <c r="Q110" s="269"/>
      <c r="R110" s="3"/>
      <c r="S110" s="269"/>
      <c r="T110" s="269"/>
      <c r="U110" s="269"/>
    </row>
    <row r="111" spans="1:21" ht="15.75">
      <c r="A111" s="435"/>
      <c r="B111" s="583"/>
      <c r="C111" s="417"/>
      <c r="D111" s="502"/>
      <c r="E111" s="417"/>
      <c r="F111" s="468"/>
      <c r="G111" s="490"/>
      <c r="H111" s="490"/>
      <c r="I111" s="61" t="s">
        <v>44</v>
      </c>
      <c r="J111" s="11">
        <f t="shared" si="8"/>
        <v>313.57000000000005</v>
      </c>
      <c r="K111" s="12">
        <v>152.55000000000001</v>
      </c>
      <c r="L111" s="12">
        <v>161.02000000000001</v>
      </c>
      <c r="M111" s="12">
        <v>0</v>
      </c>
      <c r="N111" s="22"/>
      <c r="O111" s="269"/>
      <c r="P111" s="269"/>
      <c r="Q111" s="269"/>
      <c r="R111" s="22"/>
      <c r="S111" s="269"/>
      <c r="T111" s="269"/>
      <c r="U111" s="269"/>
    </row>
    <row r="112" spans="1:21" ht="38.25">
      <c r="A112" s="430" t="s">
        <v>86</v>
      </c>
      <c r="B112" s="184" t="s">
        <v>20</v>
      </c>
      <c r="C112" s="379">
        <v>600</v>
      </c>
      <c r="D112" s="379">
        <v>1036</v>
      </c>
      <c r="E112" s="397"/>
      <c r="F112" s="397"/>
      <c r="G112" s="397">
        <v>2016</v>
      </c>
      <c r="H112" s="397">
        <v>2016</v>
      </c>
      <c r="I112" s="14" t="s">
        <v>14</v>
      </c>
      <c r="J112" s="11">
        <f t="shared" si="8"/>
        <v>35573.050000000003</v>
      </c>
      <c r="K112" s="11">
        <f>K113+K114+K115</f>
        <v>35573.050000000003</v>
      </c>
      <c r="L112" s="11">
        <f>L113+L114+L115</f>
        <v>0</v>
      </c>
      <c r="M112" s="11">
        <f>M113+M114+M115</f>
        <v>0</v>
      </c>
      <c r="N112" s="46" t="s">
        <v>38</v>
      </c>
      <c r="O112" s="269"/>
      <c r="P112" s="269"/>
      <c r="Q112" s="269"/>
      <c r="R112" s="46"/>
      <c r="S112" s="269"/>
      <c r="T112" s="269"/>
      <c r="U112" s="269"/>
    </row>
    <row r="113" spans="1:21">
      <c r="A113" s="431"/>
      <c r="B113" s="427" t="s">
        <v>41</v>
      </c>
      <c r="C113" s="380"/>
      <c r="D113" s="380"/>
      <c r="E113" s="398"/>
      <c r="F113" s="455"/>
      <c r="G113" s="398"/>
      <c r="H113" s="398"/>
      <c r="I113" s="14" t="s">
        <v>43</v>
      </c>
      <c r="J113" s="12">
        <f t="shared" si="8"/>
        <v>26679.83</v>
      </c>
      <c r="K113" s="12">
        <v>26679.83</v>
      </c>
      <c r="L113" s="12">
        <v>0</v>
      </c>
      <c r="M113" s="16">
        <v>0</v>
      </c>
      <c r="N113" s="9"/>
      <c r="O113" s="269"/>
      <c r="P113" s="269"/>
      <c r="Q113" s="269"/>
      <c r="R113" s="9"/>
      <c r="S113" s="269"/>
      <c r="T113" s="269"/>
      <c r="U113" s="269"/>
    </row>
    <row r="114" spans="1:21">
      <c r="A114" s="431"/>
      <c r="B114" s="428"/>
      <c r="C114" s="380"/>
      <c r="D114" s="380"/>
      <c r="E114" s="398"/>
      <c r="F114" s="455"/>
      <c r="G114" s="398"/>
      <c r="H114" s="398"/>
      <c r="I114" s="14" t="s">
        <v>42</v>
      </c>
      <c r="J114" s="12">
        <f t="shared" si="8"/>
        <v>1778.64</v>
      </c>
      <c r="K114" s="16">
        <v>1778.64</v>
      </c>
      <c r="L114" s="16">
        <v>0</v>
      </c>
      <c r="M114" s="16">
        <v>0</v>
      </c>
      <c r="N114" s="9"/>
      <c r="O114" s="269"/>
      <c r="P114" s="269"/>
      <c r="Q114" s="269"/>
      <c r="R114" s="9"/>
      <c r="S114" s="269"/>
      <c r="T114" s="269"/>
      <c r="U114" s="269"/>
    </row>
    <row r="115" spans="1:21" ht="15.75">
      <c r="A115" s="432"/>
      <c r="B115" s="429"/>
      <c r="C115" s="417"/>
      <c r="D115" s="417"/>
      <c r="E115" s="399"/>
      <c r="F115" s="456"/>
      <c r="G115" s="399"/>
      <c r="H115" s="399"/>
      <c r="I115" s="61" t="s">
        <v>44</v>
      </c>
      <c r="J115" s="12">
        <f t="shared" si="8"/>
        <v>7114.58</v>
      </c>
      <c r="K115" s="16">
        <v>7114.58</v>
      </c>
      <c r="L115" s="16">
        <v>0</v>
      </c>
      <c r="M115" s="16">
        <v>0</v>
      </c>
      <c r="N115" s="18"/>
      <c r="O115" s="269"/>
      <c r="P115" s="269"/>
      <c r="Q115" s="269"/>
      <c r="R115" s="18"/>
      <c r="S115" s="269"/>
      <c r="T115" s="269"/>
      <c r="U115" s="269"/>
    </row>
    <row r="116" spans="1:21" ht="15.75">
      <c r="A116" s="44"/>
      <c r="B116" s="421" t="s">
        <v>31</v>
      </c>
      <c r="C116" s="422"/>
      <c r="D116" s="422"/>
      <c r="E116" s="422"/>
      <c r="F116" s="422"/>
      <c r="G116" s="422"/>
      <c r="H116" s="423"/>
      <c r="I116" s="61"/>
      <c r="J116" s="16"/>
      <c r="K116" s="16"/>
      <c r="L116" s="16"/>
      <c r="M116" s="16"/>
      <c r="N116" s="18"/>
      <c r="O116" s="269"/>
      <c r="P116" s="269"/>
      <c r="Q116" s="269"/>
      <c r="R116" s="18"/>
      <c r="S116" s="269"/>
      <c r="T116" s="269"/>
      <c r="U116" s="269"/>
    </row>
    <row r="117" spans="1:21" ht="51">
      <c r="A117" s="400"/>
      <c r="B117" s="401"/>
      <c r="C117" s="401"/>
      <c r="D117" s="401"/>
      <c r="E117" s="401"/>
      <c r="F117" s="401"/>
      <c r="G117" s="401"/>
      <c r="H117" s="402"/>
      <c r="I117" s="14" t="s">
        <v>60</v>
      </c>
      <c r="J117" s="12">
        <f>J122</f>
        <v>9514.7125199999991</v>
      </c>
      <c r="K117" s="12">
        <f t="shared" ref="K117:M120" si="9">K122</f>
        <v>5559.4481999999998</v>
      </c>
      <c r="L117" s="12">
        <f>L122</f>
        <v>3231.9852099999998</v>
      </c>
      <c r="M117" s="12">
        <f t="shared" si="9"/>
        <v>723.27910999999995</v>
      </c>
      <c r="N117" s="267">
        <v>0</v>
      </c>
      <c r="O117" s="2">
        <v>0</v>
      </c>
      <c r="P117" s="2">
        <v>0</v>
      </c>
      <c r="Q117" s="2">
        <v>0</v>
      </c>
      <c r="R117" s="267">
        <v>0</v>
      </c>
      <c r="S117" s="2">
        <v>0</v>
      </c>
      <c r="T117" s="2">
        <v>0</v>
      </c>
      <c r="U117" s="2">
        <v>0</v>
      </c>
    </row>
    <row r="118" spans="1:21" ht="38.25">
      <c r="A118" s="403"/>
      <c r="B118" s="404"/>
      <c r="C118" s="404"/>
      <c r="D118" s="404"/>
      <c r="E118" s="404"/>
      <c r="F118" s="404"/>
      <c r="G118" s="404"/>
      <c r="H118" s="405"/>
      <c r="I118" s="14" t="s">
        <v>61</v>
      </c>
      <c r="J118" s="12">
        <f>J123</f>
        <v>0</v>
      </c>
      <c r="K118" s="12">
        <f t="shared" si="9"/>
        <v>0</v>
      </c>
      <c r="L118" s="12">
        <f t="shared" si="9"/>
        <v>0</v>
      </c>
      <c r="M118" s="12">
        <f t="shared" si="9"/>
        <v>0</v>
      </c>
      <c r="N118" s="267">
        <v>0</v>
      </c>
      <c r="O118" s="2">
        <v>0</v>
      </c>
      <c r="P118" s="2">
        <v>0</v>
      </c>
      <c r="Q118" s="2">
        <v>0</v>
      </c>
      <c r="R118" s="267">
        <v>0</v>
      </c>
      <c r="S118" s="2">
        <v>0</v>
      </c>
      <c r="T118" s="2">
        <v>0</v>
      </c>
      <c r="U118" s="2">
        <v>0</v>
      </c>
    </row>
    <row r="119" spans="1:21" ht="25.5">
      <c r="A119" s="403"/>
      <c r="B119" s="404"/>
      <c r="C119" s="404"/>
      <c r="D119" s="404"/>
      <c r="E119" s="404"/>
      <c r="F119" s="404"/>
      <c r="G119" s="404"/>
      <c r="H119" s="405"/>
      <c r="I119" s="14" t="s">
        <v>14</v>
      </c>
      <c r="J119" s="12">
        <f>J124</f>
        <v>283879.82999999996</v>
      </c>
      <c r="K119" s="12">
        <f t="shared" si="9"/>
        <v>221716.34999999998</v>
      </c>
      <c r="L119" s="12">
        <f t="shared" si="9"/>
        <v>62163.479999999996</v>
      </c>
      <c r="M119" s="12">
        <f t="shared" si="9"/>
        <v>0</v>
      </c>
      <c r="N119" s="267">
        <v>0</v>
      </c>
      <c r="O119" s="2">
        <v>0</v>
      </c>
      <c r="P119" s="2">
        <v>0</v>
      </c>
      <c r="Q119" s="2">
        <v>0</v>
      </c>
      <c r="R119" s="267">
        <v>0</v>
      </c>
      <c r="S119" s="2">
        <v>0</v>
      </c>
      <c r="T119" s="2">
        <v>0</v>
      </c>
      <c r="U119" s="2">
        <v>0</v>
      </c>
    </row>
    <row r="120" spans="1:21" ht="25.5">
      <c r="A120" s="406"/>
      <c r="B120" s="407"/>
      <c r="C120" s="407"/>
      <c r="D120" s="407"/>
      <c r="E120" s="407"/>
      <c r="F120" s="407"/>
      <c r="G120" s="407"/>
      <c r="H120" s="408"/>
      <c r="I120" s="14" t="s">
        <v>13</v>
      </c>
      <c r="J120" s="12">
        <f>J125</f>
        <v>0</v>
      </c>
      <c r="K120" s="12">
        <f t="shared" si="9"/>
        <v>0</v>
      </c>
      <c r="L120" s="12">
        <f t="shared" si="9"/>
        <v>0</v>
      </c>
      <c r="M120" s="12">
        <f t="shared" si="9"/>
        <v>0</v>
      </c>
      <c r="N120" s="267">
        <v>0</v>
      </c>
      <c r="O120" s="2">
        <v>0</v>
      </c>
      <c r="P120" s="2">
        <v>0</v>
      </c>
      <c r="Q120" s="2">
        <v>0</v>
      </c>
      <c r="R120" s="267">
        <v>0</v>
      </c>
      <c r="S120" s="2">
        <v>0</v>
      </c>
      <c r="T120" s="2">
        <v>0</v>
      </c>
      <c r="U120" s="2">
        <v>0</v>
      </c>
    </row>
    <row r="121" spans="1:21" ht="15.75">
      <c r="A121" s="17" t="s">
        <v>69</v>
      </c>
      <c r="B121" s="421" t="s">
        <v>33</v>
      </c>
      <c r="C121" s="422"/>
      <c r="D121" s="422"/>
      <c r="E121" s="422"/>
      <c r="F121" s="422"/>
      <c r="G121" s="422"/>
      <c r="H121" s="423"/>
      <c r="I121" s="98"/>
      <c r="J121" s="20"/>
      <c r="K121" s="20"/>
      <c r="L121" s="20"/>
      <c r="M121" s="20"/>
      <c r="N121" s="225"/>
      <c r="O121" s="269"/>
      <c r="P121" s="269"/>
      <c r="Q121" s="269"/>
      <c r="R121" s="225"/>
      <c r="S121" s="269"/>
      <c r="T121" s="269"/>
      <c r="U121" s="269"/>
    </row>
    <row r="122" spans="1:21" ht="51">
      <c r="A122" s="436"/>
      <c r="B122" s="386"/>
      <c r="C122" s="387"/>
      <c r="D122" s="387"/>
      <c r="E122" s="387"/>
      <c r="F122" s="387"/>
      <c r="G122" s="387"/>
      <c r="H122" s="388"/>
      <c r="I122" s="14" t="s">
        <v>60</v>
      </c>
      <c r="J122" s="12">
        <f>J126</f>
        <v>9514.7125199999991</v>
      </c>
      <c r="K122" s="12">
        <f>K126</f>
        <v>5559.4481999999998</v>
      </c>
      <c r="L122" s="12">
        <f>L126</f>
        <v>3231.9852099999998</v>
      </c>
      <c r="M122" s="12">
        <f>M126</f>
        <v>723.27910999999995</v>
      </c>
      <c r="N122" s="267">
        <v>0</v>
      </c>
      <c r="O122" s="2">
        <v>0</v>
      </c>
      <c r="P122" s="2">
        <v>0</v>
      </c>
      <c r="Q122" s="2">
        <v>0</v>
      </c>
      <c r="R122" s="267">
        <v>0</v>
      </c>
      <c r="S122" s="2">
        <v>0</v>
      </c>
      <c r="T122" s="2">
        <v>0</v>
      </c>
      <c r="U122" s="2">
        <v>0</v>
      </c>
    </row>
    <row r="123" spans="1:21" ht="38.25">
      <c r="A123" s="437"/>
      <c r="B123" s="389"/>
      <c r="C123" s="390"/>
      <c r="D123" s="390"/>
      <c r="E123" s="390"/>
      <c r="F123" s="390"/>
      <c r="G123" s="390"/>
      <c r="H123" s="391"/>
      <c r="I123" s="14" t="s">
        <v>61</v>
      </c>
      <c r="J123" s="12"/>
      <c r="K123" s="12"/>
      <c r="L123" s="12"/>
      <c r="M123" s="12"/>
      <c r="N123" s="267">
        <v>0</v>
      </c>
      <c r="O123" s="2">
        <v>0</v>
      </c>
      <c r="P123" s="2">
        <v>0</v>
      </c>
      <c r="Q123" s="2">
        <v>0</v>
      </c>
      <c r="R123" s="267">
        <v>0</v>
      </c>
      <c r="S123" s="2">
        <v>0</v>
      </c>
      <c r="T123" s="2">
        <v>0</v>
      </c>
      <c r="U123" s="2">
        <v>0</v>
      </c>
    </row>
    <row r="124" spans="1:21" ht="25.5">
      <c r="A124" s="437"/>
      <c r="B124" s="389"/>
      <c r="C124" s="390"/>
      <c r="D124" s="390"/>
      <c r="E124" s="390"/>
      <c r="F124" s="390"/>
      <c r="G124" s="390"/>
      <c r="H124" s="391"/>
      <c r="I124" s="14" t="s">
        <v>14</v>
      </c>
      <c r="J124" s="12">
        <f>J128</f>
        <v>283879.82999999996</v>
      </c>
      <c r="K124" s="12">
        <f>K128</f>
        <v>221716.34999999998</v>
      </c>
      <c r="L124" s="12">
        <f>L128</f>
        <v>62163.479999999996</v>
      </c>
      <c r="M124" s="12">
        <f>M128</f>
        <v>0</v>
      </c>
      <c r="N124" s="267">
        <v>0</v>
      </c>
      <c r="O124" s="2">
        <v>0</v>
      </c>
      <c r="P124" s="2">
        <v>0</v>
      </c>
      <c r="Q124" s="2">
        <v>0</v>
      </c>
      <c r="R124" s="267">
        <v>0</v>
      </c>
      <c r="S124" s="2">
        <v>0</v>
      </c>
      <c r="T124" s="2">
        <v>0</v>
      </c>
      <c r="U124" s="2">
        <v>0</v>
      </c>
    </row>
    <row r="125" spans="1:21" ht="25.5">
      <c r="A125" s="438"/>
      <c r="B125" s="392"/>
      <c r="C125" s="393"/>
      <c r="D125" s="393"/>
      <c r="E125" s="393"/>
      <c r="F125" s="393"/>
      <c r="G125" s="393"/>
      <c r="H125" s="394"/>
      <c r="I125" s="14" t="s">
        <v>13</v>
      </c>
      <c r="J125" s="12">
        <v>0</v>
      </c>
      <c r="K125" s="12">
        <v>0</v>
      </c>
      <c r="L125" s="12">
        <v>0</v>
      </c>
      <c r="M125" s="12">
        <v>0</v>
      </c>
      <c r="N125" s="267">
        <v>0</v>
      </c>
      <c r="O125" s="2">
        <v>0</v>
      </c>
      <c r="P125" s="2">
        <v>0</v>
      </c>
      <c r="Q125" s="2">
        <v>0</v>
      </c>
      <c r="R125" s="267">
        <v>0</v>
      </c>
      <c r="S125" s="2">
        <v>0</v>
      </c>
      <c r="T125" s="2">
        <v>0</v>
      </c>
      <c r="U125" s="2">
        <v>0</v>
      </c>
    </row>
    <row r="126" spans="1:21" ht="25.5">
      <c r="A126" s="430" t="s">
        <v>87</v>
      </c>
      <c r="B126" s="184" t="s">
        <v>25</v>
      </c>
      <c r="C126" s="397"/>
      <c r="D126" s="397"/>
      <c r="E126" s="397"/>
      <c r="F126" s="379">
        <v>46000</v>
      </c>
      <c r="G126" s="97"/>
      <c r="H126" s="97"/>
      <c r="I126" s="486" t="s">
        <v>60</v>
      </c>
      <c r="J126" s="11">
        <f>J127</f>
        <v>9514.7125199999991</v>
      </c>
      <c r="K126" s="213">
        <f>K127</f>
        <v>5559.4481999999998</v>
      </c>
      <c r="L126" s="11">
        <f>L127</f>
        <v>3231.9852099999998</v>
      </c>
      <c r="M126" s="11">
        <f>M127</f>
        <v>723.27910999999995</v>
      </c>
      <c r="N126" s="266">
        <v>0</v>
      </c>
      <c r="O126" s="270">
        <v>0</v>
      </c>
      <c r="P126" s="270">
        <v>0</v>
      </c>
      <c r="Q126" s="270">
        <v>0</v>
      </c>
      <c r="R126" s="266">
        <v>0</v>
      </c>
      <c r="S126" s="270">
        <v>0</v>
      </c>
      <c r="T126" s="270">
        <v>0</v>
      </c>
      <c r="U126" s="270">
        <v>0</v>
      </c>
    </row>
    <row r="127" spans="1:21">
      <c r="A127" s="431"/>
      <c r="B127" s="15" t="s">
        <v>39</v>
      </c>
      <c r="C127" s="455"/>
      <c r="D127" s="455"/>
      <c r="E127" s="398"/>
      <c r="F127" s="485"/>
      <c r="G127" s="23">
        <v>2016</v>
      </c>
      <c r="H127" s="23">
        <v>2018</v>
      </c>
      <c r="I127" s="487"/>
      <c r="J127" s="12">
        <f>K127+L127+M127</f>
        <v>9514.7125199999991</v>
      </c>
      <c r="K127" s="12">
        <v>5559.4481999999998</v>
      </c>
      <c r="L127" s="12">
        <v>3231.9852099999998</v>
      </c>
      <c r="M127" s="12">
        <v>723.27910999999995</v>
      </c>
      <c r="N127" s="9"/>
      <c r="O127" s="269"/>
      <c r="P127" s="269"/>
      <c r="Q127" s="269"/>
      <c r="R127" s="109"/>
      <c r="S127" s="109"/>
      <c r="T127" s="109"/>
      <c r="U127" s="109"/>
    </row>
    <row r="128" spans="1:21" ht="25.5">
      <c r="A128" s="430" t="s">
        <v>88</v>
      </c>
      <c r="B128" s="592" t="s">
        <v>19</v>
      </c>
      <c r="C128" s="397"/>
      <c r="D128" s="397"/>
      <c r="E128" s="397"/>
      <c r="F128" s="379" t="s">
        <v>59</v>
      </c>
      <c r="G128" s="383">
        <v>2016</v>
      </c>
      <c r="H128" s="383">
        <v>2017</v>
      </c>
      <c r="I128" s="61" t="s">
        <v>14</v>
      </c>
      <c r="J128" s="52">
        <f>K128+L128+M128</f>
        <v>283879.82999999996</v>
      </c>
      <c r="K128" s="52">
        <f>K129+K130+K131</f>
        <v>221716.34999999998</v>
      </c>
      <c r="L128" s="52">
        <f>L129+L130+L131</f>
        <v>62163.479999999996</v>
      </c>
      <c r="M128" s="52">
        <f>M129+M130+M131</f>
        <v>0</v>
      </c>
      <c r="N128" s="46" t="s">
        <v>38</v>
      </c>
      <c r="O128" s="269"/>
      <c r="P128" s="269"/>
      <c r="Q128" s="269"/>
      <c r="R128" s="109"/>
      <c r="S128" s="109"/>
      <c r="T128" s="109"/>
      <c r="U128" s="109"/>
    </row>
    <row r="129" spans="1:21" ht="15.75">
      <c r="A129" s="431"/>
      <c r="B129" s="593"/>
      <c r="C129" s="398"/>
      <c r="D129" s="398"/>
      <c r="E129" s="398"/>
      <c r="F129" s="380"/>
      <c r="G129" s="384"/>
      <c r="H129" s="384"/>
      <c r="I129" s="61" t="s">
        <v>46</v>
      </c>
      <c r="J129" s="16">
        <f>K129+L129+M129</f>
        <v>235620.25999999998</v>
      </c>
      <c r="K129" s="16">
        <v>184024.58</v>
      </c>
      <c r="L129" s="16">
        <v>51595.68</v>
      </c>
      <c r="M129" s="16">
        <v>0</v>
      </c>
      <c r="N129" s="18"/>
      <c r="O129" s="269"/>
      <c r="P129" s="269"/>
      <c r="Q129" s="269"/>
      <c r="R129" s="109"/>
      <c r="S129" s="109"/>
      <c r="T129" s="109"/>
      <c r="U129" s="109"/>
    </row>
    <row r="130" spans="1:21" ht="15.75">
      <c r="A130" s="431"/>
      <c r="B130" s="593"/>
      <c r="C130" s="398"/>
      <c r="D130" s="398"/>
      <c r="E130" s="398"/>
      <c r="F130" s="380"/>
      <c r="G130" s="384"/>
      <c r="H130" s="384"/>
      <c r="I130" s="61" t="s">
        <v>42</v>
      </c>
      <c r="J130" s="16">
        <f>K130+L130+M130</f>
        <v>9651.94</v>
      </c>
      <c r="K130" s="16">
        <v>7538.38</v>
      </c>
      <c r="L130" s="16">
        <v>2113.56</v>
      </c>
      <c r="M130" s="16">
        <v>0</v>
      </c>
      <c r="N130" s="18"/>
      <c r="O130" s="269"/>
      <c r="P130" s="269"/>
      <c r="Q130" s="269"/>
      <c r="R130" s="109"/>
      <c r="S130" s="109"/>
      <c r="T130" s="109"/>
      <c r="U130" s="109"/>
    </row>
    <row r="131" spans="1:21" ht="15.75">
      <c r="A131" s="432"/>
      <c r="B131" s="594"/>
      <c r="C131" s="399"/>
      <c r="D131" s="399"/>
      <c r="E131" s="399"/>
      <c r="F131" s="417"/>
      <c r="G131" s="385"/>
      <c r="H131" s="385"/>
      <c r="I131" s="61" t="s">
        <v>44</v>
      </c>
      <c r="J131" s="12">
        <f>K131+L131+M131</f>
        <v>38607.629999999997</v>
      </c>
      <c r="K131" s="12">
        <v>30153.39</v>
      </c>
      <c r="L131" s="12">
        <v>8454.24</v>
      </c>
      <c r="M131" s="12">
        <v>0</v>
      </c>
      <c r="N131" s="18"/>
      <c r="O131" s="269"/>
      <c r="P131" s="269"/>
      <c r="Q131" s="269"/>
      <c r="R131" s="109"/>
      <c r="S131" s="109"/>
      <c r="T131" s="109"/>
      <c r="U131" s="109"/>
    </row>
    <row r="133" spans="1:21">
      <c r="B133" s="123"/>
      <c r="C133" s="123"/>
      <c r="D133" s="123"/>
      <c r="E133" s="123"/>
    </row>
    <row r="134" spans="1:21">
      <c r="B134" s="123" t="s">
        <v>157</v>
      </c>
      <c r="C134" s="123"/>
      <c r="D134" s="123"/>
      <c r="E134" s="123"/>
    </row>
    <row r="135" spans="1:21">
      <c r="B135" s="123"/>
      <c r="C135" s="123"/>
      <c r="D135" s="123"/>
      <c r="E135" s="123"/>
    </row>
    <row r="136" spans="1:21">
      <c r="B136" s="123"/>
      <c r="C136" s="123"/>
      <c r="D136" s="123"/>
      <c r="E136" s="123"/>
    </row>
    <row r="137" spans="1:21" ht="18.75">
      <c r="C137" s="279" t="s">
        <v>177</v>
      </c>
      <c r="E137" s="279"/>
      <c r="F137" s="279"/>
      <c r="G137" s="280"/>
      <c r="H137" s="280"/>
      <c r="I137" s="280"/>
      <c r="J137" s="280"/>
      <c r="K137" s="281"/>
      <c r="L137" s="280"/>
      <c r="M137" s="281" t="s">
        <v>178</v>
      </c>
      <c r="N137" s="280"/>
      <c r="O137" s="280"/>
      <c r="P137" s="280"/>
      <c r="Q137" s="282"/>
      <c r="R137" s="282"/>
      <c r="S137" s="281" t="s">
        <v>178</v>
      </c>
      <c r="T137" s="282"/>
    </row>
    <row r="138" spans="1:21" ht="18.75">
      <c r="C138" s="279"/>
      <c r="E138" s="279"/>
      <c r="F138" s="279"/>
      <c r="G138" s="280"/>
      <c r="H138" s="280"/>
      <c r="I138" s="280"/>
      <c r="J138" s="280"/>
      <c r="K138" s="281"/>
      <c r="L138" s="280"/>
      <c r="M138" s="281"/>
      <c r="N138" s="280"/>
      <c r="O138" s="280"/>
      <c r="P138" s="280"/>
      <c r="Q138" s="282"/>
      <c r="R138" s="282"/>
      <c r="S138" s="281"/>
      <c r="T138" s="282"/>
    </row>
    <row r="139" spans="1:21" ht="18.75">
      <c r="C139" s="279"/>
      <c r="E139" s="279"/>
      <c r="F139" s="279"/>
      <c r="G139" s="280"/>
      <c r="H139" s="280"/>
      <c r="I139" s="280"/>
      <c r="J139" s="280"/>
      <c r="K139" s="281"/>
      <c r="L139" s="280"/>
      <c r="M139" s="281"/>
      <c r="N139" s="280"/>
      <c r="O139" s="280"/>
      <c r="P139" s="280"/>
      <c r="Q139" s="282"/>
      <c r="R139" s="282"/>
      <c r="S139" s="281"/>
      <c r="T139" s="282"/>
    </row>
    <row r="140" spans="1:21" ht="18.75">
      <c r="C140" s="279" t="s">
        <v>179</v>
      </c>
      <c r="E140" s="279"/>
      <c r="F140" s="279"/>
      <c r="G140" s="280"/>
      <c r="H140" s="280"/>
      <c r="I140" s="280"/>
      <c r="J140" s="280"/>
      <c r="K140" s="281"/>
      <c r="L140" s="280"/>
      <c r="M140" s="281" t="s">
        <v>180</v>
      </c>
      <c r="N140" s="280"/>
      <c r="O140" s="280"/>
      <c r="P140" s="280"/>
      <c r="Q140" s="282"/>
      <c r="R140" s="282"/>
      <c r="S140" s="281" t="s">
        <v>180</v>
      </c>
      <c r="T140" s="282"/>
    </row>
    <row r="141" spans="1:21" ht="18.75">
      <c r="C141" s="279"/>
      <c r="E141" s="279"/>
      <c r="F141" s="279"/>
      <c r="G141" s="280"/>
      <c r="H141" s="280"/>
      <c r="I141" s="280"/>
      <c r="J141" s="280"/>
      <c r="K141" s="281"/>
      <c r="L141" s="280"/>
      <c r="M141" s="281"/>
      <c r="N141" s="280"/>
      <c r="O141" s="280"/>
      <c r="P141" s="280"/>
      <c r="Q141" s="282"/>
      <c r="R141" s="282"/>
      <c r="S141" s="281"/>
      <c r="T141" s="282"/>
    </row>
    <row r="142" spans="1:21" ht="18.75">
      <c r="C142" s="279"/>
      <c r="E142" s="279"/>
      <c r="F142" s="279"/>
      <c r="G142" s="280"/>
      <c r="H142" s="280"/>
      <c r="I142" s="280"/>
      <c r="J142" s="280"/>
      <c r="K142" s="280"/>
      <c r="L142" s="280"/>
      <c r="M142" s="280"/>
      <c r="N142" s="280"/>
      <c r="O142" s="280"/>
      <c r="P142" s="280"/>
      <c r="Q142" s="282"/>
      <c r="R142" s="282"/>
      <c r="S142" s="280"/>
      <c r="T142" s="282"/>
    </row>
    <row r="143" spans="1:21" ht="18.75">
      <c r="C143" s="279" t="s">
        <v>181</v>
      </c>
      <c r="E143" s="279"/>
      <c r="F143" s="279"/>
      <c r="G143" s="280"/>
      <c r="H143" s="280"/>
      <c r="I143" s="280"/>
      <c r="J143" s="280"/>
      <c r="K143" s="281"/>
      <c r="L143" s="280"/>
      <c r="M143" s="281" t="s">
        <v>182</v>
      </c>
      <c r="N143" s="280"/>
      <c r="O143" s="280"/>
      <c r="P143" s="280"/>
      <c r="Q143" s="282"/>
      <c r="R143" s="282"/>
      <c r="S143" s="281" t="s">
        <v>183</v>
      </c>
      <c r="T143" s="282"/>
    </row>
    <row r="144" spans="1:21" ht="18.75">
      <c r="B144" s="279"/>
      <c r="C144" s="279"/>
      <c r="D144" s="279"/>
      <c r="E144" s="279"/>
      <c r="F144" s="279"/>
      <c r="G144" s="279"/>
      <c r="H144" s="279"/>
      <c r="I144" s="279"/>
      <c r="J144" s="279"/>
      <c r="K144" s="279"/>
      <c r="L144" s="279"/>
      <c r="M144" s="279"/>
      <c r="N144" s="279"/>
      <c r="O144" s="279"/>
      <c r="P144" s="279"/>
      <c r="Q144" s="279"/>
      <c r="R144" s="282"/>
      <c r="S144" s="279"/>
      <c r="T144" s="282"/>
    </row>
    <row r="145" spans="2:20" ht="18.75">
      <c r="B145" s="279"/>
      <c r="C145" s="279"/>
      <c r="D145" s="279"/>
      <c r="E145" s="279"/>
      <c r="F145" s="279"/>
      <c r="G145" s="279"/>
      <c r="H145" s="279"/>
      <c r="I145" s="279"/>
      <c r="J145" s="279"/>
      <c r="K145" s="279"/>
      <c r="L145" s="279"/>
      <c r="M145" s="279"/>
      <c r="N145" s="279"/>
      <c r="O145" s="279"/>
      <c r="P145" s="279"/>
      <c r="Q145" s="279"/>
      <c r="R145" s="282"/>
      <c r="S145" s="279"/>
      <c r="T145" s="282"/>
    </row>
    <row r="146" spans="2:20" ht="18.75">
      <c r="C146" s="279"/>
      <c r="D146" s="283" t="s">
        <v>184</v>
      </c>
      <c r="E146" s="279"/>
      <c r="F146" s="279"/>
      <c r="G146" s="279" t="s">
        <v>189</v>
      </c>
      <c r="H146" s="280"/>
      <c r="I146" s="279" t="s">
        <v>189</v>
      </c>
      <c r="J146" s="280"/>
      <c r="K146" s="280"/>
      <c r="L146" s="281"/>
      <c r="M146" s="281"/>
      <c r="N146" s="280"/>
      <c r="O146" s="280"/>
      <c r="P146" s="280"/>
      <c r="Q146" s="280"/>
      <c r="R146" s="282"/>
      <c r="S146" s="279" t="s">
        <v>186</v>
      </c>
      <c r="T146" s="282"/>
    </row>
    <row r="147" spans="2:20" ht="18.75">
      <c r="B147" s="279"/>
      <c r="C147" s="279"/>
      <c r="D147" s="279"/>
      <c r="E147" s="279"/>
      <c r="F147" s="279"/>
      <c r="G147" s="280"/>
      <c r="H147" s="280"/>
      <c r="I147" s="280"/>
      <c r="J147" s="280"/>
      <c r="K147" s="280"/>
      <c r="L147" s="281"/>
      <c r="M147" s="280"/>
      <c r="N147" s="280"/>
      <c r="O147" s="280"/>
      <c r="P147" s="280"/>
      <c r="Q147" s="280"/>
      <c r="R147" s="282"/>
      <c r="S147" s="280"/>
      <c r="T147" s="282"/>
    </row>
    <row r="148" spans="2:20" ht="18.75">
      <c r="B148" s="279"/>
      <c r="C148" s="279"/>
      <c r="D148" s="279"/>
      <c r="E148" s="279"/>
      <c r="F148" s="279"/>
      <c r="G148" s="280"/>
      <c r="H148" s="280"/>
      <c r="I148" s="280"/>
      <c r="J148" s="280"/>
      <c r="K148" s="280"/>
      <c r="L148" s="281"/>
      <c r="M148" s="280"/>
      <c r="N148" s="280"/>
      <c r="O148" s="280"/>
      <c r="P148" s="280"/>
      <c r="Q148" s="280"/>
      <c r="R148" s="282"/>
      <c r="S148" s="280"/>
      <c r="T148" s="282"/>
    </row>
    <row r="149" spans="2:20" ht="18.75">
      <c r="B149" s="279"/>
      <c r="C149" s="279"/>
      <c r="D149" s="279"/>
      <c r="E149" s="279"/>
      <c r="F149" s="279"/>
      <c r="G149" s="279" t="s">
        <v>187</v>
      </c>
      <c r="H149" s="280"/>
      <c r="I149" s="279" t="s">
        <v>187</v>
      </c>
      <c r="J149" s="280"/>
      <c r="K149" s="280"/>
      <c r="L149" s="281"/>
      <c r="M149" s="280"/>
      <c r="N149" s="280"/>
      <c r="O149" s="280"/>
      <c r="P149" s="280"/>
      <c r="Q149" s="280"/>
      <c r="R149" s="282"/>
      <c r="S149" s="279" t="s">
        <v>188</v>
      </c>
      <c r="T149" s="282"/>
    </row>
  </sheetData>
  <mergeCells count="183">
    <mergeCell ref="P7:Q7"/>
    <mergeCell ref="R7:S7"/>
    <mergeCell ref="T7:U7"/>
    <mergeCell ref="R6:U6"/>
    <mergeCell ref="K7:K8"/>
    <mergeCell ref="L7:L8"/>
    <mergeCell ref="M7:M8"/>
    <mergeCell ref="N6:Q6"/>
    <mergeCell ref="S3:U3"/>
    <mergeCell ref="B10:F10"/>
    <mergeCell ref="A11:H14"/>
    <mergeCell ref="G6:G8"/>
    <mergeCell ref="H6:H8"/>
    <mergeCell ref="I6:I8"/>
    <mergeCell ref="K6:M6"/>
    <mergeCell ref="J6:J8"/>
    <mergeCell ref="E6:F7"/>
    <mergeCell ref="N7:O7"/>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A43:A44"/>
    <mergeCell ref="C43:C44"/>
    <mergeCell ref="D43:D44"/>
    <mergeCell ref="E43:E44"/>
    <mergeCell ref="F43:F44"/>
    <mergeCell ref="I43:I44"/>
    <mergeCell ref="A41:A42"/>
    <mergeCell ref="C41:C42"/>
    <mergeCell ref="D41:D42"/>
    <mergeCell ref="E41:E42"/>
    <mergeCell ref="F41:F42"/>
    <mergeCell ref="I41:I42"/>
    <mergeCell ref="H45:H48"/>
    <mergeCell ref="B46:B48"/>
    <mergeCell ref="A49:A51"/>
    <mergeCell ref="C49:C51"/>
    <mergeCell ref="D49:D51"/>
    <mergeCell ref="E49:E51"/>
    <mergeCell ref="F49:F51"/>
    <mergeCell ref="A45:A46"/>
    <mergeCell ref="C45:C48"/>
    <mergeCell ref="D45:D48"/>
    <mergeCell ref="E45:E48"/>
    <mergeCell ref="F45:F48"/>
    <mergeCell ref="G45:G48"/>
    <mergeCell ref="A54:A56"/>
    <mergeCell ref="C54:C56"/>
    <mergeCell ref="D54:D56"/>
    <mergeCell ref="E54:E56"/>
    <mergeCell ref="F54:F56"/>
    <mergeCell ref="I54:I56"/>
    <mergeCell ref="I49:I51"/>
    <mergeCell ref="A52:A53"/>
    <mergeCell ref="C52:C53"/>
    <mergeCell ref="D52:D53"/>
    <mergeCell ref="E52:E53"/>
    <mergeCell ref="F52:F53"/>
    <mergeCell ref="I52:I53"/>
    <mergeCell ref="A57:A61"/>
    <mergeCell ref="B57:H57"/>
    <mergeCell ref="B58:H61"/>
    <mergeCell ref="A62:A63"/>
    <mergeCell ref="C62:C63"/>
    <mergeCell ref="D62:D63"/>
    <mergeCell ref="E62:E63"/>
    <mergeCell ref="F62:F63"/>
    <mergeCell ref="G62:G63"/>
    <mergeCell ref="H62:H63"/>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s>
  <pageMargins left="0.70866141732283472" right="0.70866141732283472" top="0.74803149606299213" bottom="0.74803149606299213" header="0.31496062992125984" footer="0.31496062992125984"/>
  <pageSetup paperSize="8" scale="69" orientation="portrait" r:id="rId1"/>
</worksheet>
</file>

<file path=xl/worksheets/sheet8.xml><?xml version="1.0" encoding="utf-8"?>
<worksheet xmlns="http://schemas.openxmlformats.org/spreadsheetml/2006/main" xmlns:r="http://schemas.openxmlformats.org/officeDocument/2006/relationships">
  <dimension ref="A1:AK176"/>
  <sheetViews>
    <sheetView topLeftCell="A8" zoomScaleNormal="100" workbookViewId="0">
      <pane xSplit="8" ySplit="4" topLeftCell="O90" activePane="bottomRight" state="frozen"/>
      <selection activeCell="A8" sqref="A8"/>
      <selection pane="topRight" activeCell="I8" sqref="I8"/>
      <selection pane="bottomLeft" activeCell="A12" sqref="A12"/>
      <selection pane="bottomRight" activeCell="AK162" sqref="AK162"/>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c r="A1" s="598" t="s">
        <v>158</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row>
    <row r="2" spans="1:37" ht="20.25" customHeight="1">
      <c r="A2" s="598" t="s">
        <v>199</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row>
    <row r="3" spans="1:37" ht="20.25" customHeight="1">
      <c r="A3" s="315"/>
      <c r="B3" s="315"/>
      <c r="C3" s="315"/>
      <c r="D3" s="315"/>
      <c r="E3" s="315"/>
      <c r="F3" s="315"/>
      <c r="G3" s="315"/>
      <c r="H3" s="315"/>
      <c r="I3" s="315"/>
      <c r="J3" s="315"/>
      <c r="K3" s="315"/>
      <c r="L3" s="315"/>
      <c r="M3" s="315"/>
      <c r="N3" s="315"/>
      <c r="AH3" s="599" t="s">
        <v>108</v>
      </c>
      <c r="AI3" s="599"/>
    </row>
    <row r="4" spans="1:37" ht="20.25" customHeight="1">
      <c r="A4" s="315"/>
      <c r="B4" s="315"/>
      <c r="C4" s="315"/>
      <c r="D4" s="315"/>
      <c r="E4" s="315"/>
      <c r="F4" s="315"/>
      <c r="G4" s="315"/>
      <c r="H4" s="315"/>
      <c r="I4" s="315"/>
      <c r="J4" s="315"/>
      <c r="K4" s="315"/>
      <c r="L4" s="315"/>
      <c r="M4" s="315"/>
      <c r="N4" s="315"/>
      <c r="AH4" s="599" t="s">
        <v>206</v>
      </c>
      <c r="AI4" s="599"/>
    </row>
    <row r="5" spans="1:37" ht="20.25" customHeight="1">
      <c r="A5" s="315"/>
      <c r="B5" s="315"/>
      <c r="C5" s="315"/>
      <c r="D5" s="315"/>
      <c r="E5" s="315"/>
      <c r="F5" s="315"/>
      <c r="G5" s="315"/>
      <c r="H5" s="315"/>
      <c r="I5" s="315"/>
      <c r="J5" s="315"/>
      <c r="K5" s="315"/>
      <c r="L5" s="315"/>
      <c r="M5" s="315"/>
      <c r="N5" s="315"/>
      <c r="AH5" s="599" t="s">
        <v>207</v>
      </c>
      <c r="AI5" s="599"/>
    </row>
    <row r="6" spans="1:37" ht="20.25" customHeight="1">
      <c r="A6" s="315"/>
      <c r="B6" s="315"/>
      <c r="C6" s="315"/>
      <c r="D6" s="315"/>
      <c r="E6" s="315"/>
      <c r="F6" s="315"/>
      <c r="G6" s="315"/>
      <c r="H6" s="315"/>
      <c r="I6" s="315"/>
      <c r="J6" s="315"/>
      <c r="K6" s="315"/>
      <c r="L6" s="315"/>
      <c r="M6" s="315"/>
      <c r="N6" s="315"/>
      <c r="AH6" s="599" t="s">
        <v>190</v>
      </c>
      <c r="AI6" s="599"/>
    </row>
    <row r="7" spans="1:37" s="106" customFormat="1" ht="20.25" customHeight="1">
      <c r="A7" s="453"/>
      <c r="B7" s="453"/>
      <c r="C7" s="453"/>
      <c r="D7" s="453"/>
      <c r="E7" s="453"/>
      <c r="F7" s="453"/>
      <c r="G7" s="453"/>
      <c r="H7" s="453"/>
      <c r="I7" s="453"/>
      <c r="J7" s="453"/>
      <c r="K7" s="453"/>
      <c r="L7" s="453"/>
      <c r="M7" s="453"/>
      <c r="N7" s="453"/>
      <c r="O7" s="108"/>
      <c r="P7" s="108"/>
      <c r="Q7" s="108"/>
      <c r="R7" s="108"/>
      <c r="AI7" s="115" t="s">
        <v>109</v>
      </c>
    </row>
    <row r="8" spans="1:37" ht="15" customHeight="1">
      <c r="A8" s="446" t="s">
        <v>4</v>
      </c>
      <c r="B8" s="446" t="s">
        <v>5</v>
      </c>
      <c r="C8" s="454" t="s">
        <v>7</v>
      </c>
      <c r="D8" s="454" t="s">
        <v>36</v>
      </c>
      <c r="E8" s="457" t="s">
        <v>6</v>
      </c>
      <c r="F8" s="458"/>
      <c r="G8" s="454" t="s">
        <v>2</v>
      </c>
      <c r="H8" s="454" t="s">
        <v>3</v>
      </c>
      <c r="I8" s="454" t="s">
        <v>1</v>
      </c>
      <c r="J8" s="454" t="s">
        <v>10</v>
      </c>
      <c r="K8" s="461" t="s">
        <v>9</v>
      </c>
      <c r="L8" s="462"/>
      <c r="M8" s="463"/>
      <c r="N8" s="464" t="s">
        <v>0</v>
      </c>
      <c r="O8" s="584" t="s">
        <v>89</v>
      </c>
      <c r="P8" s="587" t="s">
        <v>90</v>
      </c>
      <c r="Q8" s="588"/>
      <c r="R8" s="588"/>
      <c r="S8" s="588"/>
      <c r="T8" s="588"/>
      <c r="U8" s="588"/>
      <c r="V8" s="588"/>
      <c r="W8" s="588"/>
      <c r="X8" s="588"/>
      <c r="Y8" s="589"/>
      <c r="Z8" s="600" t="s">
        <v>191</v>
      </c>
      <c r="AA8" s="601"/>
      <c r="AB8" s="604" t="s">
        <v>192</v>
      </c>
      <c r="AC8" s="605"/>
      <c r="AD8" s="595" t="s">
        <v>101</v>
      </c>
      <c r="AE8" s="611" t="s">
        <v>102</v>
      </c>
      <c r="AF8" s="611"/>
      <c r="AG8" s="611"/>
      <c r="AH8" s="611"/>
      <c r="AI8" s="595" t="s">
        <v>107</v>
      </c>
    </row>
    <row r="9" spans="1:37" ht="40.5" customHeight="1">
      <c r="A9" s="446"/>
      <c r="B9" s="446"/>
      <c r="C9" s="455"/>
      <c r="D9" s="455"/>
      <c r="E9" s="459"/>
      <c r="F9" s="460"/>
      <c r="G9" s="455"/>
      <c r="H9" s="455"/>
      <c r="I9" s="455"/>
      <c r="J9" s="455"/>
      <c r="K9" s="584">
        <v>2016</v>
      </c>
      <c r="L9" s="467">
        <v>2017</v>
      </c>
      <c r="M9" s="467">
        <v>2018</v>
      </c>
      <c r="N9" s="465"/>
      <c r="O9" s="585"/>
      <c r="P9" s="587" t="s">
        <v>62</v>
      </c>
      <c r="Q9" s="589"/>
      <c r="R9" s="590" t="s">
        <v>91</v>
      </c>
      <c r="S9" s="591"/>
      <c r="T9" s="647" t="s">
        <v>92</v>
      </c>
      <c r="U9" s="648"/>
      <c r="V9" s="587" t="s">
        <v>93</v>
      </c>
      <c r="W9" s="589"/>
      <c r="X9" s="587" t="s">
        <v>94</v>
      </c>
      <c r="Y9" s="589"/>
      <c r="Z9" s="602"/>
      <c r="AA9" s="603"/>
      <c r="AB9" s="606"/>
      <c r="AC9" s="607"/>
      <c r="AD9" s="596"/>
      <c r="AE9" s="612" t="s">
        <v>193</v>
      </c>
      <c r="AF9" s="612" t="s">
        <v>103</v>
      </c>
      <c r="AG9" s="612" t="s">
        <v>104</v>
      </c>
      <c r="AH9" s="612"/>
      <c r="AI9" s="596"/>
    </row>
    <row r="10" spans="1:37" ht="55.5" customHeight="1">
      <c r="A10" s="446"/>
      <c r="B10" s="446"/>
      <c r="C10" s="456"/>
      <c r="D10" s="456"/>
      <c r="E10" s="309" t="s">
        <v>11</v>
      </c>
      <c r="F10" s="309" t="s">
        <v>12</v>
      </c>
      <c r="G10" s="456"/>
      <c r="H10" s="456"/>
      <c r="I10" s="456"/>
      <c r="J10" s="456"/>
      <c r="K10" s="586"/>
      <c r="L10" s="468"/>
      <c r="M10" s="468"/>
      <c r="N10" s="466"/>
      <c r="O10" s="586"/>
      <c r="P10" s="111" t="s">
        <v>96</v>
      </c>
      <c r="Q10" s="316" t="s">
        <v>97</v>
      </c>
      <c r="R10" s="291" t="s">
        <v>95</v>
      </c>
      <c r="S10" s="291" t="s">
        <v>98</v>
      </c>
      <c r="T10" s="316" t="s">
        <v>95</v>
      </c>
      <c r="U10" s="224" t="s">
        <v>98</v>
      </c>
      <c r="V10" s="316" t="s">
        <v>99</v>
      </c>
      <c r="W10" s="316" t="s">
        <v>98</v>
      </c>
      <c r="X10" s="316" t="s">
        <v>99</v>
      </c>
      <c r="Y10" s="316" t="s">
        <v>98</v>
      </c>
      <c r="Z10" s="316" t="s">
        <v>62</v>
      </c>
      <c r="AA10" s="316" t="s">
        <v>200</v>
      </c>
      <c r="AB10" s="316" t="s">
        <v>62</v>
      </c>
      <c r="AC10" s="316" t="s">
        <v>100</v>
      </c>
      <c r="AD10" s="597"/>
      <c r="AE10" s="612"/>
      <c r="AF10" s="612"/>
      <c r="AG10" s="114" t="s">
        <v>105</v>
      </c>
      <c r="AH10" s="114" t="s">
        <v>106</v>
      </c>
      <c r="AI10" s="597"/>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3">
        <v>20</v>
      </c>
      <c r="AF11" s="113">
        <v>21</v>
      </c>
      <c r="AG11" s="113">
        <v>22</v>
      </c>
      <c r="AH11" s="113">
        <v>23</v>
      </c>
      <c r="AI11" s="113">
        <v>24</v>
      </c>
    </row>
    <row r="12" spans="1:37" ht="15.75">
      <c r="A12" s="7"/>
      <c r="B12" s="447" t="s">
        <v>15</v>
      </c>
      <c r="C12" s="448"/>
      <c r="D12" s="448"/>
      <c r="E12" s="448"/>
      <c r="F12" s="449"/>
      <c r="G12" s="19"/>
      <c r="H12" s="19"/>
      <c r="I12" s="306"/>
      <c r="J12" s="20">
        <f>J13+J14+J15+J16</f>
        <v>1527853.17252</v>
      </c>
      <c r="K12" s="20">
        <f>K13+K14+K15+K16</f>
        <v>875210.40819999995</v>
      </c>
      <c r="L12" s="20">
        <f>L13+L14+L15+L16</f>
        <v>626420.59520999994</v>
      </c>
      <c r="M12" s="20">
        <f>M13+M14+M15+M16</f>
        <v>26222.169110000003</v>
      </c>
      <c r="N12" s="18"/>
      <c r="O12" s="20">
        <f t="shared" ref="O12:AH12" si="0">O13+O14+O15+O16</f>
        <v>1802866.68</v>
      </c>
      <c r="P12" s="288">
        <f>P13+P14+P15+P16</f>
        <v>1032748.2</v>
      </c>
      <c r="Q12" s="288">
        <f>Q13+Q14+Q15+Q16</f>
        <v>8352.094000000001</v>
      </c>
      <c r="R12" s="288">
        <f t="shared" si="0"/>
        <v>0</v>
      </c>
      <c r="S12" s="288">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0"/>
    </row>
    <row r="13" spans="1:37" ht="51" hidden="1">
      <c r="A13" s="572"/>
      <c r="B13" s="401"/>
      <c r="C13" s="401"/>
      <c r="D13" s="401"/>
      <c r="E13" s="401"/>
      <c r="F13" s="401"/>
      <c r="G13" s="401"/>
      <c r="H13" s="402"/>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0"/>
    </row>
    <row r="14" spans="1:37" ht="38.25" hidden="1">
      <c r="A14" s="403"/>
      <c r="B14" s="404"/>
      <c r="C14" s="404"/>
      <c r="D14" s="404"/>
      <c r="E14" s="404"/>
      <c r="F14" s="404"/>
      <c r="G14" s="404"/>
      <c r="H14" s="405"/>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0"/>
    </row>
    <row r="15" spans="1:37" ht="25.5" hidden="1">
      <c r="A15" s="403"/>
      <c r="B15" s="404"/>
      <c r="C15" s="404"/>
      <c r="D15" s="404"/>
      <c r="E15" s="404"/>
      <c r="F15" s="404"/>
      <c r="G15" s="404"/>
      <c r="H15" s="405"/>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0"/>
    </row>
    <row r="16" spans="1:37" ht="25.5" hidden="1">
      <c r="A16" s="406"/>
      <c r="B16" s="407"/>
      <c r="C16" s="407"/>
      <c r="D16" s="407"/>
      <c r="E16" s="407"/>
      <c r="F16" s="407"/>
      <c r="G16" s="407"/>
      <c r="H16" s="408"/>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0"/>
    </row>
    <row r="17" spans="1:35" ht="15.75" hidden="1">
      <c r="A17" s="450" t="s">
        <v>30</v>
      </c>
      <c r="B17" s="451"/>
      <c r="C17" s="451"/>
      <c r="D17" s="451"/>
      <c r="E17" s="451"/>
      <c r="F17" s="451"/>
      <c r="G17" s="451"/>
      <c r="H17" s="452"/>
      <c r="I17" s="29"/>
      <c r="J17" s="30"/>
      <c r="K17" s="30"/>
      <c r="L17" s="30"/>
      <c r="M17" s="30"/>
      <c r="N17" s="29"/>
      <c r="O17" s="109"/>
      <c r="P17" s="109"/>
      <c r="Q17" s="110"/>
      <c r="R17" s="110"/>
      <c r="S17" s="110"/>
      <c r="T17" s="110"/>
      <c r="U17" s="110"/>
      <c r="V17" s="110"/>
      <c r="W17" s="110"/>
      <c r="X17" s="110"/>
      <c r="Y17" s="110"/>
      <c r="Z17" s="110"/>
      <c r="AA17" s="110"/>
      <c r="AB17" s="110"/>
      <c r="AC17" s="110"/>
      <c r="AD17" s="110"/>
      <c r="AE17" s="110"/>
      <c r="AF17" s="110"/>
      <c r="AG17" s="110"/>
      <c r="AH17" s="110"/>
      <c r="AI17" s="110"/>
    </row>
    <row r="18" spans="1:35" ht="15.75" hidden="1">
      <c r="A18" s="506"/>
      <c r="B18" s="507"/>
      <c r="C18" s="507"/>
      <c r="D18" s="507"/>
      <c r="E18" s="507"/>
      <c r="F18" s="507"/>
      <c r="G18" s="507"/>
      <c r="H18" s="508"/>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0"/>
    </row>
    <row r="19" spans="1:35" ht="51" hidden="1">
      <c r="A19" s="509"/>
      <c r="B19" s="510"/>
      <c r="C19" s="510"/>
      <c r="D19" s="510"/>
      <c r="E19" s="510"/>
      <c r="F19" s="510"/>
      <c r="G19" s="510"/>
      <c r="H19" s="511"/>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0"/>
    </row>
    <row r="20" spans="1:35" ht="38.25" hidden="1">
      <c r="A20" s="509"/>
      <c r="B20" s="510"/>
      <c r="C20" s="510"/>
      <c r="D20" s="510"/>
      <c r="E20" s="510"/>
      <c r="F20" s="510"/>
      <c r="G20" s="510"/>
      <c r="H20" s="511"/>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0"/>
    </row>
    <row r="21" spans="1:35" ht="25.5" hidden="1">
      <c r="A21" s="509"/>
      <c r="B21" s="510"/>
      <c r="C21" s="510"/>
      <c r="D21" s="510"/>
      <c r="E21" s="510"/>
      <c r="F21" s="510"/>
      <c r="G21" s="510"/>
      <c r="H21" s="511"/>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0"/>
    </row>
    <row r="22" spans="1:35" ht="25.5" hidden="1">
      <c r="A22" s="512"/>
      <c r="B22" s="513"/>
      <c r="C22" s="513"/>
      <c r="D22" s="513"/>
      <c r="E22" s="513"/>
      <c r="F22" s="513"/>
      <c r="G22" s="513"/>
      <c r="H22" s="514"/>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0"/>
    </row>
    <row r="23" spans="1:35" ht="64.5" hidden="1" customHeight="1">
      <c r="A23" s="7" t="s">
        <v>72</v>
      </c>
      <c r="B23" s="447" t="s">
        <v>51</v>
      </c>
      <c r="C23" s="448"/>
      <c r="D23" s="448"/>
      <c r="E23" s="448"/>
      <c r="F23" s="449"/>
      <c r="G23" s="19"/>
      <c r="H23" s="19"/>
      <c r="I23" s="306"/>
      <c r="J23" s="20"/>
      <c r="K23" s="20"/>
      <c r="L23" s="20"/>
      <c r="M23" s="20"/>
      <c r="N23" s="18"/>
      <c r="O23" s="109"/>
      <c r="P23" s="109"/>
      <c r="Q23" s="110"/>
      <c r="R23" s="110"/>
      <c r="S23" s="110"/>
      <c r="T23" s="110"/>
      <c r="U23" s="110"/>
      <c r="V23" s="110"/>
      <c r="W23" s="110"/>
      <c r="X23" s="110"/>
      <c r="Y23" s="110"/>
      <c r="Z23" s="110"/>
      <c r="AA23" s="110"/>
      <c r="AB23" s="110"/>
      <c r="AC23" s="110"/>
      <c r="AD23" s="110"/>
      <c r="AE23" s="110"/>
      <c r="AF23" s="110"/>
      <c r="AG23" s="110"/>
      <c r="AH23" s="110"/>
      <c r="AI23" s="110"/>
    </row>
    <row r="24" spans="1:35" ht="51" hidden="1">
      <c r="A24" s="436"/>
      <c r="B24" s="400"/>
      <c r="C24" s="401"/>
      <c r="D24" s="401"/>
      <c r="E24" s="401"/>
      <c r="F24" s="401"/>
      <c r="G24" s="401"/>
      <c r="H24" s="402"/>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0"/>
    </row>
    <row r="25" spans="1:35" ht="38.25" hidden="1">
      <c r="A25" s="437"/>
      <c r="B25" s="403"/>
      <c r="C25" s="404"/>
      <c r="D25" s="404"/>
      <c r="E25" s="404"/>
      <c r="F25" s="404"/>
      <c r="G25" s="404"/>
      <c r="H25" s="405"/>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0"/>
    </row>
    <row r="26" spans="1:35" ht="25.5" hidden="1">
      <c r="A26" s="437"/>
      <c r="B26" s="403"/>
      <c r="C26" s="404"/>
      <c r="D26" s="404"/>
      <c r="E26" s="404"/>
      <c r="F26" s="404"/>
      <c r="G26" s="404"/>
      <c r="H26" s="405"/>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0"/>
    </row>
    <row r="27" spans="1:35" ht="25.5" hidden="1">
      <c r="A27" s="438"/>
      <c r="B27" s="406"/>
      <c r="C27" s="407"/>
      <c r="D27" s="407"/>
      <c r="E27" s="407"/>
      <c r="F27" s="407"/>
      <c r="G27" s="407"/>
      <c r="H27" s="408"/>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0"/>
    </row>
    <row r="28" spans="1:35" ht="25.5">
      <c r="A28" s="418" t="s">
        <v>73</v>
      </c>
      <c r="B28" s="182" t="s">
        <v>52</v>
      </c>
      <c r="C28" s="379"/>
      <c r="D28" s="379"/>
      <c r="E28" s="379"/>
      <c r="F28" s="312" t="s">
        <v>21</v>
      </c>
      <c r="G28" s="379"/>
      <c r="H28" s="379"/>
      <c r="I28" s="10"/>
      <c r="J28" s="13">
        <f>J29+J31+J32+J33</f>
        <v>828731.41999999993</v>
      </c>
      <c r="K28" s="13">
        <f>K29+K31+K32+K33</f>
        <v>426694.72</v>
      </c>
      <c r="L28" s="13">
        <f>L29+L31+L32+L33</f>
        <v>394148.56</v>
      </c>
      <c r="M28" s="13">
        <f>M29+M31+M32+M33</f>
        <v>7888.14</v>
      </c>
      <c r="N28" s="13"/>
      <c r="O28" s="13">
        <f>O29+O31+O32+O33</f>
        <v>977903.08000000007</v>
      </c>
      <c r="P28" s="214">
        <f>P29+P31+P32+P33</f>
        <v>503499.76999999996</v>
      </c>
      <c r="Q28" s="110"/>
      <c r="R28" s="110"/>
      <c r="S28" s="110"/>
      <c r="T28" s="110"/>
      <c r="U28" s="110"/>
      <c r="V28" s="110"/>
      <c r="W28" s="110"/>
      <c r="X28" s="110"/>
      <c r="Y28" s="110"/>
      <c r="Z28" s="110"/>
      <c r="AA28" s="110"/>
      <c r="AB28" s="110"/>
      <c r="AC28" s="110"/>
      <c r="AD28" s="110"/>
      <c r="AE28" s="110"/>
      <c r="AF28" s="110"/>
      <c r="AG28" s="110"/>
      <c r="AH28" s="110"/>
      <c r="AI28" s="644" t="s">
        <v>205</v>
      </c>
    </row>
    <row r="29" spans="1:35" ht="51">
      <c r="A29" s="419"/>
      <c r="B29" s="65" t="s">
        <v>41</v>
      </c>
      <c r="C29" s="380"/>
      <c r="D29" s="380"/>
      <c r="E29" s="380"/>
      <c r="F29" s="313"/>
      <c r="G29" s="380"/>
      <c r="H29" s="380"/>
      <c r="I29" s="14" t="s">
        <v>60</v>
      </c>
      <c r="J29" s="64">
        <f>K29+L29+M29</f>
        <v>145111.13999999996</v>
      </c>
      <c r="K29" s="16">
        <f>426694.72-K33</f>
        <v>84884.579999999958</v>
      </c>
      <c r="L29" s="16">
        <f>394148.56-L33</f>
        <v>52338.419999999984</v>
      </c>
      <c r="M29" s="16">
        <v>7888.14</v>
      </c>
      <c r="N29" s="16"/>
      <c r="O29" s="16">
        <v>171231.15</v>
      </c>
      <c r="P29" s="16">
        <v>100163.8</v>
      </c>
      <c r="Q29" s="295">
        <f t="shared" ref="Q29:AF29" si="9">SUM(Q30)</f>
        <v>97.47</v>
      </c>
      <c r="R29" s="295">
        <f t="shared" si="9"/>
        <v>0</v>
      </c>
      <c r="S29" s="295">
        <f t="shared" si="9"/>
        <v>0</v>
      </c>
      <c r="T29" s="295">
        <f t="shared" si="9"/>
        <v>0</v>
      </c>
      <c r="U29" s="295">
        <f t="shared" si="9"/>
        <v>97.47</v>
      </c>
      <c r="V29" s="295">
        <f t="shared" si="9"/>
        <v>0</v>
      </c>
      <c r="W29" s="295">
        <f t="shared" si="9"/>
        <v>0</v>
      </c>
      <c r="X29" s="295">
        <f t="shared" si="9"/>
        <v>0</v>
      </c>
      <c r="Y29" s="295">
        <f t="shared" si="9"/>
        <v>0</v>
      </c>
      <c r="Z29" s="295">
        <f t="shared" si="9"/>
        <v>126.30099999999999</v>
      </c>
      <c r="AA29" s="295">
        <f t="shared" si="9"/>
        <v>126.30099999999999</v>
      </c>
      <c r="AB29" s="295">
        <f t="shared" si="9"/>
        <v>0</v>
      </c>
      <c r="AC29" s="295">
        <f t="shared" si="9"/>
        <v>0</v>
      </c>
      <c r="AD29" s="295">
        <f t="shared" si="9"/>
        <v>-97.47</v>
      </c>
      <c r="AE29" s="295">
        <f t="shared" si="9"/>
        <v>-97.47</v>
      </c>
      <c r="AF29" s="295">
        <f t="shared" si="9"/>
        <v>0</v>
      </c>
      <c r="AG29" s="295">
        <v>0</v>
      </c>
      <c r="AH29" s="295">
        <v>0</v>
      </c>
      <c r="AI29" s="645"/>
    </row>
    <row r="30" spans="1:35" s="200" customFormat="1" ht="15" customHeight="1">
      <c r="A30" s="419"/>
      <c r="B30" s="294" t="s">
        <v>201</v>
      </c>
      <c r="C30" s="380"/>
      <c r="D30" s="380"/>
      <c r="E30" s="380"/>
      <c r="F30" s="217"/>
      <c r="G30" s="380"/>
      <c r="H30" s="380"/>
      <c r="I30" s="292"/>
      <c r="J30" s="293"/>
      <c r="K30" s="197"/>
      <c r="L30" s="197"/>
      <c r="M30" s="197"/>
      <c r="N30" s="197"/>
      <c r="O30" s="197"/>
      <c r="P30" s="198">
        <f>R30+T30+V30+X30</f>
        <v>0</v>
      </c>
      <c r="Q30" s="198">
        <f>S30+U30+W30+Y30</f>
        <v>97.47</v>
      </c>
      <c r="R30" s="199">
        <v>0</v>
      </c>
      <c r="S30" s="199">
        <v>0</v>
      </c>
      <c r="T30" s="199">
        <v>0</v>
      </c>
      <c r="U30" s="199">
        <f>63.062+34.408</f>
        <v>97.47</v>
      </c>
      <c r="V30" s="199"/>
      <c r="W30" s="199"/>
      <c r="X30" s="199"/>
      <c r="Y30" s="199"/>
      <c r="Z30" s="199">
        <f>AA30</f>
        <v>126.30099999999999</v>
      </c>
      <c r="AA30" s="199">
        <f>63.062+63.239</f>
        <v>126.30099999999999</v>
      </c>
      <c r="AB30" s="199"/>
      <c r="AC30" s="199"/>
      <c r="AD30" s="276">
        <f>P30-Q30</f>
        <v>-97.47</v>
      </c>
      <c r="AE30" s="199">
        <f>AD30</f>
        <v>-97.47</v>
      </c>
      <c r="AF30" s="199">
        <v>0</v>
      </c>
      <c r="AG30" s="199"/>
      <c r="AH30" s="199"/>
      <c r="AI30" s="645"/>
    </row>
    <row r="31" spans="1:35" ht="40.5" customHeight="1">
      <c r="A31" s="419"/>
      <c r="B31" s="304"/>
      <c r="C31" s="381"/>
      <c r="D31" s="381"/>
      <c r="E31" s="381"/>
      <c r="F31" s="313"/>
      <c r="G31" s="380"/>
      <c r="H31" s="380"/>
      <c r="I31" s="14" t="s">
        <v>61</v>
      </c>
      <c r="J31" s="16">
        <f>K31+L31+M31</f>
        <v>0</v>
      </c>
      <c r="K31" s="16">
        <v>0</v>
      </c>
      <c r="L31" s="64">
        <v>0</v>
      </c>
      <c r="M31" s="64">
        <v>0</v>
      </c>
      <c r="N31" s="64"/>
      <c r="O31" s="64">
        <v>0</v>
      </c>
      <c r="P31" s="64">
        <v>0</v>
      </c>
      <c r="Q31" s="110"/>
      <c r="R31" s="110"/>
      <c r="S31" s="110"/>
      <c r="T31" s="110"/>
      <c r="U31" s="110"/>
      <c r="V31" s="110"/>
      <c r="W31" s="110"/>
      <c r="X31" s="110"/>
      <c r="Y31" s="110"/>
      <c r="Z31" s="110"/>
      <c r="AA31" s="110"/>
      <c r="AB31" s="110"/>
      <c r="AC31" s="110"/>
      <c r="AD31" s="110"/>
      <c r="AE31" s="110"/>
      <c r="AF31" s="110"/>
      <c r="AG31" s="110"/>
      <c r="AH31" s="110"/>
      <c r="AI31" s="645"/>
    </row>
    <row r="32" spans="1:35" ht="27.75" customHeight="1">
      <c r="A32" s="419"/>
      <c r="B32" s="304"/>
      <c r="C32" s="381"/>
      <c r="D32" s="381"/>
      <c r="E32" s="381"/>
      <c r="F32" s="313"/>
      <c r="G32" s="380"/>
      <c r="H32" s="380"/>
      <c r="I32" s="14" t="s">
        <v>14</v>
      </c>
      <c r="J32" s="16">
        <v>0</v>
      </c>
      <c r="K32" s="16">
        <v>0</v>
      </c>
      <c r="L32" s="64">
        <v>0</v>
      </c>
      <c r="M32" s="64">
        <v>0</v>
      </c>
      <c r="N32" s="64"/>
      <c r="O32" s="64">
        <v>0</v>
      </c>
      <c r="P32" s="64">
        <v>0</v>
      </c>
      <c r="Q32" s="110"/>
      <c r="R32" s="110"/>
      <c r="S32" s="110"/>
      <c r="T32" s="110"/>
      <c r="U32" s="110"/>
      <c r="V32" s="110"/>
      <c r="W32" s="110"/>
      <c r="X32" s="110"/>
      <c r="Y32" s="110"/>
      <c r="Z32" s="110"/>
      <c r="AA32" s="110"/>
      <c r="AB32" s="110"/>
      <c r="AC32" s="110"/>
      <c r="AD32" s="110"/>
      <c r="AE32" s="110"/>
      <c r="AF32" s="110"/>
      <c r="AG32" s="110"/>
      <c r="AH32" s="110"/>
      <c r="AI32" s="645"/>
    </row>
    <row r="33" spans="1:35" ht="25.5">
      <c r="A33" s="420"/>
      <c r="B33" s="305"/>
      <c r="C33" s="382"/>
      <c r="D33" s="382"/>
      <c r="E33" s="382"/>
      <c r="F33" s="313"/>
      <c r="G33" s="417"/>
      <c r="H33" s="417"/>
      <c r="I33" s="14" t="s">
        <v>13</v>
      </c>
      <c r="J33" s="16">
        <f>K33+L33+M33</f>
        <v>683620.28</v>
      </c>
      <c r="K33" s="16">
        <v>341810.14</v>
      </c>
      <c r="L33" s="16">
        <v>341810.14</v>
      </c>
      <c r="M33" s="64">
        <v>0</v>
      </c>
      <c r="N33" s="64"/>
      <c r="O33" s="64">
        <v>806671.93</v>
      </c>
      <c r="P33" s="64">
        <v>403335.97</v>
      </c>
      <c r="Q33" s="110"/>
      <c r="R33" s="110"/>
      <c r="S33" s="110"/>
      <c r="T33" s="110"/>
      <c r="U33" s="110"/>
      <c r="V33" s="110"/>
      <c r="W33" s="110"/>
      <c r="X33" s="110"/>
      <c r="Y33" s="110"/>
      <c r="Z33" s="110"/>
      <c r="AA33" s="110"/>
      <c r="AB33" s="110"/>
      <c r="AC33" s="110"/>
      <c r="AD33" s="110"/>
      <c r="AE33" s="110"/>
      <c r="AF33" s="110"/>
      <c r="AG33" s="110"/>
      <c r="AH33" s="110"/>
      <c r="AI33" s="646"/>
    </row>
    <row r="34" spans="1:35" ht="35.25" hidden="1" customHeight="1">
      <c r="A34" s="18"/>
      <c r="B34" s="426" t="s">
        <v>50</v>
      </c>
      <c r="C34" s="426"/>
      <c r="D34" s="426"/>
      <c r="E34" s="426"/>
      <c r="F34" s="426"/>
      <c r="G34" s="426"/>
      <c r="H34" s="426"/>
      <c r="I34" s="306"/>
      <c r="J34" s="20"/>
      <c r="K34" s="20"/>
      <c r="L34" s="20"/>
      <c r="M34" s="20"/>
      <c r="N34" s="306"/>
      <c r="O34" s="109"/>
      <c r="P34" s="109"/>
      <c r="Q34" s="110"/>
      <c r="R34" s="110"/>
      <c r="S34" s="110"/>
      <c r="T34" s="110"/>
      <c r="U34" s="110"/>
      <c r="V34" s="110"/>
      <c r="W34" s="110"/>
      <c r="X34" s="110"/>
      <c r="Y34" s="110"/>
      <c r="Z34" s="110"/>
      <c r="AA34" s="110"/>
      <c r="AB34" s="110"/>
      <c r="AC34" s="110"/>
      <c r="AD34" s="110"/>
      <c r="AE34" s="110"/>
      <c r="AF34" s="110"/>
      <c r="AG34" s="110"/>
      <c r="AH34" s="110"/>
      <c r="AI34" s="110"/>
    </row>
    <row r="35" spans="1:35" ht="52.5" hidden="1" customHeight="1">
      <c r="A35" s="400"/>
      <c r="B35" s="401"/>
      <c r="C35" s="401"/>
      <c r="D35" s="401"/>
      <c r="E35" s="401"/>
      <c r="F35" s="401"/>
      <c r="G35" s="401"/>
      <c r="H35" s="402"/>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0"/>
    </row>
    <row r="36" spans="1:35" ht="39.75" hidden="1" customHeight="1">
      <c r="A36" s="403"/>
      <c r="B36" s="404"/>
      <c r="C36" s="404"/>
      <c r="D36" s="404"/>
      <c r="E36" s="404"/>
      <c r="F36" s="404"/>
      <c r="G36" s="404"/>
      <c r="H36" s="405"/>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0"/>
    </row>
    <row r="37" spans="1:35" ht="25.5" hidden="1" customHeight="1">
      <c r="A37" s="403"/>
      <c r="B37" s="404"/>
      <c r="C37" s="404"/>
      <c r="D37" s="404"/>
      <c r="E37" s="404"/>
      <c r="F37" s="404"/>
      <c r="G37" s="404"/>
      <c r="H37" s="405"/>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0"/>
    </row>
    <row r="38" spans="1:35" ht="25.5" hidden="1">
      <c r="A38" s="406"/>
      <c r="B38" s="407"/>
      <c r="C38" s="407"/>
      <c r="D38" s="407"/>
      <c r="E38" s="407"/>
      <c r="F38" s="407"/>
      <c r="G38" s="407"/>
      <c r="H38" s="408"/>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0"/>
    </row>
    <row r="39" spans="1:35" ht="33" hidden="1" customHeight="1">
      <c r="A39" s="44" t="s">
        <v>64</v>
      </c>
      <c r="B39" s="421" t="s">
        <v>45</v>
      </c>
      <c r="C39" s="422"/>
      <c r="D39" s="422"/>
      <c r="E39" s="422"/>
      <c r="F39" s="422"/>
      <c r="G39" s="422"/>
      <c r="H39" s="423"/>
      <c r="I39" s="306"/>
      <c r="J39" s="20"/>
      <c r="K39" s="20"/>
      <c r="L39" s="20"/>
      <c r="M39" s="20"/>
      <c r="N39" s="306"/>
      <c r="O39" s="109"/>
      <c r="P39" s="109"/>
      <c r="Q39" s="110"/>
      <c r="R39" s="110"/>
      <c r="S39" s="110"/>
      <c r="T39" s="110"/>
      <c r="U39" s="110"/>
      <c r="V39" s="110"/>
      <c r="W39" s="110"/>
      <c r="X39" s="110"/>
      <c r="Y39" s="110"/>
      <c r="Z39" s="110"/>
      <c r="AA39" s="110"/>
      <c r="AB39" s="110"/>
      <c r="AC39" s="110"/>
      <c r="AD39" s="110"/>
      <c r="AE39" s="110"/>
      <c r="AF39" s="110"/>
      <c r="AG39" s="110"/>
      <c r="AH39" s="110"/>
      <c r="AI39" s="110"/>
    </row>
    <row r="40" spans="1:35" ht="51" hidden="1">
      <c r="A40" s="497"/>
      <c r="B40" s="386"/>
      <c r="C40" s="387"/>
      <c r="D40" s="387"/>
      <c r="E40" s="387"/>
      <c r="F40" s="387"/>
      <c r="G40" s="387"/>
      <c r="H40" s="388"/>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0"/>
    </row>
    <row r="41" spans="1:35" ht="38.25" hidden="1">
      <c r="A41" s="497"/>
      <c r="B41" s="389"/>
      <c r="C41" s="390"/>
      <c r="D41" s="390"/>
      <c r="E41" s="390"/>
      <c r="F41" s="390"/>
      <c r="G41" s="390"/>
      <c r="H41" s="391"/>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0"/>
    </row>
    <row r="42" spans="1:35" ht="25.5" hidden="1">
      <c r="A42" s="497"/>
      <c r="B42" s="389"/>
      <c r="C42" s="390"/>
      <c r="D42" s="390"/>
      <c r="E42" s="390"/>
      <c r="F42" s="390"/>
      <c r="G42" s="390"/>
      <c r="H42" s="391"/>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0"/>
    </row>
    <row r="43" spans="1:35" ht="25.5" hidden="1">
      <c r="A43" s="497"/>
      <c r="B43" s="392"/>
      <c r="C43" s="393"/>
      <c r="D43" s="393"/>
      <c r="E43" s="393"/>
      <c r="F43" s="393"/>
      <c r="G43" s="393"/>
      <c r="H43" s="394"/>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0"/>
    </row>
    <row r="44" spans="1:35" ht="25.5" hidden="1" customHeight="1">
      <c r="A44" s="469" t="s">
        <v>65</v>
      </c>
      <c r="B44" s="182" t="s">
        <v>53</v>
      </c>
      <c r="C44" s="379">
        <v>600</v>
      </c>
      <c r="D44" s="379">
        <v>1100</v>
      </c>
      <c r="E44" s="379"/>
      <c r="F44" s="379"/>
      <c r="G44" s="300"/>
      <c r="H44" s="300"/>
      <c r="I44" s="377" t="s">
        <v>61</v>
      </c>
      <c r="J44" s="11">
        <f t="shared" ref="J44:J60" si="15">K44+L44+M44</f>
        <v>2858.34</v>
      </c>
      <c r="K44" s="11">
        <f>K45</f>
        <v>0</v>
      </c>
      <c r="L44" s="11">
        <f>L45</f>
        <v>2858.34</v>
      </c>
      <c r="M44" s="11">
        <f>M45</f>
        <v>0</v>
      </c>
      <c r="N44" s="11"/>
      <c r="O44" s="11">
        <f>O45</f>
        <v>3372.84</v>
      </c>
      <c r="P44" s="11">
        <f>P45</f>
        <v>0</v>
      </c>
      <c r="Q44" s="110"/>
      <c r="R44" s="110"/>
      <c r="S44" s="110"/>
      <c r="T44" s="110"/>
      <c r="U44" s="110"/>
      <c r="V44" s="110"/>
      <c r="W44" s="110"/>
      <c r="X44" s="110"/>
      <c r="Y44" s="110"/>
      <c r="Z44" s="110"/>
      <c r="AA44" s="110"/>
      <c r="AB44" s="110"/>
      <c r="AC44" s="110"/>
      <c r="AD44" s="110"/>
      <c r="AE44" s="110"/>
      <c r="AF44" s="110"/>
      <c r="AG44" s="110"/>
      <c r="AH44" s="110"/>
      <c r="AI44" s="110"/>
    </row>
    <row r="45" spans="1:35" hidden="1">
      <c r="A45" s="470"/>
      <c r="B45" s="8" t="s">
        <v>39</v>
      </c>
      <c r="C45" s="380"/>
      <c r="D45" s="380"/>
      <c r="E45" s="380"/>
      <c r="F45" s="380"/>
      <c r="G45" s="23">
        <v>2017</v>
      </c>
      <c r="H45" s="23">
        <v>2017</v>
      </c>
      <c r="I45" s="378"/>
      <c r="J45" s="32">
        <f t="shared" si="15"/>
        <v>2858.34</v>
      </c>
      <c r="K45" s="12">
        <v>0</v>
      </c>
      <c r="L45" s="60">
        <v>2858.34</v>
      </c>
      <c r="M45" s="60">
        <v>0</v>
      </c>
      <c r="N45" s="60"/>
      <c r="O45" s="60">
        <v>3372.84</v>
      </c>
      <c r="P45" s="60">
        <v>0</v>
      </c>
      <c r="Q45" s="110"/>
      <c r="R45" s="110"/>
      <c r="S45" s="110"/>
      <c r="T45" s="110"/>
      <c r="U45" s="110"/>
      <c r="V45" s="110"/>
      <c r="W45" s="110"/>
      <c r="X45" s="110"/>
      <c r="Y45" s="110"/>
      <c r="Z45" s="110"/>
      <c r="AA45" s="110"/>
      <c r="AB45" s="110"/>
      <c r="AC45" s="110"/>
      <c r="AD45" s="110"/>
      <c r="AE45" s="110"/>
      <c r="AF45" s="110"/>
      <c r="AG45" s="110"/>
      <c r="AH45" s="110"/>
      <c r="AI45" s="110"/>
    </row>
    <row r="46" spans="1:35" ht="25.5" hidden="1" customHeight="1">
      <c r="A46" s="412" t="s">
        <v>74</v>
      </c>
      <c r="B46" s="183" t="s">
        <v>54</v>
      </c>
      <c r="C46" s="414">
        <v>400</v>
      </c>
      <c r="D46" s="424">
        <v>720</v>
      </c>
      <c r="E46" s="379"/>
      <c r="F46" s="379"/>
      <c r="G46" s="307"/>
      <c r="H46" s="307"/>
      <c r="I46" s="377" t="s">
        <v>61</v>
      </c>
      <c r="J46" s="53">
        <f t="shared" si="15"/>
        <v>2041.3</v>
      </c>
      <c r="K46" s="53">
        <f>K47</f>
        <v>0</v>
      </c>
      <c r="L46" s="53">
        <f>L47</f>
        <v>2041.3</v>
      </c>
      <c r="M46" s="53">
        <f>M47</f>
        <v>0</v>
      </c>
      <c r="N46" s="53"/>
      <c r="O46" s="53">
        <f>O47</f>
        <v>2408.73</v>
      </c>
      <c r="P46" s="53">
        <f>P47</f>
        <v>0</v>
      </c>
      <c r="Q46" s="110"/>
      <c r="R46" s="110"/>
      <c r="S46" s="110"/>
      <c r="T46" s="110"/>
      <c r="U46" s="110"/>
      <c r="V46" s="110"/>
      <c r="W46" s="110"/>
      <c r="X46" s="110"/>
      <c r="Y46" s="110"/>
      <c r="Z46" s="110"/>
      <c r="AA46" s="110"/>
      <c r="AB46" s="110"/>
      <c r="AC46" s="110"/>
      <c r="AD46" s="110"/>
      <c r="AE46" s="110"/>
      <c r="AF46" s="110"/>
      <c r="AG46" s="110"/>
      <c r="AH46" s="110"/>
      <c r="AI46" s="110"/>
    </row>
    <row r="47" spans="1:35" hidden="1">
      <c r="A47" s="413"/>
      <c r="B47" s="4" t="s">
        <v>39</v>
      </c>
      <c r="C47" s="415"/>
      <c r="D47" s="425"/>
      <c r="E47" s="380"/>
      <c r="F47" s="455"/>
      <c r="G47" s="23">
        <v>2017</v>
      </c>
      <c r="H47" s="23">
        <v>2017</v>
      </c>
      <c r="I47" s="378"/>
      <c r="J47" s="32">
        <f t="shared" si="15"/>
        <v>2041.3</v>
      </c>
      <c r="K47" s="12">
        <v>0</v>
      </c>
      <c r="L47" s="12">
        <v>2041.3</v>
      </c>
      <c r="M47" s="12">
        <v>0</v>
      </c>
      <c r="N47" s="12"/>
      <c r="O47" s="12">
        <v>2408.73</v>
      </c>
      <c r="P47" s="12">
        <v>0</v>
      </c>
      <c r="Q47" s="110"/>
      <c r="R47" s="110"/>
      <c r="S47" s="110"/>
      <c r="T47" s="110"/>
      <c r="U47" s="110"/>
      <c r="V47" s="110"/>
      <c r="W47" s="110"/>
      <c r="X47" s="110"/>
      <c r="Y47" s="110"/>
      <c r="Z47" s="110"/>
      <c r="AA47" s="110"/>
      <c r="AB47" s="110"/>
      <c r="AC47" s="110"/>
      <c r="AD47" s="110"/>
      <c r="AE47" s="110"/>
      <c r="AF47" s="110"/>
      <c r="AG47" s="110"/>
      <c r="AH47" s="110"/>
      <c r="AI47" s="110"/>
    </row>
    <row r="48" spans="1:35" ht="25.5" hidden="1">
      <c r="A48" s="395" t="s">
        <v>75</v>
      </c>
      <c r="B48" s="184" t="s">
        <v>37</v>
      </c>
      <c r="C48" s="414" t="s">
        <v>18</v>
      </c>
      <c r="D48" s="414">
        <v>12000</v>
      </c>
      <c r="E48" s="379"/>
      <c r="F48" s="379"/>
      <c r="G48" s="383">
        <v>2016</v>
      </c>
      <c r="H48" s="383">
        <v>2017</v>
      </c>
      <c r="I48" s="50" t="s">
        <v>14</v>
      </c>
      <c r="J48" s="54">
        <f t="shared" si="15"/>
        <v>184347.46</v>
      </c>
      <c r="K48" s="54">
        <f>K49+K50+K51</f>
        <v>89703.4</v>
      </c>
      <c r="L48" s="54">
        <f>L49+L50+L51</f>
        <v>94644.06</v>
      </c>
      <c r="M48" s="54">
        <v>0</v>
      </c>
      <c r="N48" s="54"/>
      <c r="O48" s="54">
        <f>SUM(O49:O51)</f>
        <v>217529.99</v>
      </c>
      <c r="P48" s="54">
        <f>SUM(P49:P51)</f>
        <v>105850</v>
      </c>
      <c r="Q48" s="110"/>
      <c r="R48" s="110"/>
      <c r="S48" s="110"/>
      <c r="T48" s="110"/>
      <c r="U48" s="110"/>
      <c r="V48" s="110"/>
      <c r="W48" s="110"/>
      <c r="X48" s="110"/>
      <c r="Y48" s="110"/>
      <c r="Z48" s="110"/>
      <c r="AA48" s="110"/>
      <c r="AB48" s="110"/>
      <c r="AC48" s="110"/>
      <c r="AD48" s="110"/>
      <c r="AE48" s="110"/>
      <c r="AF48" s="110"/>
      <c r="AG48" s="110"/>
      <c r="AH48" s="110"/>
      <c r="AI48" s="110"/>
    </row>
    <row r="49" spans="1:35" hidden="1">
      <c r="A49" s="396"/>
      <c r="B49" s="475" t="s">
        <v>159</v>
      </c>
      <c r="C49" s="415"/>
      <c r="D49" s="415"/>
      <c r="E49" s="380"/>
      <c r="F49" s="380"/>
      <c r="G49" s="384"/>
      <c r="H49" s="384"/>
      <c r="I49" s="1" t="s">
        <v>43</v>
      </c>
      <c r="J49" s="12">
        <f t="shared" si="15"/>
        <v>175135.59</v>
      </c>
      <c r="K49" s="51">
        <v>85220.34</v>
      </c>
      <c r="L49" s="51">
        <v>89915.25</v>
      </c>
      <c r="M49" s="51">
        <v>0</v>
      </c>
      <c r="N49" s="51"/>
      <c r="O49" s="51">
        <v>206660</v>
      </c>
      <c r="P49" s="51">
        <v>100560</v>
      </c>
      <c r="Q49" s="110"/>
      <c r="R49" s="110"/>
      <c r="S49" s="110"/>
      <c r="T49" s="110"/>
      <c r="U49" s="110"/>
      <c r="V49" s="110"/>
      <c r="W49" s="110"/>
      <c r="X49" s="110"/>
      <c r="Y49" s="110"/>
      <c r="Z49" s="110"/>
      <c r="AA49" s="110"/>
      <c r="AB49" s="110"/>
      <c r="AC49" s="110"/>
      <c r="AD49" s="110"/>
      <c r="AE49" s="110"/>
      <c r="AF49" s="110"/>
      <c r="AG49" s="110"/>
      <c r="AH49" s="110"/>
      <c r="AI49" s="110"/>
    </row>
    <row r="50" spans="1:35" hidden="1">
      <c r="A50" s="302"/>
      <c r="B50" s="476"/>
      <c r="C50" s="415"/>
      <c r="D50" s="415"/>
      <c r="E50" s="380"/>
      <c r="F50" s="380"/>
      <c r="G50" s="384"/>
      <c r="H50" s="384"/>
      <c r="I50" s="1" t="s">
        <v>42</v>
      </c>
      <c r="J50" s="12">
        <f t="shared" si="15"/>
        <v>8754.2400000000016</v>
      </c>
      <c r="K50" s="51">
        <v>4262.72</v>
      </c>
      <c r="L50" s="51">
        <v>4491.5200000000004</v>
      </c>
      <c r="M50" s="51">
        <v>0</v>
      </c>
      <c r="N50" s="51"/>
      <c r="O50" s="51">
        <v>10329.99</v>
      </c>
      <c r="P50" s="51">
        <v>5030</v>
      </c>
      <c r="Q50" s="110"/>
      <c r="R50" s="110"/>
      <c r="S50" s="110"/>
      <c r="T50" s="110"/>
      <c r="U50" s="110"/>
      <c r="V50" s="110"/>
      <c r="W50" s="110"/>
      <c r="X50" s="110"/>
      <c r="Y50" s="110"/>
      <c r="Z50" s="110"/>
      <c r="AA50" s="110"/>
      <c r="AB50" s="110"/>
      <c r="AC50" s="110"/>
      <c r="AD50" s="110"/>
      <c r="AE50" s="110"/>
      <c r="AF50" s="110"/>
      <c r="AG50" s="110"/>
      <c r="AH50" s="110"/>
      <c r="AI50" s="110"/>
    </row>
    <row r="51" spans="1:35" hidden="1">
      <c r="A51" s="302"/>
      <c r="B51" s="477"/>
      <c r="C51" s="416"/>
      <c r="D51" s="416"/>
      <c r="E51" s="417"/>
      <c r="F51" s="417"/>
      <c r="G51" s="385"/>
      <c r="H51" s="385"/>
      <c r="I51" s="1" t="s">
        <v>44</v>
      </c>
      <c r="J51" s="12">
        <f t="shared" si="15"/>
        <v>457.63</v>
      </c>
      <c r="K51" s="51">
        <v>220.34</v>
      </c>
      <c r="L51" s="51">
        <v>237.29</v>
      </c>
      <c r="M51" s="51">
        <v>0</v>
      </c>
      <c r="N51" s="51"/>
      <c r="O51" s="51">
        <v>540</v>
      </c>
      <c r="P51" s="51">
        <v>260</v>
      </c>
      <c r="Q51" s="110"/>
      <c r="R51" s="110"/>
      <c r="S51" s="110"/>
      <c r="T51" s="110"/>
      <c r="U51" s="110"/>
      <c r="V51" s="110"/>
      <c r="W51" s="110"/>
      <c r="X51" s="110"/>
      <c r="Y51" s="110"/>
      <c r="Z51" s="110"/>
      <c r="AA51" s="110"/>
      <c r="AB51" s="110"/>
      <c r="AC51" s="110"/>
      <c r="AD51" s="110"/>
      <c r="AE51" s="110"/>
      <c r="AF51" s="110"/>
      <c r="AG51" s="110"/>
      <c r="AH51" s="110"/>
      <c r="AI51" s="110"/>
    </row>
    <row r="52" spans="1:35" s="298" customFormat="1" ht="39.75" customHeight="1">
      <c r="A52" s="395" t="s">
        <v>76</v>
      </c>
      <c r="B52" s="184" t="s">
        <v>55</v>
      </c>
      <c r="C52" s="414">
        <v>110</v>
      </c>
      <c r="D52" s="439">
        <v>285</v>
      </c>
      <c r="E52" s="379"/>
      <c r="F52" s="379"/>
      <c r="G52" s="301">
        <v>2016</v>
      </c>
      <c r="H52" s="301">
        <v>2017</v>
      </c>
      <c r="I52" s="480" t="s">
        <v>61</v>
      </c>
      <c r="J52" s="53">
        <f t="shared" si="15"/>
        <v>1357.71</v>
      </c>
      <c r="K52" s="53">
        <f>K53+K55</f>
        <v>409.5</v>
      </c>
      <c r="L52" s="53">
        <f>L53+L55</f>
        <v>0</v>
      </c>
      <c r="M52" s="53">
        <f>M53+M55</f>
        <v>948.21</v>
      </c>
      <c r="N52" s="53"/>
      <c r="O52" s="53">
        <f>O53+O55</f>
        <v>1602.0900000000001</v>
      </c>
      <c r="P52" s="213">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643" t="s">
        <v>194</v>
      </c>
    </row>
    <row r="53" spans="1:35" s="275" customFormat="1" ht="12.75">
      <c r="A53" s="396"/>
      <c r="B53" s="8" t="s">
        <v>39</v>
      </c>
      <c r="C53" s="415"/>
      <c r="D53" s="440"/>
      <c r="E53" s="380"/>
      <c r="F53" s="380"/>
      <c r="G53" s="301">
        <v>2016</v>
      </c>
      <c r="H53" s="301">
        <v>2016</v>
      </c>
      <c r="I53" s="481"/>
      <c r="J53" s="32">
        <f t="shared" si="15"/>
        <v>409.5</v>
      </c>
      <c r="K53" s="12">
        <v>409.5</v>
      </c>
      <c r="L53" s="12">
        <v>0</v>
      </c>
      <c r="M53" s="12">
        <v>0</v>
      </c>
      <c r="N53" s="12"/>
      <c r="O53" s="12">
        <v>483.2</v>
      </c>
      <c r="P53" s="12">
        <v>483.2</v>
      </c>
      <c r="Q53" s="274">
        <f>Q54</f>
        <v>61.019999999999996</v>
      </c>
      <c r="R53" s="274">
        <f t="shared" si="16"/>
        <v>0</v>
      </c>
      <c r="S53" s="274">
        <f t="shared" si="16"/>
        <v>27.12</v>
      </c>
      <c r="T53" s="274">
        <f t="shared" si="16"/>
        <v>0</v>
      </c>
      <c r="U53" s="274">
        <f t="shared" si="16"/>
        <v>33.9</v>
      </c>
      <c r="V53" s="274">
        <f t="shared" si="16"/>
        <v>0</v>
      </c>
      <c r="W53" s="274">
        <f t="shared" si="16"/>
        <v>0</v>
      </c>
      <c r="X53" s="274">
        <f t="shared" si="16"/>
        <v>0</v>
      </c>
      <c r="Y53" s="274">
        <f t="shared" si="16"/>
        <v>0</v>
      </c>
      <c r="Z53" s="274">
        <f t="shared" si="16"/>
        <v>61.019999999999996</v>
      </c>
      <c r="AA53" s="274">
        <f t="shared" si="16"/>
        <v>61.019999999999996</v>
      </c>
      <c r="AB53" s="274">
        <f t="shared" si="16"/>
        <v>0</v>
      </c>
      <c r="AC53" s="274">
        <f t="shared" si="16"/>
        <v>0</v>
      </c>
      <c r="AD53" s="274">
        <f t="shared" si="16"/>
        <v>-61.019999999999996</v>
      </c>
      <c r="AE53" s="274">
        <f>AE54</f>
        <v>-61.019999999999996</v>
      </c>
      <c r="AF53" s="274">
        <f>AF54</f>
        <v>0</v>
      </c>
      <c r="AG53" s="274">
        <f>AG54</f>
        <v>0</v>
      </c>
      <c r="AH53" s="274">
        <f>AH54</f>
        <v>0</v>
      </c>
      <c r="AI53" s="518"/>
    </row>
    <row r="54" spans="1:35" s="277" customFormat="1" ht="12.75">
      <c r="A54" s="396"/>
      <c r="B54" s="272" t="s">
        <v>174</v>
      </c>
      <c r="C54" s="415"/>
      <c r="D54" s="440"/>
      <c r="E54" s="380"/>
      <c r="F54" s="380"/>
      <c r="G54" s="273"/>
      <c r="H54" s="273"/>
      <c r="I54" s="481"/>
      <c r="J54" s="222"/>
      <c r="K54" s="198"/>
      <c r="L54" s="198"/>
      <c r="M54" s="198"/>
      <c r="N54" s="198"/>
      <c r="O54" s="198"/>
      <c r="P54" s="198">
        <f>R54+T54+V54+X54</f>
        <v>0</v>
      </c>
      <c r="Q54" s="198">
        <f>S54+U54+W54+Y54</f>
        <v>61.019999999999996</v>
      </c>
      <c r="R54" s="276">
        <v>0</v>
      </c>
      <c r="S54" s="276">
        <f>27.12</f>
        <v>27.12</v>
      </c>
      <c r="T54" s="276">
        <v>0</v>
      </c>
      <c r="U54" s="276">
        <f>13.56+20.34</f>
        <v>33.9</v>
      </c>
      <c r="V54" s="276"/>
      <c r="W54" s="276"/>
      <c r="X54" s="276"/>
      <c r="Y54" s="276"/>
      <c r="Z54" s="276">
        <f>AA54</f>
        <v>61.019999999999996</v>
      </c>
      <c r="AA54" s="276">
        <f>27.12+13.56+20.34</f>
        <v>61.019999999999996</v>
      </c>
      <c r="AB54" s="276"/>
      <c r="AC54" s="276"/>
      <c r="AD54" s="276">
        <f>P54-Q54</f>
        <v>-61.019999999999996</v>
      </c>
      <c r="AE54" s="276">
        <f>AD54</f>
        <v>-61.019999999999996</v>
      </c>
      <c r="AF54" s="276"/>
      <c r="AG54" s="276"/>
      <c r="AH54" s="276"/>
      <c r="AI54" s="518"/>
    </row>
    <row r="55" spans="1:35" s="275" customFormat="1" ht="12.75">
      <c r="A55" s="471"/>
      <c r="B55" s="8" t="s">
        <v>41</v>
      </c>
      <c r="C55" s="416"/>
      <c r="D55" s="441"/>
      <c r="E55" s="417"/>
      <c r="F55" s="417"/>
      <c r="G55" s="301">
        <v>2018</v>
      </c>
      <c r="H55" s="301">
        <v>2018</v>
      </c>
      <c r="I55" s="504"/>
      <c r="J55" s="32">
        <f t="shared" si="15"/>
        <v>948.21</v>
      </c>
      <c r="K55" s="32">
        <v>0</v>
      </c>
      <c r="L55" s="32">
        <v>0</v>
      </c>
      <c r="M55" s="32">
        <v>948.21</v>
      </c>
      <c r="N55" s="32"/>
      <c r="O55" s="32">
        <v>1118.8900000000001</v>
      </c>
      <c r="P55" s="32">
        <v>0</v>
      </c>
      <c r="Q55" s="274"/>
      <c r="R55" s="274"/>
      <c r="S55" s="274"/>
      <c r="T55" s="274"/>
      <c r="U55" s="274"/>
      <c r="V55" s="274"/>
      <c r="W55" s="274"/>
      <c r="X55" s="274"/>
      <c r="Y55" s="274"/>
      <c r="Z55" s="274"/>
      <c r="AA55" s="274"/>
      <c r="AB55" s="274"/>
      <c r="AC55" s="274"/>
      <c r="AD55" s="274"/>
      <c r="AE55" s="274"/>
      <c r="AF55" s="274"/>
      <c r="AG55" s="274"/>
      <c r="AH55" s="274"/>
      <c r="AI55" s="519"/>
    </row>
    <row r="56" spans="1:35" s="275" customFormat="1" ht="25.5" hidden="1" customHeight="1">
      <c r="A56" s="395" t="s">
        <v>77</v>
      </c>
      <c r="B56" s="185" t="s">
        <v>56</v>
      </c>
      <c r="C56" s="414">
        <v>110</v>
      </c>
      <c r="D56" s="414">
        <v>670</v>
      </c>
      <c r="E56" s="379"/>
      <c r="F56" s="379"/>
      <c r="G56" s="300"/>
      <c r="H56" s="300"/>
      <c r="I56" s="480" t="s">
        <v>61</v>
      </c>
      <c r="J56" s="11">
        <f t="shared" si="15"/>
        <v>879.31</v>
      </c>
      <c r="K56" s="11">
        <f t="shared" ref="K56:P56" si="17">K57</f>
        <v>0</v>
      </c>
      <c r="L56" s="11">
        <f t="shared" si="17"/>
        <v>879.31</v>
      </c>
      <c r="M56" s="11">
        <f t="shared" si="17"/>
        <v>0</v>
      </c>
      <c r="N56" s="11"/>
      <c r="O56" s="11">
        <f t="shared" si="17"/>
        <v>1037.5899999999999</v>
      </c>
      <c r="P56" s="11">
        <f t="shared" si="17"/>
        <v>0</v>
      </c>
      <c r="Q56" s="274"/>
      <c r="R56" s="274"/>
      <c r="S56" s="274"/>
      <c r="T56" s="274"/>
      <c r="U56" s="274"/>
      <c r="V56" s="274"/>
      <c r="W56" s="274"/>
      <c r="X56" s="274"/>
      <c r="Y56" s="274"/>
      <c r="Z56" s="274"/>
      <c r="AA56" s="274"/>
      <c r="AB56" s="274"/>
      <c r="AC56" s="274"/>
      <c r="AD56" s="274"/>
      <c r="AE56" s="274"/>
      <c r="AF56" s="274"/>
      <c r="AG56" s="274"/>
      <c r="AH56" s="274"/>
      <c r="AI56" s="274"/>
    </row>
    <row r="57" spans="1:35" hidden="1">
      <c r="A57" s="396"/>
      <c r="B57" s="8" t="s">
        <v>39</v>
      </c>
      <c r="C57" s="415"/>
      <c r="D57" s="415"/>
      <c r="E57" s="380"/>
      <c r="F57" s="380"/>
      <c r="G57" s="301">
        <v>2017</v>
      </c>
      <c r="H57" s="301">
        <v>2017</v>
      </c>
      <c r="I57" s="481"/>
      <c r="J57" s="12">
        <f t="shared" si="15"/>
        <v>879.31</v>
      </c>
      <c r="K57" s="32">
        <v>0</v>
      </c>
      <c r="L57" s="32">
        <v>879.31</v>
      </c>
      <c r="M57" s="32">
        <v>0</v>
      </c>
      <c r="N57" s="32"/>
      <c r="O57" s="32">
        <v>1037.5899999999999</v>
      </c>
      <c r="P57" s="32">
        <v>0</v>
      </c>
      <c r="Q57" s="110"/>
      <c r="R57" s="110"/>
      <c r="S57" s="110"/>
      <c r="T57" s="110"/>
      <c r="U57" s="110"/>
      <c r="V57" s="110"/>
      <c r="W57" s="110"/>
      <c r="X57" s="110"/>
      <c r="Y57" s="110"/>
      <c r="Z57" s="110"/>
      <c r="AA57" s="110"/>
      <c r="AB57" s="110"/>
      <c r="AC57" s="110"/>
      <c r="AD57" s="110"/>
      <c r="AE57" s="110"/>
      <c r="AF57" s="110"/>
      <c r="AG57" s="110"/>
      <c r="AH57" s="110"/>
      <c r="AI57" s="110"/>
    </row>
    <row r="58" spans="1:35" ht="25.5" hidden="1" customHeight="1">
      <c r="A58" s="395" t="s">
        <v>78</v>
      </c>
      <c r="B58" s="184" t="s">
        <v>57</v>
      </c>
      <c r="C58" s="439">
        <v>110</v>
      </c>
      <c r="D58" s="439">
        <v>110</v>
      </c>
      <c r="E58" s="442"/>
      <c r="F58" s="439"/>
      <c r="G58" s="307">
        <v>2017</v>
      </c>
      <c r="H58" s="307">
        <v>2018</v>
      </c>
      <c r="I58" s="377" t="s">
        <v>61</v>
      </c>
      <c r="J58" s="53">
        <f t="shared" si="15"/>
        <v>613.97</v>
      </c>
      <c r="K58" s="53">
        <f>K59+K60</f>
        <v>0</v>
      </c>
      <c r="L58" s="53">
        <f>L59+L60</f>
        <v>229.91</v>
      </c>
      <c r="M58" s="53">
        <f>M59+M60</f>
        <v>384.06</v>
      </c>
      <c r="N58" s="53"/>
      <c r="O58" s="53">
        <f>O59+O60</f>
        <v>724.48</v>
      </c>
      <c r="P58" s="53">
        <f>P59+P60</f>
        <v>0</v>
      </c>
      <c r="Q58" s="110"/>
      <c r="R58" s="110"/>
      <c r="S58" s="110"/>
      <c r="T58" s="110"/>
      <c r="U58" s="110"/>
      <c r="V58" s="110"/>
      <c r="W58" s="110"/>
      <c r="X58" s="110"/>
      <c r="Y58" s="110"/>
      <c r="Z58" s="110"/>
      <c r="AA58" s="110"/>
      <c r="AB58" s="110"/>
      <c r="AC58" s="110"/>
      <c r="AD58" s="110"/>
      <c r="AE58" s="110"/>
      <c r="AF58" s="110"/>
      <c r="AG58" s="110"/>
      <c r="AH58" s="110"/>
      <c r="AI58" s="110"/>
    </row>
    <row r="59" spans="1:35" hidden="1">
      <c r="A59" s="396"/>
      <c r="B59" s="8" t="s">
        <v>39</v>
      </c>
      <c r="C59" s="440"/>
      <c r="D59" s="440"/>
      <c r="E59" s="443"/>
      <c r="F59" s="478"/>
      <c r="G59" s="23">
        <v>2017</v>
      </c>
      <c r="H59" s="23">
        <v>2017</v>
      </c>
      <c r="I59" s="505"/>
      <c r="J59" s="32">
        <f t="shared" si="15"/>
        <v>229.91</v>
      </c>
      <c r="K59" s="32">
        <v>0</v>
      </c>
      <c r="L59" s="32">
        <v>229.91</v>
      </c>
      <c r="M59" s="32">
        <v>0</v>
      </c>
      <c r="N59" s="32"/>
      <c r="O59" s="32">
        <v>271.29000000000002</v>
      </c>
      <c r="P59" s="32">
        <v>0</v>
      </c>
      <c r="Q59" s="110"/>
      <c r="R59" s="110"/>
      <c r="S59" s="110"/>
      <c r="T59" s="110"/>
      <c r="U59" s="110"/>
      <c r="V59" s="110"/>
      <c r="W59" s="110"/>
      <c r="X59" s="110"/>
      <c r="Y59" s="110"/>
      <c r="Z59" s="110"/>
      <c r="AA59" s="110"/>
      <c r="AB59" s="110"/>
      <c r="AC59" s="110"/>
      <c r="AD59" s="110"/>
      <c r="AE59" s="110"/>
      <c r="AF59" s="110"/>
      <c r="AG59" s="110"/>
      <c r="AH59" s="110"/>
      <c r="AI59" s="110"/>
    </row>
    <row r="60" spans="1:35" hidden="1">
      <c r="A60" s="471"/>
      <c r="B60" s="8" t="s">
        <v>41</v>
      </c>
      <c r="C60" s="441"/>
      <c r="D60" s="441"/>
      <c r="E60" s="444"/>
      <c r="F60" s="479"/>
      <c r="G60" s="23">
        <v>2018</v>
      </c>
      <c r="H60" s="23">
        <v>2018</v>
      </c>
      <c r="I60" s="378"/>
      <c r="J60" s="32">
        <f t="shared" si="15"/>
        <v>384.06</v>
      </c>
      <c r="K60" s="32">
        <v>0</v>
      </c>
      <c r="L60" s="32">
        <v>0</v>
      </c>
      <c r="M60" s="32">
        <v>384.06</v>
      </c>
      <c r="N60" s="32"/>
      <c r="O60" s="32">
        <v>453.19</v>
      </c>
      <c r="P60" s="32">
        <v>0</v>
      </c>
      <c r="Q60" s="110"/>
      <c r="R60" s="110"/>
      <c r="S60" s="110"/>
      <c r="T60" s="110"/>
      <c r="U60" s="110"/>
      <c r="V60" s="110"/>
      <c r="W60" s="110"/>
      <c r="X60" s="110"/>
      <c r="Y60" s="110"/>
      <c r="Z60" s="110"/>
      <c r="AA60" s="110"/>
      <c r="AB60" s="110"/>
      <c r="AC60" s="110"/>
      <c r="AD60" s="110"/>
      <c r="AE60" s="110"/>
      <c r="AF60" s="110"/>
      <c r="AG60" s="110"/>
      <c r="AH60" s="110"/>
      <c r="AI60" s="110"/>
    </row>
    <row r="61" spans="1:35" ht="15" hidden="1" customHeight="1">
      <c r="A61" s="436" t="s">
        <v>66</v>
      </c>
      <c r="B61" s="563" t="s">
        <v>49</v>
      </c>
      <c r="C61" s="564"/>
      <c r="D61" s="564"/>
      <c r="E61" s="564"/>
      <c r="F61" s="564"/>
      <c r="G61" s="564"/>
      <c r="H61" s="565"/>
      <c r="I61" s="306"/>
      <c r="J61" s="20"/>
      <c r="K61" s="20"/>
      <c r="L61" s="20"/>
      <c r="M61" s="20"/>
      <c r="N61" s="20"/>
      <c r="O61" s="20"/>
      <c r="P61" s="20"/>
      <c r="Q61" s="110"/>
      <c r="R61" s="110"/>
      <c r="S61" s="110"/>
      <c r="T61" s="110"/>
      <c r="U61" s="110"/>
      <c r="V61" s="110"/>
      <c r="W61" s="110"/>
      <c r="X61" s="110"/>
      <c r="Y61" s="110"/>
      <c r="Z61" s="110"/>
      <c r="AA61" s="110"/>
      <c r="AB61" s="110"/>
      <c r="AC61" s="110"/>
      <c r="AD61" s="110"/>
      <c r="AE61" s="110"/>
      <c r="AF61" s="110"/>
      <c r="AG61" s="110"/>
      <c r="AH61" s="110"/>
      <c r="AI61" s="110"/>
    </row>
    <row r="62" spans="1:35" ht="51" hidden="1">
      <c r="A62" s="437"/>
      <c r="B62" s="566"/>
      <c r="C62" s="567"/>
      <c r="D62" s="567"/>
      <c r="E62" s="567"/>
      <c r="F62" s="567"/>
      <c r="G62" s="567"/>
      <c r="H62" s="568"/>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0"/>
    </row>
    <row r="63" spans="1:35" ht="38.25" hidden="1">
      <c r="A63" s="437"/>
      <c r="B63" s="566"/>
      <c r="C63" s="567"/>
      <c r="D63" s="567"/>
      <c r="E63" s="567"/>
      <c r="F63" s="567"/>
      <c r="G63" s="567"/>
      <c r="H63" s="568"/>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0"/>
    </row>
    <row r="64" spans="1:35" ht="25.5" hidden="1">
      <c r="A64" s="437"/>
      <c r="B64" s="566"/>
      <c r="C64" s="567"/>
      <c r="D64" s="567"/>
      <c r="E64" s="567"/>
      <c r="F64" s="567"/>
      <c r="G64" s="567"/>
      <c r="H64" s="568"/>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0"/>
    </row>
    <row r="65" spans="1:35" ht="25.5" hidden="1">
      <c r="A65" s="438"/>
      <c r="B65" s="569"/>
      <c r="C65" s="570"/>
      <c r="D65" s="570"/>
      <c r="E65" s="570"/>
      <c r="F65" s="570"/>
      <c r="G65" s="570"/>
      <c r="H65" s="571"/>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0"/>
    </row>
    <row r="66" spans="1:35" ht="38.25" hidden="1">
      <c r="A66" s="515" t="s">
        <v>79</v>
      </c>
      <c r="B66" s="186" t="s">
        <v>48</v>
      </c>
      <c r="C66" s="474"/>
      <c r="D66" s="397"/>
      <c r="E66" s="397"/>
      <c r="F66" s="397"/>
      <c r="G66" s="397">
        <v>2016</v>
      </c>
      <c r="H66" s="397">
        <v>2016</v>
      </c>
      <c r="I66" s="480" t="s">
        <v>61</v>
      </c>
      <c r="J66" s="11">
        <f>J67</f>
        <v>139</v>
      </c>
      <c r="K66" s="11">
        <f t="shared" ref="K66:P66" si="19">K67</f>
        <v>139</v>
      </c>
      <c r="L66" s="11">
        <f t="shared" si="19"/>
        <v>0</v>
      </c>
      <c r="M66" s="11">
        <f t="shared" si="19"/>
        <v>0</v>
      </c>
      <c r="N66" s="11"/>
      <c r="O66" s="11">
        <f t="shared" si="19"/>
        <v>163.98</v>
      </c>
      <c r="P66" s="213">
        <f t="shared" si="19"/>
        <v>163.98</v>
      </c>
      <c r="Q66" s="110"/>
      <c r="R66" s="110"/>
      <c r="S66" s="110"/>
      <c r="T66" s="110"/>
      <c r="U66" s="110"/>
      <c r="V66" s="110"/>
      <c r="W66" s="110"/>
      <c r="X66" s="110"/>
      <c r="Y66" s="110"/>
      <c r="Z66" s="110"/>
      <c r="AA66" s="110"/>
      <c r="AB66" s="110"/>
      <c r="AC66" s="110"/>
      <c r="AD66" s="110"/>
      <c r="AE66" s="110"/>
      <c r="AF66" s="110"/>
      <c r="AG66" s="110"/>
      <c r="AH66" s="110"/>
      <c r="AI66" s="110"/>
    </row>
    <row r="67" spans="1:35" hidden="1">
      <c r="A67" s="431"/>
      <c r="B67" s="49" t="s">
        <v>39</v>
      </c>
      <c r="C67" s="455"/>
      <c r="D67" s="455"/>
      <c r="E67" s="398"/>
      <c r="F67" s="455"/>
      <c r="G67" s="399"/>
      <c r="H67" s="399"/>
      <c r="I67" s="504"/>
      <c r="J67" s="12">
        <f>K67+L67+M67</f>
        <v>139</v>
      </c>
      <c r="K67" s="12">
        <v>139</v>
      </c>
      <c r="L67" s="12">
        <v>0</v>
      </c>
      <c r="M67" s="12">
        <v>0</v>
      </c>
      <c r="N67" s="12"/>
      <c r="O67" s="12">
        <v>163.98</v>
      </c>
      <c r="P67" s="12">
        <v>163.98</v>
      </c>
      <c r="Q67" s="110"/>
      <c r="R67" s="110"/>
      <c r="S67" s="110"/>
      <c r="T67" s="110"/>
      <c r="U67" s="110"/>
      <c r="V67" s="110"/>
      <c r="W67" s="110"/>
      <c r="X67" s="110"/>
      <c r="Y67" s="110"/>
      <c r="Z67" s="110"/>
      <c r="AA67" s="110"/>
      <c r="AB67" s="110"/>
      <c r="AC67" s="110"/>
      <c r="AD67" s="110"/>
      <c r="AE67" s="110"/>
      <c r="AF67" s="110"/>
      <c r="AG67" s="110"/>
      <c r="AH67" s="110"/>
      <c r="AI67" s="110"/>
    </row>
    <row r="68" spans="1:35" ht="15.75" hidden="1" customHeight="1">
      <c r="A68" s="44"/>
      <c r="B68" s="421" t="s">
        <v>31</v>
      </c>
      <c r="C68" s="422"/>
      <c r="D68" s="422"/>
      <c r="E68" s="422"/>
      <c r="F68" s="422"/>
      <c r="G68" s="422"/>
      <c r="H68" s="423"/>
      <c r="I68" s="61"/>
      <c r="J68" s="16"/>
      <c r="K68" s="16"/>
      <c r="L68" s="16"/>
      <c r="M68" s="16"/>
      <c r="N68" s="16"/>
      <c r="O68" s="16"/>
      <c r="P68" s="16"/>
      <c r="Q68" s="110"/>
      <c r="R68" s="110"/>
      <c r="S68" s="110"/>
      <c r="T68" s="110"/>
      <c r="U68" s="110"/>
      <c r="V68" s="110"/>
      <c r="W68" s="110"/>
      <c r="X68" s="110"/>
      <c r="Y68" s="110"/>
      <c r="Z68" s="110"/>
      <c r="AA68" s="110"/>
      <c r="AB68" s="110"/>
      <c r="AC68" s="110"/>
      <c r="AD68" s="110"/>
      <c r="AE68" s="110"/>
      <c r="AF68" s="110"/>
      <c r="AG68" s="110"/>
      <c r="AH68" s="110"/>
      <c r="AI68" s="110"/>
    </row>
    <row r="69" spans="1:35" ht="51" hidden="1">
      <c r="A69" s="400"/>
      <c r="B69" s="401"/>
      <c r="C69" s="401"/>
      <c r="D69" s="401"/>
      <c r="E69" s="401"/>
      <c r="F69" s="401"/>
      <c r="G69" s="401"/>
      <c r="H69" s="402"/>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0"/>
    </row>
    <row r="70" spans="1:35" ht="38.25" hidden="1">
      <c r="A70" s="403"/>
      <c r="B70" s="404"/>
      <c r="C70" s="404"/>
      <c r="D70" s="404"/>
      <c r="E70" s="404"/>
      <c r="F70" s="404"/>
      <c r="G70" s="404"/>
      <c r="H70" s="405"/>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0"/>
    </row>
    <row r="71" spans="1:35" ht="25.5" hidden="1">
      <c r="A71" s="403"/>
      <c r="B71" s="404"/>
      <c r="C71" s="404"/>
      <c r="D71" s="404"/>
      <c r="E71" s="404"/>
      <c r="F71" s="404"/>
      <c r="G71" s="404"/>
      <c r="H71" s="405"/>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0"/>
    </row>
    <row r="72" spans="1:35" ht="25.5" hidden="1">
      <c r="A72" s="406"/>
      <c r="B72" s="407"/>
      <c r="C72" s="407"/>
      <c r="D72" s="407"/>
      <c r="E72" s="407"/>
      <c r="F72" s="407"/>
      <c r="G72" s="407"/>
      <c r="H72" s="408"/>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0"/>
    </row>
    <row r="73" spans="1:35" ht="15.75" hidden="1" customHeight="1">
      <c r="A73" s="17" t="s">
        <v>28</v>
      </c>
      <c r="B73" s="447" t="s">
        <v>32</v>
      </c>
      <c r="C73" s="472"/>
      <c r="D73" s="472"/>
      <c r="E73" s="472"/>
      <c r="F73" s="472"/>
      <c r="G73" s="472"/>
      <c r="H73" s="473"/>
      <c r="I73" s="306"/>
      <c r="J73" s="20"/>
      <c r="K73" s="20"/>
      <c r="L73" s="20"/>
      <c r="M73" s="20"/>
      <c r="N73" s="20"/>
      <c r="O73" s="20"/>
      <c r="P73" s="20"/>
      <c r="Q73" s="110"/>
      <c r="R73" s="110"/>
      <c r="S73" s="110"/>
      <c r="T73" s="110"/>
      <c r="U73" s="110"/>
      <c r="V73" s="110"/>
      <c r="W73" s="110"/>
      <c r="X73" s="110"/>
      <c r="Y73" s="110"/>
      <c r="Z73" s="110"/>
      <c r="AA73" s="110"/>
      <c r="AB73" s="110"/>
      <c r="AC73" s="110"/>
      <c r="AD73" s="110"/>
      <c r="AE73" s="110"/>
      <c r="AF73" s="110"/>
      <c r="AG73" s="110"/>
      <c r="AH73" s="110"/>
      <c r="AI73" s="110"/>
    </row>
    <row r="74" spans="1:35" ht="51" hidden="1">
      <c r="A74" s="400"/>
      <c r="B74" s="401"/>
      <c r="C74" s="401"/>
      <c r="D74" s="401"/>
      <c r="E74" s="401"/>
      <c r="F74" s="401"/>
      <c r="G74" s="401"/>
      <c r="H74" s="402"/>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0"/>
    </row>
    <row r="75" spans="1:35" ht="38.25" hidden="1">
      <c r="A75" s="403"/>
      <c r="B75" s="404"/>
      <c r="C75" s="404"/>
      <c r="D75" s="404"/>
      <c r="E75" s="404"/>
      <c r="F75" s="404"/>
      <c r="G75" s="404"/>
      <c r="H75" s="405"/>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0"/>
    </row>
    <row r="76" spans="1:35" ht="25.5" hidden="1">
      <c r="A76" s="403"/>
      <c r="B76" s="404"/>
      <c r="C76" s="404"/>
      <c r="D76" s="404"/>
      <c r="E76" s="404"/>
      <c r="F76" s="404"/>
      <c r="G76" s="404"/>
      <c r="H76" s="405"/>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0"/>
    </row>
    <row r="77" spans="1:35" ht="25.5" hidden="1">
      <c r="A77" s="406"/>
      <c r="B77" s="407"/>
      <c r="C77" s="407"/>
      <c r="D77" s="407"/>
      <c r="E77" s="407"/>
      <c r="F77" s="407"/>
      <c r="G77" s="407"/>
      <c r="H77" s="408"/>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0"/>
    </row>
    <row r="78" spans="1:35" ht="25.5" hidden="1" customHeight="1">
      <c r="A78" s="430" t="s">
        <v>67</v>
      </c>
      <c r="B78" s="184" t="s">
        <v>40</v>
      </c>
      <c r="C78" s="379" t="s">
        <v>22</v>
      </c>
      <c r="D78" s="379">
        <v>800</v>
      </c>
      <c r="E78" s="397"/>
      <c r="F78" s="397"/>
      <c r="G78" s="383">
        <v>2018</v>
      </c>
      <c r="H78" s="383">
        <v>2018</v>
      </c>
      <c r="I78" s="383" t="s">
        <v>61</v>
      </c>
      <c r="J78" s="11">
        <f>J79</f>
        <v>2359.2199999999998</v>
      </c>
      <c r="K78" s="11">
        <f>K79</f>
        <v>0</v>
      </c>
      <c r="L78" s="11">
        <f>L79</f>
        <v>0</v>
      </c>
      <c r="M78" s="11">
        <f>M79</f>
        <v>2359.2199999999998</v>
      </c>
      <c r="N78" s="11"/>
      <c r="O78" s="11">
        <f>O79</f>
        <v>2783.88</v>
      </c>
      <c r="P78" s="11">
        <f>P79</f>
        <v>0</v>
      </c>
      <c r="Q78" s="110"/>
      <c r="R78" s="110"/>
      <c r="S78" s="110"/>
      <c r="T78" s="110"/>
      <c r="U78" s="110"/>
      <c r="V78" s="110"/>
      <c r="W78" s="110"/>
      <c r="X78" s="110"/>
      <c r="Y78" s="110"/>
      <c r="Z78" s="110"/>
      <c r="AA78" s="110"/>
      <c r="AB78" s="110"/>
      <c r="AC78" s="110"/>
      <c r="AD78" s="110"/>
      <c r="AE78" s="110"/>
      <c r="AF78" s="110"/>
      <c r="AG78" s="110"/>
      <c r="AH78" s="110"/>
      <c r="AI78" s="110"/>
    </row>
    <row r="79" spans="1:35" hidden="1">
      <c r="A79" s="431"/>
      <c r="B79" s="8" t="s">
        <v>39</v>
      </c>
      <c r="C79" s="380"/>
      <c r="D79" s="380"/>
      <c r="E79" s="398"/>
      <c r="F79" s="455"/>
      <c r="G79" s="384"/>
      <c r="H79" s="384"/>
      <c r="I79" s="384"/>
      <c r="J79" s="12">
        <f>K79+L79+M79</f>
        <v>2359.2199999999998</v>
      </c>
      <c r="K79" s="12">
        <v>0</v>
      </c>
      <c r="L79" s="12">
        <v>0</v>
      </c>
      <c r="M79" s="12">
        <v>2359.2199999999998</v>
      </c>
      <c r="N79" s="12"/>
      <c r="O79" s="12">
        <v>2783.88</v>
      </c>
      <c r="P79" s="12">
        <v>0</v>
      </c>
      <c r="Q79" s="110"/>
      <c r="R79" s="110"/>
      <c r="S79" s="110"/>
      <c r="T79" s="110"/>
      <c r="U79" s="110"/>
      <c r="V79" s="110"/>
      <c r="W79" s="110"/>
      <c r="X79" s="110"/>
      <c r="Y79" s="110"/>
      <c r="Z79" s="110"/>
      <c r="AA79" s="110"/>
      <c r="AB79" s="110"/>
      <c r="AC79" s="110"/>
      <c r="AD79" s="110"/>
      <c r="AE79" s="110"/>
      <c r="AF79" s="110"/>
      <c r="AG79" s="110"/>
      <c r="AH79" s="110"/>
      <c r="AI79" s="110"/>
    </row>
    <row r="80" spans="1:35" ht="25.5" hidden="1" customHeight="1">
      <c r="A80" s="430" t="s">
        <v>80</v>
      </c>
      <c r="B80" s="184" t="s">
        <v>23</v>
      </c>
      <c r="C80" s="379">
        <v>400</v>
      </c>
      <c r="D80" s="379">
        <v>200</v>
      </c>
      <c r="E80" s="445"/>
      <c r="F80" s="446"/>
      <c r="G80" s="383">
        <v>2018</v>
      </c>
      <c r="H80" s="383">
        <v>2018</v>
      </c>
      <c r="I80" s="383" t="s">
        <v>61</v>
      </c>
      <c r="J80" s="52">
        <f>J81</f>
        <v>2151.33</v>
      </c>
      <c r="K80" s="52">
        <f>K81</f>
        <v>0</v>
      </c>
      <c r="L80" s="52">
        <f>L81</f>
        <v>0</v>
      </c>
      <c r="M80" s="52">
        <f>M81</f>
        <v>2151.33</v>
      </c>
      <c r="N80" s="52"/>
      <c r="O80" s="52">
        <f>O81</f>
        <v>2538.5700000000002</v>
      </c>
      <c r="P80" s="52">
        <f>P81</f>
        <v>0</v>
      </c>
      <c r="Q80" s="110"/>
      <c r="R80" s="110"/>
      <c r="S80" s="110"/>
      <c r="T80" s="110"/>
      <c r="U80" s="110"/>
      <c r="V80" s="110"/>
      <c r="W80" s="110"/>
      <c r="X80" s="110"/>
      <c r="Y80" s="110"/>
      <c r="Z80" s="110"/>
      <c r="AA80" s="110"/>
      <c r="AB80" s="110"/>
      <c r="AC80" s="110"/>
      <c r="AD80" s="110"/>
      <c r="AE80" s="110"/>
      <c r="AF80" s="110"/>
      <c r="AG80" s="110"/>
      <c r="AH80" s="110"/>
      <c r="AI80" s="110"/>
    </row>
    <row r="81" spans="1:35" hidden="1">
      <c r="A81" s="431"/>
      <c r="B81" s="4" t="s">
        <v>39</v>
      </c>
      <c r="C81" s="455"/>
      <c r="D81" s="455"/>
      <c r="E81" s="445"/>
      <c r="F81" s="446"/>
      <c r="G81" s="384"/>
      <c r="H81" s="384"/>
      <c r="I81" s="384"/>
      <c r="J81" s="16">
        <f>K81+L81+M81</f>
        <v>2151.33</v>
      </c>
      <c r="K81" s="16">
        <v>0</v>
      </c>
      <c r="L81" s="16">
        <v>0</v>
      </c>
      <c r="M81" s="16">
        <v>2151.33</v>
      </c>
      <c r="N81" s="16"/>
      <c r="O81" s="16">
        <v>2538.5700000000002</v>
      </c>
      <c r="P81" s="16">
        <v>0</v>
      </c>
      <c r="Q81" s="110"/>
      <c r="R81" s="110"/>
      <c r="S81" s="110"/>
      <c r="T81" s="110"/>
      <c r="U81" s="110"/>
      <c r="V81" s="110"/>
      <c r="W81" s="110"/>
      <c r="X81" s="110"/>
      <c r="Y81" s="110"/>
      <c r="Z81" s="110"/>
      <c r="AA81" s="110"/>
      <c r="AB81" s="110"/>
      <c r="AC81" s="110"/>
      <c r="AD81" s="110"/>
      <c r="AE81" s="110"/>
      <c r="AF81" s="110"/>
      <c r="AG81" s="110"/>
      <c r="AH81" s="110"/>
      <c r="AI81" s="110"/>
    </row>
    <row r="82" spans="1:35" ht="29.25" hidden="1" customHeight="1">
      <c r="A82" s="430" t="s">
        <v>81</v>
      </c>
      <c r="B82" s="184" t="s">
        <v>24</v>
      </c>
      <c r="C82" s="442">
        <v>160</v>
      </c>
      <c r="D82" s="442">
        <v>280</v>
      </c>
      <c r="E82" s="308"/>
      <c r="F82" s="491"/>
      <c r="G82" s="299"/>
      <c r="H82" s="299"/>
      <c r="I82" s="377" t="s">
        <v>61</v>
      </c>
      <c r="J82" s="70">
        <f>K82+L82+M82</f>
        <v>12194.98</v>
      </c>
      <c r="K82" s="70">
        <f>K83+K84</f>
        <v>0</v>
      </c>
      <c r="L82" s="70">
        <f>L83+L84</f>
        <v>427.05</v>
      </c>
      <c r="M82" s="70">
        <f>M83+M84</f>
        <v>11767.93</v>
      </c>
      <c r="N82" s="70"/>
      <c r="O82" s="70">
        <f>O83+O84</f>
        <v>14390.08</v>
      </c>
      <c r="P82" s="70">
        <f>P83+P84</f>
        <v>0</v>
      </c>
      <c r="Q82" s="110"/>
      <c r="R82" s="110"/>
      <c r="S82" s="110"/>
      <c r="T82" s="110"/>
      <c r="U82" s="110"/>
      <c r="V82" s="110"/>
      <c r="W82" s="110"/>
      <c r="X82" s="110"/>
      <c r="Y82" s="110"/>
      <c r="Z82" s="110"/>
      <c r="AA82" s="110"/>
      <c r="AB82" s="110"/>
      <c r="AC82" s="110"/>
      <c r="AD82" s="110"/>
      <c r="AE82" s="110"/>
      <c r="AF82" s="110"/>
      <c r="AG82" s="110"/>
      <c r="AH82" s="110"/>
      <c r="AI82" s="110"/>
    </row>
    <row r="83" spans="1:35" hidden="1">
      <c r="A83" s="431"/>
      <c r="B83" s="8" t="s">
        <v>39</v>
      </c>
      <c r="C83" s="443"/>
      <c r="D83" s="443"/>
      <c r="E83" s="308"/>
      <c r="F83" s="492"/>
      <c r="G83" s="299">
        <v>2017</v>
      </c>
      <c r="H83" s="299">
        <v>2017</v>
      </c>
      <c r="I83" s="505"/>
      <c r="J83" s="71">
        <f>K83+L83+M83</f>
        <v>427.05</v>
      </c>
      <c r="K83" s="71">
        <v>0</v>
      </c>
      <c r="L83" s="71">
        <v>427.05</v>
      </c>
      <c r="M83" s="71">
        <v>0</v>
      </c>
      <c r="N83" s="71"/>
      <c r="O83" s="71">
        <v>503.92</v>
      </c>
      <c r="P83" s="71">
        <v>0</v>
      </c>
      <c r="Q83" s="110"/>
      <c r="R83" s="110"/>
      <c r="S83" s="110"/>
      <c r="T83" s="110"/>
      <c r="U83" s="110"/>
      <c r="V83" s="110"/>
      <c r="W83" s="110"/>
      <c r="X83" s="110"/>
      <c r="Y83" s="110"/>
      <c r="Z83" s="110"/>
      <c r="AA83" s="110"/>
      <c r="AB83" s="110"/>
      <c r="AC83" s="110"/>
      <c r="AD83" s="110"/>
      <c r="AE83" s="110"/>
      <c r="AF83" s="110"/>
      <c r="AG83" s="110"/>
      <c r="AH83" s="110"/>
      <c r="AI83" s="110"/>
    </row>
    <row r="84" spans="1:35" hidden="1">
      <c r="A84" s="432"/>
      <c r="B84" s="8" t="s">
        <v>41</v>
      </c>
      <c r="C84" s="444"/>
      <c r="D84" s="444"/>
      <c r="E84" s="308"/>
      <c r="F84" s="493"/>
      <c r="G84" s="299">
        <v>2018</v>
      </c>
      <c r="H84" s="299">
        <v>2018</v>
      </c>
      <c r="I84" s="378"/>
      <c r="J84" s="71">
        <f>K84+L84+M84</f>
        <v>11767.93</v>
      </c>
      <c r="K84" s="71">
        <v>0</v>
      </c>
      <c r="L84" s="71">
        <v>0</v>
      </c>
      <c r="M84" s="71">
        <v>11767.93</v>
      </c>
      <c r="N84" s="71"/>
      <c r="O84" s="71">
        <v>13886.16</v>
      </c>
      <c r="P84" s="71">
        <v>0</v>
      </c>
      <c r="Q84" s="110"/>
      <c r="R84" s="110"/>
      <c r="S84" s="110"/>
      <c r="T84" s="110"/>
      <c r="U84" s="110"/>
      <c r="V84" s="110"/>
      <c r="W84" s="110"/>
      <c r="X84" s="110"/>
      <c r="Y84" s="110"/>
      <c r="Z84" s="110"/>
      <c r="AA84" s="110"/>
      <c r="AB84" s="110"/>
      <c r="AC84" s="110"/>
      <c r="AD84" s="110"/>
      <c r="AE84" s="110"/>
      <c r="AF84" s="110"/>
      <c r="AG84" s="110"/>
      <c r="AH84" s="110"/>
      <c r="AI84" s="110"/>
    </row>
    <row r="85" spans="1:35" ht="15.75" hidden="1" customHeight="1">
      <c r="A85" s="17" t="s">
        <v>29</v>
      </c>
      <c r="B85" s="563" t="s">
        <v>33</v>
      </c>
      <c r="C85" s="564"/>
      <c r="D85" s="564"/>
      <c r="E85" s="564"/>
      <c r="F85" s="564"/>
      <c r="G85" s="564"/>
      <c r="H85" s="565"/>
      <c r="I85" s="306"/>
      <c r="J85" s="20"/>
      <c r="K85" s="20"/>
      <c r="L85" s="20"/>
      <c r="M85" s="20"/>
      <c r="N85" s="20"/>
      <c r="O85" s="20"/>
      <c r="P85" s="20"/>
      <c r="Q85" s="110"/>
      <c r="R85" s="110"/>
      <c r="S85" s="110"/>
      <c r="T85" s="110"/>
      <c r="U85" s="110"/>
      <c r="V85" s="110"/>
      <c r="W85" s="110"/>
      <c r="X85" s="110"/>
      <c r="Y85" s="110"/>
      <c r="Z85" s="110"/>
      <c r="AA85" s="110"/>
      <c r="AB85" s="110"/>
      <c r="AC85" s="110"/>
      <c r="AD85" s="110"/>
      <c r="AE85" s="110"/>
      <c r="AF85" s="110"/>
      <c r="AG85" s="110"/>
      <c r="AH85" s="110"/>
      <c r="AI85" s="110"/>
    </row>
    <row r="86" spans="1:35" ht="51" hidden="1">
      <c r="A86" s="436"/>
      <c r="B86" s="566"/>
      <c r="C86" s="567"/>
      <c r="D86" s="567"/>
      <c r="E86" s="567"/>
      <c r="F86" s="567"/>
      <c r="G86" s="567"/>
      <c r="H86" s="568"/>
      <c r="I86" s="14" t="s">
        <v>60</v>
      </c>
      <c r="J86" s="12">
        <v>0</v>
      </c>
      <c r="K86" s="12">
        <v>0</v>
      </c>
      <c r="L86" s="12">
        <v>0</v>
      </c>
      <c r="M86" s="12">
        <v>0</v>
      </c>
      <c r="N86" s="12"/>
      <c r="O86" s="12">
        <v>0</v>
      </c>
      <c r="P86" s="12">
        <v>0</v>
      </c>
      <c r="Q86" s="110"/>
      <c r="R86" s="110"/>
      <c r="S86" s="110"/>
      <c r="T86" s="110"/>
      <c r="U86" s="110"/>
      <c r="V86" s="110"/>
      <c r="W86" s="110"/>
      <c r="X86" s="110"/>
      <c r="Y86" s="110"/>
      <c r="Z86" s="110"/>
      <c r="AA86" s="110"/>
      <c r="AB86" s="110"/>
      <c r="AC86" s="110"/>
      <c r="AD86" s="110"/>
      <c r="AE86" s="110"/>
      <c r="AF86" s="110"/>
      <c r="AG86" s="110"/>
      <c r="AH86" s="110"/>
      <c r="AI86" s="110"/>
    </row>
    <row r="87" spans="1:35" ht="38.25" hidden="1">
      <c r="A87" s="437"/>
      <c r="B87" s="566"/>
      <c r="C87" s="567"/>
      <c r="D87" s="567"/>
      <c r="E87" s="567"/>
      <c r="F87" s="567"/>
      <c r="G87" s="567"/>
      <c r="H87" s="568"/>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0"/>
    </row>
    <row r="88" spans="1:35" ht="25.5" hidden="1">
      <c r="A88" s="437"/>
      <c r="B88" s="566"/>
      <c r="C88" s="567"/>
      <c r="D88" s="567"/>
      <c r="E88" s="567"/>
      <c r="F88" s="567"/>
      <c r="G88" s="567"/>
      <c r="H88" s="568"/>
      <c r="I88" s="14" t="s">
        <v>14</v>
      </c>
      <c r="J88" s="12">
        <v>0</v>
      </c>
      <c r="K88" s="12">
        <v>0</v>
      </c>
      <c r="L88" s="12">
        <v>0</v>
      </c>
      <c r="M88" s="12">
        <v>0</v>
      </c>
      <c r="N88" s="12"/>
      <c r="O88" s="12">
        <v>0</v>
      </c>
      <c r="P88" s="12">
        <v>0</v>
      </c>
      <c r="Q88" s="110"/>
      <c r="R88" s="110"/>
      <c r="S88" s="110"/>
      <c r="T88" s="110"/>
      <c r="U88" s="110"/>
      <c r="V88" s="110"/>
      <c r="W88" s="110"/>
      <c r="X88" s="110"/>
      <c r="Y88" s="110"/>
      <c r="Z88" s="110"/>
      <c r="AA88" s="110"/>
      <c r="AB88" s="110"/>
      <c r="AC88" s="110"/>
      <c r="AD88" s="110"/>
      <c r="AE88" s="110"/>
      <c r="AF88" s="110"/>
      <c r="AG88" s="110"/>
      <c r="AH88" s="110"/>
      <c r="AI88" s="110"/>
    </row>
    <row r="89" spans="1:35" ht="25.5" hidden="1">
      <c r="A89" s="438"/>
      <c r="B89" s="569"/>
      <c r="C89" s="570"/>
      <c r="D89" s="570"/>
      <c r="E89" s="570"/>
      <c r="F89" s="570"/>
      <c r="G89" s="570"/>
      <c r="H89" s="571"/>
      <c r="I89" s="14" t="s">
        <v>13</v>
      </c>
      <c r="J89" s="12">
        <v>0</v>
      </c>
      <c r="K89" s="12">
        <v>0</v>
      </c>
      <c r="L89" s="12">
        <v>0</v>
      </c>
      <c r="M89" s="12">
        <v>0</v>
      </c>
      <c r="N89" s="12"/>
      <c r="O89" s="12">
        <v>0</v>
      </c>
      <c r="P89" s="12">
        <v>0</v>
      </c>
      <c r="Q89" s="110"/>
      <c r="R89" s="110"/>
      <c r="S89" s="110"/>
      <c r="T89" s="110"/>
      <c r="U89" s="110"/>
      <c r="V89" s="110"/>
      <c r="W89" s="110"/>
      <c r="X89" s="110"/>
      <c r="Y89" s="110"/>
      <c r="Z89" s="110"/>
      <c r="AA89" s="110"/>
      <c r="AB89" s="110"/>
      <c r="AC89" s="110"/>
      <c r="AD89" s="110"/>
      <c r="AE89" s="110"/>
      <c r="AF89" s="110"/>
      <c r="AG89" s="110"/>
      <c r="AH89" s="110"/>
      <c r="AI89" s="110"/>
    </row>
    <row r="90" spans="1:35" ht="36.75" customHeight="1">
      <c r="A90" s="430" t="s">
        <v>68</v>
      </c>
      <c r="B90" s="184" t="s">
        <v>58</v>
      </c>
      <c r="C90" s="445"/>
      <c r="D90" s="445"/>
      <c r="E90" s="445"/>
      <c r="F90" s="445"/>
      <c r="G90" s="383">
        <v>2016</v>
      </c>
      <c r="H90" s="383">
        <v>2016</v>
      </c>
      <c r="I90" s="383" t="s">
        <v>61</v>
      </c>
      <c r="J90" s="11">
        <f>K90+L90+M90</f>
        <v>181.73</v>
      </c>
      <c r="K90" s="11">
        <f>K91</f>
        <v>181.73</v>
      </c>
      <c r="L90" s="11">
        <f>L91</f>
        <v>0</v>
      </c>
      <c r="M90" s="11">
        <f>M91</f>
        <v>0</v>
      </c>
      <c r="N90" s="11"/>
      <c r="O90" s="11">
        <f>O91</f>
        <v>214.44</v>
      </c>
      <c r="P90" s="213">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520" t="s">
        <v>195</v>
      </c>
    </row>
    <row r="91" spans="1:35">
      <c r="A91" s="431"/>
      <c r="B91" s="15" t="s">
        <v>39</v>
      </c>
      <c r="C91" s="446"/>
      <c r="D91" s="446"/>
      <c r="E91" s="445"/>
      <c r="F91" s="446"/>
      <c r="G91" s="385"/>
      <c r="H91" s="385"/>
      <c r="I91" s="385"/>
      <c r="J91" s="12">
        <f>K91+L91+M91</f>
        <v>181.73</v>
      </c>
      <c r="K91" s="12">
        <v>181.73</v>
      </c>
      <c r="L91" s="12">
        <v>0</v>
      </c>
      <c r="M91" s="12">
        <v>0</v>
      </c>
      <c r="N91" s="12"/>
      <c r="O91" s="12">
        <v>214.44</v>
      </c>
      <c r="P91" s="12">
        <v>214.44</v>
      </c>
      <c r="Q91" s="110">
        <f>SUM(Q92:Q93)</f>
        <v>204.57999999999998</v>
      </c>
      <c r="R91" s="110">
        <f t="shared" ref="R91:AH91" si="26">SUM(R92:R93)</f>
        <v>0</v>
      </c>
      <c r="S91" s="110">
        <f t="shared" si="26"/>
        <v>27.12</v>
      </c>
      <c r="T91" s="110">
        <f t="shared" si="26"/>
        <v>0</v>
      </c>
      <c r="U91" s="110">
        <f t="shared" si="26"/>
        <v>177.46</v>
      </c>
      <c r="V91" s="110">
        <f t="shared" si="26"/>
        <v>0</v>
      </c>
      <c r="W91" s="110">
        <f t="shared" si="26"/>
        <v>0</v>
      </c>
      <c r="X91" s="110">
        <f t="shared" si="26"/>
        <v>0</v>
      </c>
      <c r="Y91" s="110">
        <f t="shared" si="26"/>
        <v>0</v>
      </c>
      <c r="Z91" s="110">
        <f t="shared" si="26"/>
        <v>74.58</v>
      </c>
      <c r="AA91" s="110">
        <f>SUM(AA92:AA93)</f>
        <v>204.57999999999998</v>
      </c>
      <c r="AB91" s="110">
        <f t="shared" si="26"/>
        <v>0</v>
      </c>
      <c r="AC91" s="110">
        <f t="shared" si="26"/>
        <v>0</v>
      </c>
      <c r="AD91" s="110">
        <f t="shared" si="26"/>
        <v>-204.57999999999998</v>
      </c>
      <c r="AE91" s="110">
        <f t="shared" si="26"/>
        <v>-204.57999999999998</v>
      </c>
      <c r="AF91" s="110">
        <f t="shared" si="26"/>
        <v>0</v>
      </c>
      <c r="AG91" s="110">
        <f t="shared" si="26"/>
        <v>0</v>
      </c>
      <c r="AH91" s="110">
        <f t="shared" si="26"/>
        <v>0</v>
      </c>
      <c r="AI91" s="521"/>
    </row>
    <row r="92" spans="1:35" s="200" customFormat="1">
      <c r="A92" s="191"/>
      <c r="B92" s="201" t="s">
        <v>167</v>
      </c>
      <c r="C92" s="202"/>
      <c r="D92" s="202"/>
      <c r="E92" s="203"/>
      <c r="F92" s="202"/>
      <c r="G92" s="204"/>
      <c r="H92" s="204"/>
      <c r="I92" s="204"/>
      <c r="J92" s="197"/>
      <c r="K92" s="197"/>
      <c r="L92" s="197"/>
      <c r="M92" s="197"/>
      <c r="N92" s="197"/>
      <c r="O92" s="197"/>
      <c r="P92" s="198">
        <f>R92+T92+V92+X92</f>
        <v>0</v>
      </c>
      <c r="Q92" s="198">
        <f>S92+U92+W92+Y92</f>
        <v>130</v>
      </c>
      <c r="R92" s="276"/>
      <c r="S92" s="276">
        <v>0</v>
      </c>
      <c r="T92" s="276">
        <v>0</v>
      </c>
      <c r="U92" s="199">
        <v>130</v>
      </c>
      <c r="V92" s="199"/>
      <c r="W92" s="199"/>
      <c r="X92" s="199"/>
      <c r="Y92" s="199"/>
      <c r="Z92" s="199"/>
      <c r="AA92" s="199">
        <v>130</v>
      </c>
      <c r="AB92" s="199"/>
      <c r="AC92" s="199"/>
      <c r="AD92" s="276">
        <f>P92-Q92</f>
        <v>-130</v>
      </c>
      <c r="AE92" s="199">
        <f>AD92</f>
        <v>-130</v>
      </c>
      <c r="AF92" s="199"/>
      <c r="AG92" s="199"/>
      <c r="AH92" s="199"/>
      <c r="AI92" s="199"/>
    </row>
    <row r="93" spans="1:35" s="200" customFormat="1">
      <c r="A93" s="191"/>
      <c r="B93" s="201" t="s">
        <v>174</v>
      </c>
      <c r="C93" s="202"/>
      <c r="D93" s="202"/>
      <c r="E93" s="203"/>
      <c r="F93" s="202"/>
      <c r="G93" s="204"/>
      <c r="H93" s="204"/>
      <c r="I93" s="204"/>
      <c r="J93" s="197"/>
      <c r="K93" s="197"/>
      <c r="L93" s="197"/>
      <c r="M93" s="197"/>
      <c r="N93" s="197"/>
      <c r="O93" s="197"/>
      <c r="P93" s="198">
        <f>R93+T93+V93+X93</f>
        <v>0</v>
      </c>
      <c r="Q93" s="198">
        <f>S93+U93+W93+Y93</f>
        <v>74.58</v>
      </c>
      <c r="R93" s="276">
        <v>0</v>
      </c>
      <c r="S93" s="276">
        <v>27.12</v>
      </c>
      <c r="T93" s="276">
        <v>0</v>
      </c>
      <c r="U93" s="199">
        <f>27.12+20.34</f>
        <v>47.46</v>
      </c>
      <c r="V93" s="199"/>
      <c r="W93" s="199"/>
      <c r="X93" s="199"/>
      <c r="Y93" s="199"/>
      <c r="Z93" s="199">
        <f>AA93</f>
        <v>74.58</v>
      </c>
      <c r="AA93" s="199">
        <f>27.12+27.12+20.34</f>
        <v>74.58</v>
      </c>
      <c r="AB93" s="199"/>
      <c r="AC93" s="199"/>
      <c r="AD93" s="276">
        <f>P93-Q93</f>
        <v>-74.58</v>
      </c>
      <c r="AE93" s="199">
        <f>AD93</f>
        <v>-74.58</v>
      </c>
      <c r="AF93" s="199"/>
      <c r="AG93" s="199"/>
      <c r="AH93" s="199"/>
      <c r="AI93" s="199"/>
    </row>
    <row r="94" spans="1:35" ht="66" customHeight="1">
      <c r="A94" s="418" t="s">
        <v>82</v>
      </c>
      <c r="B94" s="185" t="s">
        <v>27</v>
      </c>
      <c r="C94" s="482"/>
      <c r="D94" s="482"/>
      <c r="E94" s="482"/>
      <c r="F94" s="312"/>
      <c r="G94" s="483">
        <v>2016</v>
      </c>
      <c r="H94" s="483">
        <v>2016</v>
      </c>
      <c r="I94" s="383" t="s">
        <v>61</v>
      </c>
      <c r="J94" s="52">
        <f>K94+L94+M94</f>
        <v>27401.27</v>
      </c>
      <c r="K94" s="52">
        <f>K95</f>
        <v>27401.27</v>
      </c>
      <c r="L94" s="52">
        <f>L95</f>
        <v>0</v>
      </c>
      <c r="M94" s="52">
        <f>M95</f>
        <v>0</v>
      </c>
      <c r="N94" s="52"/>
      <c r="O94" s="52">
        <f>O95</f>
        <v>32333.5</v>
      </c>
      <c r="P94" s="212">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641" t="s">
        <v>196</v>
      </c>
    </row>
    <row r="95" spans="1:35" ht="18" customHeight="1">
      <c r="A95" s="419"/>
      <c r="B95" s="314" t="s">
        <v>39</v>
      </c>
      <c r="C95" s="381"/>
      <c r="D95" s="381"/>
      <c r="E95" s="381"/>
      <c r="F95" s="313"/>
      <c r="G95" s="484"/>
      <c r="H95" s="484"/>
      <c r="I95" s="385"/>
      <c r="J95" s="16">
        <f>K95+L95+M95</f>
        <v>27401.27</v>
      </c>
      <c r="K95" s="16">
        <v>27401.27</v>
      </c>
      <c r="L95" s="16">
        <v>0</v>
      </c>
      <c r="M95" s="16">
        <v>0</v>
      </c>
      <c r="N95" s="16"/>
      <c r="O95" s="16">
        <v>32333.5</v>
      </c>
      <c r="P95" s="16">
        <v>32333.5</v>
      </c>
      <c r="Q95" s="295">
        <f>SUM(Q96:Q98)</f>
        <v>5435.4</v>
      </c>
      <c r="R95" s="295">
        <f t="shared" ref="R95:AH95" si="28">SUM(R96:R98)</f>
        <v>0</v>
      </c>
      <c r="S95" s="295">
        <f t="shared" si="28"/>
        <v>2727.6</v>
      </c>
      <c r="T95" s="295">
        <f t="shared" si="28"/>
        <v>0</v>
      </c>
      <c r="U95" s="295">
        <f t="shared" si="28"/>
        <v>2707.8</v>
      </c>
      <c r="V95" s="295">
        <f t="shared" si="28"/>
        <v>0</v>
      </c>
      <c r="W95" s="295">
        <f t="shared" si="28"/>
        <v>0</v>
      </c>
      <c r="X95" s="295">
        <f t="shared" si="28"/>
        <v>0</v>
      </c>
      <c r="Y95" s="295">
        <f t="shared" si="28"/>
        <v>0</v>
      </c>
      <c r="Z95" s="295">
        <f t="shared" si="28"/>
        <v>635.4</v>
      </c>
      <c r="AA95" s="295">
        <f t="shared" si="28"/>
        <v>635.4</v>
      </c>
      <c r="AB95" s="295">
        <f t="shared" si="28"/>
        <v>0</v>
      </c>
      <c r="AC95" s="295">
        <f t="shared" si="28"/>
        <v>0</v>
      </c>
      <c r="AD95" s="295">
        <f>SUM(AD96:AD98)</f>
        <v>-5435.4</v>
      </c>
      <c r="AE95" s="295">
        <f t="shared" si="28"/>
        <v>-5435.4</v>
      </c>
      <c r="AF95" s="295">
        <f t="shared" si="28"/>
        <v>0</v>
      </c>
      <c r="AG95" s="295">
        <f t="shared" si="28"/>
        <v>0</v>
      </c>
      <c r="AH95" s="295">
        <f t="shared" si="28"/>
        <v>0</v>
      </c>
      <c r="AI95" s="642"/>
    </row>
    <row r="96" spans="1:35" s="200" customFormat="1">
      <c r="A96" s="205"/>
      <c r="B96" s="208" t="s">
        <v>168</v>
      </c>
      <c r="C96" s="209"/>
      <c r="D96" s="210"/>
      <c r="E96" s="210"/>
      <c r="F96" s="211"/>
      <c r="G96" s="206"/>
      <c r="H96" s="206"/>
      <c r="I96" s="207"/>
      <c r="J96" s="197"/>
      <c r="K96" s="197"/>
      <c r="L96" s="197"/>
      <c r="M96" s="197"/>
      <c r="N96" s="197"/>
      <c r="O96" s="197"/>
      <c r="P96" s="198">
        <f t="shared" ref="P96:Q98" si="29">R96+T96+V96+X96</f>
        <v>0</v>
      </c>
      <c r="Q96" s="198">
        <f t="shared" si="29"/>
        <v>432</v>
      </c>
      <c r="R96" s="276">
        <v>0</v>
      </c>
      <c r="S96" s="276">
        <f>96+96</f>
        <v>192</v>
      </c>
      <c r="T96" s="276"/>
      <c r="U96" s="276">
        <v>240</v>
      </c>
      <c r="V96" s="199"/>
      <c r="W96" s="199"/>
      <c r="X96" s="199"/>
      <c r="Y96" s="199"/>
      <c r="Z96" s="199">
        <f>AA96</f>
        <v>432</v>
      </c>
      <c r="AA96" s="199">
        <f>192+240</f>
        <v>432</v>
      </c>
      <c r="AB96" s="199"/>
      <c r="AC96" s="199"/>
      <c r="AD96" s="276">
        <f>P96-Q96</f>
        <v>-432</v>
      </c>
      <c r="AE96" s="199">
        <f>AD96</f>
        <v>-432</v>
      </c>
      <c r="AF96" s="199"/>
      <c r="AG96" s="199"/>
      <c r="AH96" s="199"/>
      <c r="AI96" s="199"/>
    </row>
    <row r="97" spans="1:35" s="200" customFormat="1">
      <c r="A97" s="205"/>
      <c r="B97" s="208" t="s">
        <v>174</v>
      </c>
      <c r="C97" s="209"/>
      <c r="D97" s="210"/>
      <c r="E97" s="210"/>
      <c r="F97" s="211"/>
      <c r="G97" s="206"/>
      <c r="H97" s="206"/>
      <c r="I97" s="207"/>
      <c r="J97" s="197"/>
      <c r="K97" s="197"/>
      <c r="L97" s="197"/>
      <c r="M97" s="197"/>
      <c r="N97" s="197"/>
      <c r="O97" s="197"/>
      <c r="P97" s="198">
        <f t="shared" si="29"/>
        <v>0</v>
      </c>
      <c r="Q97" s="198">
        <f t="shared" si="29"/>
        <v>203.39999999999998</v>
      </c>
      <c r="R97" s="276">
        <v>0</v>
      </c>
      <c r="S97" s="276">
        <v>135.6</v>
      </c>
      <c r="T97" s="276"/>
      <c r="U97" s="276">
        <v>67.8</v>
      </c>
      <c r="V97" s="199"/>
      <c r="W97" s="199"/>
      <c r="X97" s="199"/>
      <c r="Y97" s="199"/>
      <c r="Z97" s="199">
        <f>AA97</f>
        <v>203.4</v>
      </c>
      <c r="AA97" s="199">
        <f>135.6+27.12+40.68</f>
        <v>203.4</v>
      </c>
      <c r="AB97" s="199"/>
      <c r="AC97" s="199"/>
      <c r="AD97" s="276">
        <f>P97-Q97</f>
        <v>-203.39999999999998</v>
      </c>
      <c r="AE97" s="199">
        <f>AD97</f>
        <v>-203.39999999999998</v>
      </c>
      <c r="AF97" s="199"/>
      <c r="AG97" s="199"/>
      <c r="AH97" s="199"/>
      <c r="AI97" s="199"/>
    </row>
    <row r="98" spans="1:35" s="200" customFormat="1" ht="36" customHeight="1">
      <c r="A98" s="205"/>
      <c r="B98" s="208" t="s">
        <v>171</v>
      </c>
      <c r="C98" s="215"/>
      <c r="D98" s="216"/>
      <c r="E98" s="216"/>
      <c r="F98" s="217"/>
      <c r="G98" s="206"/>
      <c r="H98" s="206"/>
      <c r="I98" s="207"/>
      <c r="J98" s="197"/>
      <c r="K98" s="197"/>
      <c r="L98" s="197"/>
      <c r="M98" s="197"/>
      <c r="N98" s="197"/>
      <c r="O98" s="197"/>
      <c r="P98" s="198">
        <f t="shared" si="29"/>
        <v>0</v>
      </c>
      <c r="Q98" s="198">
        <f t="shared" si="29"/>
        <v>4800</v>
      </c>
      <c r="R98" s="198">
        <v>0</v>
      </c>
      <c r="S98" s="222">
        <v>2400</v>
      </c>
      <c r="T98" s="276"/>
      <c r="U98" s="198">
        <v>2400</v>
      </c>
      <c r="V98" s="199"/>
      <c r="W98" s="199"/>
      <c r="X98" s="199"/>
      <c r="Y98" s="199"/>
      <c r="Z98" s="198">
        <f>AA98</f>
        <v>0</v>
      </c>
      <c r="AA98" s="222">
        <v>0</v>
      </c>
      <c r="AB98" s="199"/>
      <c r="AC98" s="199"/>
      <c r="AD98" s="198">
        <f>P98-Q98</f>
        <v>-4800</v>
      </c>
      <c r="AE98" s="297">
        <f>AD98</f>
        <v>-4800</v>
      </c>
      <c r="AF98" s="199"/>
      <c r="AG98" s="199"/>
      <c r="AH98" s="199"/>
      <c r="AI98" s="199"/>
    </row>
    <row r="99" spans="1:35" ht="15.75">
      <c r="A99" s="25" t="s">
        <v>34</v>
      </c>
      <c r="B99" s="310" t="s">
        <v>8</v>
      </c>
      <c r="C99" s="311"/>
      <c r="D99" s="27"/>
      <c r="E99" s="27"/>
      <c r="F99" s="27"/>
      <c r="G99" s="27"/>
      <c r="H99" s="27"/>
      <c r="I99" s="27"/>
      <c r="J99" s="27"/>
      <c r="K99" s="27"/>
      <c r="L99" s="27"/>
      <c r="M99" s="28"/>
      <c r="N99" s="27"/>
      <c r="O99" s="109"/>
      <c r="P99" s="109"/>
      <c r="Q99" s="110"/>
      <c r="R99" s="110"/>
      <c r="S99" s="110"/>
      <c r="T99" s="110"/>
      <c r="U99" s="110"/>
      <c r="V99" s="110"/>
      <c r="W99" s="110"/>
      <c r="X99" s="110"/>
      <c r="Y99" s="110"/>
      <c r="Z99" s="110"/>
      <c r="AA99" s="110"/>
      <c r="AB99" s="110"/>
      <c r="AC99" s="110"/>
      <c r="AD99" s="110"/>
      <c r="AE99" s="110"/>
      <c r="AF99" s="110"/>
      <c r="AG99" s="110"/>
      <c r="AH99" s="110"/>
      <c r="AI99" s="110"/>
    </row>
    <row r="100" spans="1:35" ht="15.75" hidden="1">
      <c r="A100" s="506"/>
      <c r="B100" s="507"/>
      <c r="C100" s="507"/>
      <c r="D100" s="507"/>
      <c r="E100" s="507"/>
      <c r="F100" s="507"/>
      <c r="G100" s="507"/>
      <c r="H100" s="508"/>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0"/>
      <c r="R100" s="110"/>
      <c r="S100" s="110"/>
      <c r="T100" s="110"/>
      <c r="U100" s="110"/>
      <c r="V100" s="110"/>
      <c r="W100" s="110"/>
      <c r="X100" s="110"/>
      <c r="Y100" s="110"/>
      <c r="Z100" s="110"/>
      <c r="AA100" s="110"/>
      <c r="AB100" s="110"/>
      <c r="AC100" s="110"/>
      <c r="AD100" s="110"/>
      <c r="AE100" s="110"/>
      <c r="AF100" s="110"/>
      <c r="AG100" s="110"/>
      <c r="AH100" s="110"/>
      <c r="AI100" s="110"/>
    </row>
    <row r="101" spans="1:35" ht="51" hidden="1">
      <c r="A101" s="509"/>
      <c r="B101" s="510"/>
      <c r="C101" s="510"/>
      <c r="D101" s="510"/>
      <c r="E101" s="510"/>
      <c r="F101" s="510"/>
      <c r="G101" s="510"/>
      <c r="H101" s="511"/>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0"/>
    </row>
    <row r="102" spans="1:35" ht="38.25" hidden="1">
      <c r="A102" s="509"/>
      <c r="B102" s="510"/>
      <c r="C102" s="510"/>
      <c r="D102" s="510"/>
      <c r="E102" s="510"/>
      <c r="F102" s="510"/>
      <c r="G102" s="510"/>
      <c r="H102" s="511"/>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0"/>
    </row>
    <row r="103" spans="1:35" ht="25.5" hidden="1">
      <c r="A103" s="509"/>
      <c r="B103" s="510"/>
      <c r="C103" s="510"/>
      <c r="D103" s="510"/>
      <c r="E103" s="510"/>
      <c r="F103" s="510"/>
      <c r="G103" s="510"/>
      <c r="H103" s="511"/>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0"/>
    </row>
    <row r="104" spans="1:35" ht="25.5" hidden="1">
      <c r="A104" s="512"/>
      <c r="B104" s="513"/>
      <c r="C104" s="513"/>
      <c r="D104" s="513"/>
      <c r="E104" s="513"/>
      <c r="F104" s="513"/>
      <c r="G104" s="513"/>
      <c r="H104" s="514"/>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0"/>
    </row>
    <row r="105" spans="1:35" ht="16.5" hidden="1" customHeight="1">
      <c r="A105" s="563" t="s">
        <v>71</v>
      </c>
      <c r="B105" s="573"/>
      <c r="C105" s="573"/>
      <c r="D105" s="573"/>
      <c r="E105" s="573"/>
      <c r="F105" s="573"/>
      <c r="G105" s="573"/>
      <c r="H105" s="574"/>
      <c r="I105" s="306"/>
      <c r="J105" s="20"/>
      <c r="K105" s="20"/>
      <c r="L105" s="20"/>
      <c r="M105" s="20"/>
      <c r="N105" s="20"/>
      <c r="O105" s="20"/>
      <c r="P105" s="20"/>
      <c r="Q105" s="110"/>
      <c r="R105" s="110"/>
      <c r="S105" s="110"/>
      <c r="T105" s="110"/>
      <c r="U105" s="110"/>
      <c r="V105" s="110"/>
      <c r="W105" s="110"/>
      <c r="X105" s="110"/>
      <c r="Y105" s="110"/>
      <c r="Z105" s="110"/>
      <c r="AA105" s="110"/>
      <c r="AB105" s="110"/>
      <c r="AC105" s="110"/>
      <c r="AD105" s="110"/>
      <c r="AE105" s="110"/>
      <c r="AF105" s="110"/>
      <c r="AG105" s="110"/>
      <c r="AH105" s="110"/>
      <c r="AI105" s="110"/>
    </row>
    <row r="106" spans="1:35" ht="51" hidden="1">
      <c r="A106" s="575"/>
      <c r="B106" s="576"/>
      <c r="C106" s="576"/>
      <c r="D106" s="576"/>
      <c r="E106" s="576"/>
      <c r="F106" s="576"/>
      <c r="G106" s="576"/>
      <c r="H106" s="577"/>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0"/>
    </row>
    <row r="107" spans="1:35" ht="38.25" hidden="1">
      <c r="A107" s="575"/>
      <c r="B107" s="576"/>
      <c r="C107" s="576"/>
      <c r="D107" s="576"/>
      <c r="E107" s="576"/>
      <c r="F107" s="576"/>
      <c r="G107" s="576"/>
      <c r="H107" s="577"/>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0"/>
    </row>
    <row r="108" spans="1:35" ht="25.5" hidden="1">
      <c r="A108" s="575"/>
      <c r="B108" s="576"/>
      <c r="C108" s="576"/>
      <c r="D108" s="576"/>
      <c r="E108" s="576"/>
      <c r="F108" s="576"/>
      <c r="G108" s="576"/>
      <c r="H108" s="577"/>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0"/>
    </row>
    <row r="109" spans="1:35" ht="25.5" hidden="1">
      <c r="A109" s="578"/>
      <c r="B109" s="579"/>
      <c r="C109" s="579"/>
      <c r="D109" s="579"/>
      <c r="E109" s="579"/>
      <c r="F109" s="579"/>
      <c r="G109" s="579"/>
      <c r="H109" s="580"/>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0"/>
    </row>
    <row r="110" spans="1:35" ht="31.5" hidden="1" customHeight="1">
      <c r="A110" s="44" t="s">
        <v>83</v>
      </c>
      <c r="B110" s="421" t="s">
        <v>70</v>
      </c>
      <c r="C110" s="422"/>
      <c r="D110" s="422"/>
      <c r="E110" s="422"/>
      <c r="F110" s="422"/>
      <c r="G110" s="422"/>
      <c r="H110" s="423"/>
      <c r="I110" s="306"/>
      <c r="J110" s="20"/>
      <c r="K110" s="20"/>
      <c r="L110" s="20"/>
      <c r="M110" s="20"/>
      <c r="N110" s="20"/>
      <c r="O110" s="20"/>
      <c r="P110" s="20"/>
      <c r="Q110" s="110"/>
      <c r="R110" s="110"/>
      <c r="S110" s="110"/>
      <c r="T110" s="110"/>
      <c r="U110" s="110"/>
      <c r="V110" s="110"/>
      <c r="W110" s="110"/>
      <c r="X110" s="110"/>
      <c r="Y110" s="110"/>
      <c r="Z110" s="110"/>
      <c r="AA110" s="110"/>
      <c r="AB110" s="110"/>
      <c r="AC110" s="110"/>
      <c r="AD110" s="110"/>
      <c r="AE110" s="110"/>
      <c r="AF110" s="110"/>
      <c r="AG110" s="110"/>
      <c r="AH110" s="110"/>
      <c r="AI110" s="110"/>
    </row>
    <row r="111" spans="1:35" ht="51" hidden="1">
      <c r="A111" s="497"/>
      <c r="B111" s="386"/>
      <c r="C111" s="387"/>
      <c r="D111" s="387"/>
      <c r="E111" s="387"/>
      <c r="F111" s="387"/>
      <c r="G111" s="387"/>
      <c r="H111" s="388"/>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0"/>
    </row>
    <row r="112" spans="1:35" ht="38.25" hidden="1">
      <c r="A112" s="497"/>
      <c r="B112" s="389"/>
      <c r="C112" s="390"/>
      <c r="D112" s="390"/>
      <c r="E112" s="390"/>
      <c r="F112" s="390"/>
      <c r="G112" s="390"/>
      <c r="H112" s="391"/>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0"/>
    </row>
    <row r="113" spans="1:35" ht="25.5" hidden="1">
      <c r="A113" s="497"/>
      <c r="B113" s="389"/>
      <c r="C113" s="390"/>
      <c r="D113" s="390"/>
      <c r="E113" s="390"/>
      <c r="F113" s="390"/>
      <c r="G113" s="390"/>
      <c r="H113" s="391"/>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0"/>
    </row>
    <row r="114" spans="1:35" ht="25.5" hidden="1">
      <c r="A114" s="497"/>
      <c r="B114" s="392"/>
      <c r="C114" s="393"/>
      <c r="D114" s="393"/>
      <c r="E114" s="393"/>
      <c r="F114" s="393"/>
      <c r="G114" s="393"/>
      <c r="H114" s="394"/>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0"/>
    </row>
    <row r="115" spans="1:35" ht="41.25" customHeight="1">
      <c r="A115" s="498" t="s">
        <v>84</v>
      </c>
      <c r="B115" s="184" t="s">
        <v>47</v>
      </c>
      <c r="C115" s="397" t="s">
        <v>26</v>
      </c>
      <c r="D115" s="397" t="s">
        <v>35</v>
      </c>
      <c r="E115" s="379"/>
      <c r="F115" s="379"/>
      <c r="G115" s="379">
        <v>2016</v>
      </c>
      <c r="H115" s="379">
        <v>2016</v>
      </c>
      <c r="I115" s="377" t="s">
        <v>61</v>
      </c>
      <c r="J115" s="53">
        <f>J116</f>
        <v>5467.52</v>
      </c>
      <c r="K115" s="53">
        <f t="shared" ref="K115:P115" si="37">K116</f>
        <v>5467.52</v>
      </c>
      <c r="L115" s="53">
        <f t="shared" si="37"/>
        <v>0</v>
      </c>
      <c r="M115" s="53">
        <f t="shared" si="37"/>
        <v>0</v>
      </c>
      <c r="N115" s="53"/>
      <c r="O115" s="53">
        <f t="shared" si="37"/>
        <v>6451.67</v>
      </c>
      <c r="P115" s="213">
        <f t="shared" si="37"/>
        <v>6451.67</v>
      </c>
      <c r="Q115" s="296">
        <f>Q116</f>
        <v>1555.6</v>
      </c>
      <c r="R115" s="296">
        <f t="shared" ref="R115:AF115" si="38">R116</f>
        <v>0</v>
      </c>
      <c r="S115" s="296">
        <f t="shared" si="38"/>
        <v>252.12</v>
      </c>
      <c r="T115" s="296">
        <f t="shared" si="38"/>
        <v>0</v>
      </c>
      <c r="U115" s="296">
        <f t="shared" si="38"/>
        <v>1303.48</v>
      </c>
      <c r="V115" s="296">
        <f t="shared" si="38"/>
        <v>0</v>
      </c>
      <c r="W115" s="296">
        <f t="shared" si="38"/>
        <v>0</v>
      </c>
      <c r="X115" s="296">
        <f t="shared" si="38"/>
        <v>0</v>
      </c>
      <c r="Y115" s="296">
        <f t="shared" si="38"/>
        <v>0</v>
      </c>
      <c r="Z115" s="296">
        <f t="shared" si="38"/>
        <v>885.6</v>
      </c>
      <c r="AA115" s="296">
        <f t="shared" si="38"/>
        <v>885.6</v>
      </c>
      <c r="AB115" s="296">
        <f t="shared" si="38"/>
        <v>0</v>
      </c>
      <c r="AC115" s="296">
        <f t="shared" si="38"/>
        <v>0</v>
      </c>
      <c r="AD115" s="296">
        <f t="shared" si="38"/>
        <v>-1555.6</v>
      </c>
      <c r="AE115" s="296">
        <f t="shared" si="38"/>
        <v>-1555.6</v>
      </c>
      <c r="AF115" s="296">
        <f t="shared" si="38"/>
        <v>0</v>
      </c>
      <c r="AG115" s="110"/>
      <c r="AH115" s="110"/>
      <c r="AI115" s="641" t="s">
        <v>197</v>
      </c>
    </row>
    <row r="116" spans="1:35" ht="15" customHeight="1">
      <c r="A116" s="499"/>
      <c r="B116" s="187" t="s">
        <v>39</v>
      </c>
      <c r="C116" s="455"/>
      <c r="D116" s="455"/>
      <c r="E116" s="380"/>
      <c r="F116" s="455"/>
      <c r="G116" s="417"/>
      <c r="H116" s="417"/>
      <c r="I116" s="378"/>
      <c r="J116" s="32">
        <f>K116+L116+M116</f>
        <v>5467.52</v>
      </c>
      <c r="K116" s="32">
        <v>5467.52</v>
      </c>
      <c r="L116" s="73">
        <v>0</v>
      </c>
      <c r="M116" s="73">
        <v>0</v>
      </c>
      <c r="N116" s="73"/>
      <c r="O116" s="32">
        <v>6451.67</v>
      </c>
      <c r="P116" s="32">
        <v>6451.67</v>
      </c>
      <c r="Q116" s="296">
        <f>SUM(Q117:Q120)</f>
        <v>1555.6</v>
      </c>
      <c r="R116" s="296">
        <f t="shared" ref="R116:AF116" si="39">SUM(R117:R120)</f>
        <v>0</v>
      </c>
      <c r="S116" s="296">
        <f t="shared" si="39"/>
        <v>252.12</v>
      </c>
      <c r="T116" s="296">
        <v>0</v>
      </c>
      <c r="U116" s="296">
        <f t="shared" si="39"/>
        <v>1303.48</v>
      </c>
      <c r="V116" s="296">
        <f t="shared" si="39"/>
        <v>0</v>
      </c>
      <c r="W116" s="296">
        <f t="shared" si="39"/>
        <v>0</v>
      </c>
      <c r="X116" s="296">
        <f t="shared" si="39"/>
        <v>0</v>
      </c>
      <c r="Y116" s="296">
        <f t="shared" si="39"/>
        <v>0</v>
      </c>
      <c r="Z116" s="296">
        <f>SUM(Z117:Z120)</f>
        <v>885.6</v>
      </c>
      <c r="AA116" s="296">
        <f t="shared" si="39"/>
        <v>885.6</v>
      </c>
      <c r="AB116" s="296">
        <f t="shared" si="39"/>
        <v>0</v>
      </c>
      <c r="AC116" s="296">
        <f t="shared" si="39"/>
        <v>0</v>
      </c>
      <c r="AD116" s="296">
        <f t="shared" si="39"/>
        <v>-1555.6</v>
      </c>
      <c r="AE116" s="296">
        <f t="shared" si="39"/>
        <v>-1555.6</v>
      </c>
      <c r="AF116" s="296">
        <f t="shared" si="39"/>
        <v>0</v>
      </c>
      <c r="AG116" s="110"/>
      <c r="AH116" s="110"/>
      <c r="AI116" s="642"/>
    </row>
    <row r="117" spans="1:35" s="200" customFormat="1">
      <c r="A117" s="218"/>
      <c r="B117" s="219" t="s">
        <v>172</v>
      </c>
      <c r="C117" s="192"/>
      <c r="D117" s="192"/>
      <c r="E117" s="220"/>
      <c r="F117" s="192"/>
      <c r="G117" s="220"/>
      <c r="H117" s="220"/>
      <c r="I117" s="221"/>
      <c r="J117" s="222"/>
      <c r="K117" s="222"/>
      <c r="L117" s="223"/>
      <c r="M117" s="223"/>
      <c r="N117" s="223"/>
      <c r="O117" s="222"/>
      <c r="P117" s="198">
        <f>R117+T117+V117+X117</f>
        <v>0</v>
      </c>
      <c r="Q117" s="198">
        <f>S117+U117+W117+Y117</f>
        <v>750</v>
      </c>
      <c r="R117" s="276">
        <v>0</v>
      </c>
      <c r="S117" s="276">
        <v>225</v>
      </c>
      <c r="T117" s="276">
        <v>0</v>
      </c>
      <c r="U117" s="199">
        <v>525</v>
      </c>
      <c r="V117" s="199"/>
      <c r="W117" s="199"/>
      <c r="X117" s="199"/>
      <c r="Y117" s="199"/>
      <c r="Z117" s="199">
        <f>AA117</f>
        <v>750</v>
      </c>
      <c r="AA117" s="199">
        <v>750</v>
      </c>
      <c r="AB117" s="199"/>
      <c r="AC117" s="199"/>
      <c r="AD117" s="276">
        <f>P117-Q117</f>
        <v>-750</v>
      </c>
      <c r="AE117" s="199">
        <f>AD117</f>
        <v>-750</v>
      </c>
      <c r="AF117" s="199"/>
      <c r="AG117" s="199"/>
      <c r="AH117" s="199"/>
      <c r="AI117" s="199"/>
    </row>
    <row r="118" spans="1:35" s="200" customFormat="1">
      <c r="A118" s="218"/>
      <c r="B118" s="219" t="s">
        <v>203</v>
      </c>
      <c r="C118" s="192"/>
      <c r="D118" s="192"/>
      <c r="E118" s="220"/>
      <c r="F118" s="192"/>
      <c r="G118" s="220"/>
      <c r="H118" s="220"/>
      <c r="I118" s="221"/>
      <c r="J118" s="222"/>
      <c r="K118" s="222"/>
      <c r="L118" s="223"/>
      <c r="M118" s="223"/>
      <c r="N118" s="223"/>
      <c r="O118" s="222"/>
      <c r="P118" s="198"/>
      <c r="Q118" s="198">
        <f>S118+U118+W118+Y118</f>
        <v>270</v>
      </c>
      <c r="R118" s="276"/>
      <c r="S118" s="276"/>
      <c r="T118" s="276">
        <v>0</v>
      </c>
      <c r="U118" s="199">
        <v>270</v>
      </c>
      <c r="V118" s="199"/>
      <c r="W118" s="199"/>
      <c r="X118" s="199"/>
      <c r="Y118" s="199"/>
      <c r="Z118" s="199"/>
      <c r="AA118" s="199"/>
      <c r="AB118" s="199"/>
      <c r="AC118" s="199"/>
      <c r="AD118" s="276">
        <f>P118-Q118</f>
        <v>-270</v>
      </c>
      <c r="AE118" s="199">
        <f>AD118</f>
        <v>-270</v>
      </c>
      <c r="AF118" s="199"/>
      <c r="AG118" s="199"/>
      <c r="AH118" s="199"/>
      <c r="AI118" s="199"/>
    </row>
    <row r="119" spans="1:35" s="200" customFormat="1">
      <c r="A119" s="218"/>
      <c r="B119" s="219" t="s">
        <v>204</v>
      </c>
      <c r="C119" s="192"/>
      <c r="D119" s="192"/>
      <c r="E119" s="220"/>
      <c r="F119" s="192"/>
      <c r="G119" s="220"/>
      <c r="H119" s="220"/>
      <c r="I119" s="221"/>
      <c r="J119" s="222"/>
      <c r="K119" s="222"/>
      <c r="L119" s="223"/>
      <c r="M119" s="223"/>
      <c r="N119" s="223"/>
      <c r="O119" s="222"/>
      <c r="P119" s="198"/>
      <c r="Q119" s="198">
        <f>S119+U119+W119+Y119</f>
        <v>400</v>
      </c>
      <c r="R119" s="276"/>
      <c r="S119" s="276"/>
      <c r="T119" s="276"/>
      <c r="U119" s="199">
        <v>400</v>
      </c>
      <c r="V119" s="199"/>
      <c r="W119" s="199"/>
      <c r="X119" s="199"/>
      <c r="Y119" s="199"/>
      <c r="Z119" s="199"/>
      <c r="AA119" s="199"/>
      <c r="AB119" s="199"/>
      <c r="AC119" s="199"/>
      <c r="AD119" s="276">
        <f>P119-Q119</f>
        <v>-400</v>
      </c>
      <c r="AE119" s="199">
        <f>AD119</f>
        <v>-400</v>
      </c>
      <c r="AF119" s="199"/>
      <c r="AG119" s="199"/>
      <c r="AH119" s="199"/>
      <c r="AI119" s="199"/>
    </row>
    <row r="120" spans="1:35" s="200" customFormat="1">
      <c r="A120" s="218"/>
      <c r="B120" s="219" t="s">
        <v>174</v>
      </c>
      <c r="C120" s="192"/>
      <c r="D120" s="192"/>
      <c r="E120" s="220"/>
      <c r="F120" s="192"/>
      <c r="G120" s="220"/>
      <c r="H120" s="220"/>
      <c r="I120" s="221"/>
      <c r="J120" s="222"/>
      <c r="K120" s="222"/>
      <c r="L120" s="223"/>
      <c r="M120" s="223"/>
      <c r="N120" s="223"/>
      <c r="O120" s="222"/>
      <c r="P120" s="198">
        <f>R120+T120+V120+X120</f>
        <v>0</v>
      </c>
      <c r="Q120" s="198">
        <f>S120+U120+W120+Y120</f>
        <v>135.6</v>
      </c>
      <c r="R120" s="276">
        <v>0</v>
      </c>
      <c r="S120" s="276">
        <v>27.12</v>
      </c>
      <c r="T120" s="276">
        <v>0</v>
      </c>
      <c r="U120" s="199">
        <f>40.68+67.8</f>
        <v>108.47999999999999</v>
      </c>
      <c r="V120" s="199"/>
      <c r="W120" s="199"/>
      <c r="X120" s="199"/>
      <c r="Y120" s="199"/>
      <c r="Z120" s="199">
        <f>AA120</f>
        <v>135.6</v>
      </c>
      <c r="AA120" s="199">
        <f>27.12+40.68+67.8</f>
        <v>135.6</v>
      </c>
      <c r="AB120" s="199"/>
      <c r="AC120" s="199"/>
      <c r="AD120" s="276">
        <f>P120-Q120</f>
        <v>-135.6</v>
      </c>
      <c r="AE120" s="199">
        <f>AD120</f>
        <v>-135.6</v>
      </c>
      <c r="AF120" s="199"/>
      <c r="AG120" s="199"/>
      <c r="AH120" s="199"/>
      <c r="AI120" s="199"/>
    </row>
    <row r="121" spans="1:35" ht="25.5" hidden="1">
      <c r="A121" s="433" t="s">
        <v>85</v>
      </c>
      <c r="B121" s="581" t="s">
        <v>160</v>
      </c>
      <c r="C121" s="379" t="s">
        <v>17</v>
      </c>
      <c r="D121" s="500">
        <v>8350</v>
      </c>
      <c r="E121" s="379"/>
      <c r="F121" s="488"/>
      <c r="G121" s="488">
        <v>2016</v>
      </c>
      <c r="H121" s="488">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0"/>
      <c r="R121" s="110"/>
      <c r="S121" s="110"/>
      <c r="T121" s="110"/>
      <c r="U121" s="110"/>
      <c r="V121" s="110"/>
      <c r="W121" s="110"/>
      <c r="X121" s="110"/>
      <c r="Y121" s="110"/>
      <c r="Z121" s="110"/>
      <c r="AA121" s="110"/>
      <c r="AB121" s="110"/>
      <c r="AC121" s="110"/>
      <c r="AD121" s="110"/>
      <c r="AE121" s="110"/>
      <c r="AF121" s="110"/>
      <c r="AG121" s="110"/>
      <c r="AH121" s="110"/>
      <c r="AI121" s="110"/>
    </row>
    <row r="122" spans="1:35" hidden="1">
      <c r="A122" s="434"/>
      <c r="B122" s="582"/>
      <c r="C122" s="380"/>
      <c r="D122" s="501"/>
      <c r="E122" s="380"/>
      <c r="F122" s="503"/>
      <c r="G122" s="489"/>
      <c r="H122" s="489"/>
      <c r="I122" s="14" t="s">
        <v>43</v>
      </c>
      <c r="J122" s="11">
        <f t="shared" si="40"/>
        <v>121754.23000000001</v>
      </c>
      <c r="K122" s="12">
        <v>59245.760000000002</v>
      </c>
      <c r="L122" s="12">
        <v>62508.47</v>
      </c>
      <c r="M122" s="12">
        <v>0</v>
      </c>
      <c r="N122" s="12"/>
      <c r="O122" s="12">
        <f>143669.99+0.01</f>
        <v>143670</v>
      </c>
      <c r="P122" s="12">
        <v>69910</v>
      </c>
      <c r="Q122" s="110"/>
      <c r="R122" s="110"/>
      <c r="S122" s="110"/>
      <c r="T122" s="110"/>
      <c r="U122" s="110"/>
      <c r="V122" s="110"/>
      <c r="W122" s="110"/>
      <c r="X122" s="110"/>
      <c r="Y122" s="110"/>
      <c r="Z122" s="110"/>
      <c r="AA122" s="110"/>
      <c r="AB122" s="110"/>
      <c r="AC122" s="110"/>
      <c r="AD122" s="110"/>
      <c r="AE122" s="110"/>
      <c r="AF122" s="110"/>
      <c r="AG122" s="110"/>
      <c r="AH122" s="110"/>
      <c r="AI122" s="110"/>
    </row>
    <row r="123" spans="1:35" hidden="1">
      <c r="A123" s="434"/>
      <c r="B123" s="582"/>
      <c r="C123" s="380"/>
      <c r="D123" s="501"/>
      <c r="E123" s="380"/>
      <c r="F123" s="503"/>
      <c r="G123" s="489"/>
      <c r="H123" s="489"/>
      <c r="I123" s="14" t="s">
        <v>42</v>
      </c>
      <c r="J123" s="11">
        <f t="shared" si="40"/>
        <v>6093.22</v>
      </c>
      <c r="K123" s="12">
        <v>2966.11</v>
      </c>
      <c r="L123" s="12">
        <v>3127.11</v>
      </c>
      <c r="M123" s="12">
        <v>0</v>
      </c>
      <c r="N123" s="12"/>
      <c r="O123" s="12">
        <v>7190</v>
      </c>
      <c r="P123" s="12">
        <v>3500</v>
      </c>
      <c r="Q123" s="110"/>
      <c r="R123" s="110"/>
      <c r="S123" s="110"/>
      <c r="T123" s="110"/>
      <c r="U123" s="110"/>
      <c r="V123" s="110"/>
      <c r="W123" s="110"/>
      <c r="X123" s="110"/>
      <c r="Y123" s="110"/>
      <c r="Z123" s="110"/>
      <c r="AA123" s="110"/>
      <c r="AB123" s="110"/>
      <c r="AC123" s="110"/>
      <c r="AD123" s="110"/>
      <c r="AE123" s="110"/>
      <c r="AF123" s="110"/>
      <c r="AG123" s="110"/>
      <c r="AH123" s="110"/>
      <c r="AI123" s="110"/>
    </row>
    <row r="124" spans="1:35" hidden="1">
      <c r="A124" s="435"/>
      <c r="B124" s="583"/>
      <c r="C124" s="417"/>
      <c r="D124" s="502"/>
      <c r="E124" s="417"/>
      <c r="F124" s="468"/>
      <c r="G124" s="490"/>
      <c r="H124" s="490"/>
      <c r="I124" s="61" t="s">
        <v>44</v>
      </c>
      <c r="J124" s="11">
        <f t="shared" si="40"/>
        <v>313.57000000000005</v>
      </c>
      <c r="K124" s="12">
        <v>152.55000000000001</v>
      </c>
      <c r="L124" s="12">
        <v>161.02000000000001</v>
      </c>
      <c r="M124" s="12">
        <v>0</v>
      </c>
      <c r="N124" s="12"/>
      <c r="O124" s="12">
        <v>370</v>
      </c>
      <c r="P124" s="12">
        <v>180</v>
      </c>
      <c r="Q124" s="110"/>
      <c r="R124" s="110"/>
      <c r="S124" s="110"/>
      <c r="T124" s="110"/>
      <c r="U124" s="110"/>
      <c r="V124" s="110"/>
      <c r="W124" s="110"/>
      <c r="X124" s="110"/>
      <c r="Y124" s="110"/>
      <c r="Z124" s="110"/>
      <c r="AA124" s="110"/>
      <c r="AB124" s="110"/>
      <c r="AC124" s="110"/>
      <c r="AD124" s="110"/>
      <c r="AE124" s="110"/>
      <c r="AF124" s="110"/>
      <c r="AG124" s="110"/>
      <c r="AH124" s="110"/>
      <c r="AI124" s="110"/>
    </row>
    <row r="125" spans="1:35" ht="38.25" hidden="1">
      <c r="A125" s="430" t="s">
        <v>86</v>
      </c>
      <c r="B125" s="184" t="s">
        <v>20</v>
      </c>
      <c r="C125" s="379">
        <v>600</v>
      </c>
      <c r="D125" s="379">
        <v>1036</v>
      </c>
      <c r="E125" s="397"/>
      <c r="F125" s="397"/>
      <c r="G125" s="397">
        <v>2016</v>
      </c>
      <c r="H125" s="397">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0"/>
      <c r="R125" s="110"/>
      <c r="S125" s="110"/>
      <c r="T125" s="110"/>
      <c r="U125" s="110"/>
      <c r="V125" s="110"/>
      <c r="W125" s="110"/>
      <c r="X125" s="110"/>
      <c r="Y125" s="110"/>
      <c r="Z125" s="110"/>
      <c r="AA125" s="110"/>
      <c r="AB125" s="110"/>
      <c r="AC125" s="110"/>
      <c r="AD125" s="110"/>
      <c r="AE125" s="110"/>
      <c r="AF125" s="110"/>
      <c r="AG125" s="110"/>
      <c r="AH125" s="110"/>
      <c r="AI125" s="110"/>
    </row>
    <row r="126" spans="1:35" hidden="1">
      <c r="A126" s="431"/>
      <c r="B126" s="427" t="s">
        <v>161</v>
      </c>
      <c r="C126" s="380"/>
      <c r="D126" s="380"/>
      <c r="E126" s="398"/>
      <c r="F126" s="455"/>
      <c r="G126" s="398"/>
      <c r="H126" s="398"/>
      <c r="I126" s="14" t="s">
        <v>43</v>
      </c>
      <c r="J126" s="12">
        <f t="shared" si="40"/>
        <v>26679.83</v>
      </c>
      <c r="K126" s="12">
        <v>26679.83</v>
      </c>
      <c r="L126" s="12">
        <v>0</v>
      </c>
      <c r="M126" s="16">
        <v>0</v>
      </c>
      <c r="N126" s="16"/>
      <c r="O126" s="16">
        <v>31482.2</v>
      </c>
      <c r="P126" s="16">
        <v>31482.2</v>
      </c>
      <c r="Q126" s="110"/>
      <c r="R126" s="110"/>
      <c r="S126" s="110"/>
      <c r="T126" s="110"/>
      <c r="U126" s="110"/>
      <c r="V126" s="110"/>
      <c r="W126" s="110"/>
      <c r="X126" s="110"/>
      <c r="Y126" s="110"/>
      <c r="Z126" s="110"/>
      <c r="AA126" s="110"/>
      <c r="AB126" s="110"/>
      <c r="AC126" s="110"/>
      <c r="AD126" s="110"/>
      <c r="AE126" s="110"/>
      <c r="AF126" s="110"/>
      <c r="AG126" s="110"/>
      <c r="AH126" s="110"/>
      <c r="AI126" s="110"/>
    </row>
    <row r="127" spans="1:35" hidden="1">
      <c r="A127" s="431"/>
      <c r="B127" s="428"/>
      <c r="C127" s="380"/>
      <c r="D127" s="380"/>
      <c r="E127" s="398"/>
      <c r="F127" s="455"/>
      <c r="G127" s="398"/>
      <c r="H127" s="398"/>
      <c r="I127" s="14" t="s">
        <v>42</v>
      </c>
      <c r="J127" s="12">
        <f t="shared" si="40"/>
        <v>1778.64</v>
      </c>
      <c r="K127" s="16">
        <v>1778.64</v>
      </c>
      <c r="L127" s="16">
        <v>0</v>
      </c>
      <c r="M127" s="16">
        <v>0</v>
      </c>
      <c r="N127" s="16"/>
      <c r="O127" s="16">
        <v>2098.8000000000002</v>
      </c>
      <c r="P127" s="16">
        <v>2098.8000000000002</v>
      </c>
      <c r="Q127" s="110"/>
      <c r="R127" s="110"/>
      <c r="S127" s="110"/>
      <c r="T127" s="110"/>
      <c r="U127" s="110"/>
      <c r="V127" s="110"/>
      <c r="W127" s="110"/>
      <c r="X127" s="110"/>
      <c r="Y127" s="110"/>
      <c r="Z127" s="110"/>
      <c r="AA127" s="110"/>
      <c r="AB127" s="110"/>
      <c r="AC127" s="110"/>
      <c r="AD127" s="110"/>
      <c r="AE127" s="110"/>
      <c r="AF127" s="110"/>
      <c r="AG127" s="110"/>
      <c r="AH127" s="110"/>
      <c r="AI127" s="110"/>
    </row>
    <row r="128" spans="1:35" hidden="1">
      <c r="A128" s="432"/>
      <c r="B128" s="429"/>
      <c r="C128" s="417"/>
      <c r="D128" s="417"/>
      <c r="E128" s="399"/>
      <c r="F128" s="456"/>
      <c r="G128" s="399"/>
      <c r="H128" s="399"/>
      <c r="I128" s="61" t="s">
        <v>44</v>
      </c>
      <c r="J128" s="12">
        <f t="shared" si="40"/>
        <v>7114.58</v>
      </c>
      <c r="K128" s="16">
        <v>7114.58</v>
      </c>
      <c r="L128" s="16">
        <v>0</v>
      </c>
      <c r="M128" s="16">
        <v>0</v>
      </c>
      <c r="N128" s="16"/>
      <c r="O128" s="16">
        <v>8395.2000000000007</v>
      </c>
      <c r="P128" s="16">
        <v>8395.2000000000007</v>
      </c>
      <c r="Q128" s="110"/>
      <c r="R128" s="110"/>
      <c r="S128" s="110"/>
      <c r="T128" s="110"/>
      <c r="U128" s="110"/>
      <c r="V128" s="110"/>
      <c r="W128" s="110"/>
      <c r="X128" s="110"/>
      <c r="Y128" s="110"/>
      <c r="Z128" s="110"/>
      <c r="AA128" s="110"/>
      <c r="AB128" s="110"/>
      <c r="AC128" s="110"/>
      <c r="AD128" s="110"/>
      <c r="AE128" s="110"/>
      <c r="AF128" s="110"/>
      <c r="AG128" s="110"/>
      <c r="AH128" s="110"/>
      <c r="AI128" s="110"/>
    </row>
    <row r="129" spans="1:35" ht="15.75" hidden="1" customHeight="1">
      <c r="A129" s="44"/>
      <c r="B129" s="421" t="s">
        <v>31</v>
      </c>
      <c r="C129" s="422"/>
      <c r="D129" s="422"/>
      <c r="E129" s="422"/>
      <c r="F129" s="422"/>
      <c r="G129" s="422"/>
      <c r="H129" s="423"/>
      <c r="I129" s="61"/>
      <c r="J129" s="16"/>
      <c r="K129" s="16"/>
      <c r="L129" s="16"/>
      <c r="M129" s="16"/>
      <c r="N129" s="16"/>
      <c r="O129" s="16"/>
      <c r="P129" s="16"/>
      <c r="Q129" s="110"/>
      <c r="R129" s="110"/>
      <c r="S129" s="110"/>
      <c r="T129" s="110"/>
      <c r="U129" s="110"/>
      <c r="V129" s="110"/>
      <c r="W129" s="110"/>
      <c r="X129" s="110"/>
      <c r="Y129" s="110"/>
      <c r="Z129" s="110"/>
      <c r="AA129" s="110"/>
      <c r="AB129" s="110"/>
      <c r="AC129" s="110"/>
      <c r="AD129" s="110"/>
      <c r="AE129" s="110"/>
      <c r="AF129" s="110"/>
      <c r="AG129" s="110"/>
      <c r="AH129" s="110"/>
      <c r="AI129" s="110"/>
    </row>
    <row r="130" spans="1:35" ht="51" hidden="1">
      <c r="A130" s="400"/>
      <c r="B130" s="401"/>
      <c r="C130" s="401"/>
      <c r="D130" s="401"/>
      <c r="E130" s="401"/>
      <c r="F130" s="401"/>
      <c r="G130" s="401"/>
      <c r="H130" s="402"/>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0"/>
    </row>
    <row r="131" spans="1:35" ht="38.25" hidden="1">
      <c r="A131" s="403"/>
      <c r="B131" s="404"/>
      <c r="C131" s="404"/>
      <c r="D131" s="404"/>
      <c r="E131" s="404"/>
      <c r="F131" s="404"/>
      <c r="G131" s="404"/>
      <c r="H131" s="405"/>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0"/>
    </row>
    <row r="132" spans="1:35" ht="25.5" hidden="1">
      <c r="A132" s="403"/>
      <c r="B132" s="404"/>
      <c r="C132" s="404"/>
      <c r="D132" s="404"/>
      <c r="E132" s="404"/>
      <c r="F132" s="404"/>
      <c r="G132" s="404"/>
      <c r="H132" s="405"/>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0"/>
    </row>
    <row r="133" spans="1:35" ht="25.5" hidden="1">
      <c r="A133" s="406"/>
      <c r="B133" s="407"/>
      <c r="C133" s="407"/>
      <c r="D133" s="407"/>
      <c r="E133" s="407"/>
      <c r="F133" s="407"/>
      <c r="G133" s="407"/>
      <c r="H133" s="408"/>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0"/>
    </row>
    <row r="134" spans="1:35" ht="15.75" hidden="1" customHeight="1">
      <c r="A134" s="17" t="s">
        <v>69</v>
      </c>
      <c r="B134" s="421" t="s">
        <v>33</v>
      </c>
      <c r="C134" s="422"/>
      <c r="D134" s="422"/>
      <c r="E134" s="422"/>
      <c r="F134" s="422"/>
      <c r="G134" s="422"/>
      <c r="H134" s="423"/>
      <c r="I134" s="306"/>
      <c r="J134" s="20"/>
      <c r="K134" s="20"/>
      <c r="L134" s="20"/>
      <c r="M134" s="20"/>
      <c r="N134" s="20"/>
      <c r="O134" s="20"/>
      <c r="P134" s="20"/>
      <c r="Q134" s="110"/>
      <c r="R134" s="110"/>
      <c r="S134" s="110"/>
      <c r="T134" s="110"/>
      <c r="U134" s="110"/>
      <c r="V134" s="110"/>
      <c r="W134" s="110"/>
      <c r="X134" s="110"/>
      <c r="Y134" s="110"/>
      <c r="Z134" s="110"/>
      <c r="AA134" s="110"/>
      <c r="AB134" s="110"/>
      <c r="AC134" s="110"/>
      <c r="AD134" s="110"/>
      <c r="AE134" s="110"/>
      <c r="AF134" s="110"/>
      <c r="AG134" s="110"/>
      <c r="AH134" s="110"/>
      <c r="AI134" s="110"/>
    </row>
    <row r="135" spans="1:35" ht="51" hidden="1">
      <c r="A135" s="436"/>
      <c r="B135" s="386"/>
      <c r="C135" s="387"/>
      <c r="D135" s="387"/>
      <c r="E135" s="387"/>
      <c r="F135" s="387"/>
      <c r="G135" s="387"/>
      <c r="H135" s="388"/>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0"/>
    </row>
    <row r="136" spans="1:35" ht="38.25" hidden="1">
      <c r="A136" s="437"/>
      <c r="B136" s="389"/>
      <c r="C136" s="390"/>
      <c r="D136" s="390"/>
      <c r="E136" s="390"/>
      <c r="F136" s="390"/>
      <c r="G136" s="390"/>
      <c r="H136" s="391"/>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0"/>
    </row>
    <row r="137" spans="1:35" ht="25.5" hidden="1">
      <c r="A137" s="437"/>
      <c r="B137" s="389"/>
      <c r="C137" s="390"/>
      <c r="D137" s="390"/>
      <c r="E137" s="390"/>
      <c r="F137" s="390"/>
      <c r="G137" s="390"/>
      <c r="H137" s="391"/>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0"/>
    </row>
    <row r="138" spans="1:35" ht="25.5" hidden="1">
      <c r="A138" s="438"/>
      <c r="B138" s="392"/>
      <c r="C138" s="393"/>
      <c r="D138" s="393"/>
      <c r="E138" s="393"/>
      <c r="F138" s="393"/>
      <c r="G138" s="393"/>
      <c r="H138" s="394"/>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0"/>
    </row>
    <row r="139" spans="1:35" ht="53.25" customHeight="1">
      <c r="A139" s="430" t="s">
        <v>87</v>
      </c>
      <c r="B139" s="184" t="s">
        <v>25</v>
      </c>
      <c r="C139" s="397"/>
      <c r="D139" s="397"/>
      <c r="E139" s="397"/>
      <c r="F139" s="379">
        <v>46000</v>
      </c>
      <c r="G139" s="303"/>
      <c r="H139" s="303"/>
      <c r="I139" s="486" t="s">
        <v>60</v>
      </c>
      <c r="J139" s="11">
        <f>J140</f>
        <v>9514.7125199999991</v>
      </c>
      <c r="K139" s="11">
        <f t="shared" ref="K139:X139" si="46">K140</f>
        <v>5559.4481999999998</v>
      </c>
      <c r="L139" s="11">
        <f t="shared" si="46"/>
        <v>3231.9852099999998</v>
      </c>
      <c r="M139" s="11">
        <f t="shared" si="46"/>
        <v>723.27910999999995</v>
      </c>
      <c r="N139" s="11"/>
      <c r="O139" s="11">
        <f>O140</f>
        <v>11227.36</v>
      </c>
      <c r="P139" s="213">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641" t="s">
        <v>198</v>
      </c>
    </row>
    <row r="140" spans="1:35" ht="19.5" customHeight="1">
      <c r="A140" s="431"/>
      <c r="B140" s="15" t="s">
        <v>39</v>
      </c>
      <c r="C140" s="455"/>
      <c r="D140" s="455"/>
      <c r="E140" s="398"/>
      <c r="F140" s="485"/>
      <c r="G140" s="23">
        <v>2016</v>
      </c>
      <c r="H140" s="23">
        <v>2018</v>
      </c>
      <c r="I140" s="487"/>
      <c r="J140" s="12">
        <f>K140+L140+M140</f>
        <v>9514.7125199999991</v>
      </c>
      <c r="K140" s="12">
        <v>5559.4481999999998</v>
      </c>
      <c r="L140" s="12">
        <v>3231.9852099999998</v>
      </c>
      <c r="M140" s="12">
        <v>723.27910999999995</v>
      </c>
      <c r="N140" s="12"/>
      <c r="O140" s="12">
        <v>11227.36</v>
      </c>
      <c r="P140" s="12">
        <v>6560.15</v>
      </c>
      <c r="Q140" s="295">
        <f>SUM(Q141:Q148)</f>
        <v>998.024</v>
      </c>
      <c r="R140" s="295">
        <f>SUM(R141:R148)</f>
        <v>0</v>
      </c>
      <c r="S140" s="295">
        <f>SUM(S141:S148)</f>
        <v>550.38800000000003</v>
      </c>
      <c r="T140" s="295">
        <f>SUM(T141:T148)</f>
        <v>0</v>
      </c>
      <c r="U140" s="295">
        <f t="shared" ref="U140:AH140" si="48">SUM(U141:U148)</f>
        <v>447.63600000000002</v>
      </c>
      <c r="V140" s="295">
        <f t="shared" si="48"/>
        <v>0</v>
      </c>
      <c r="W140" s="295">
        <f t="shared" si="48"/>
        <v>0</v>
      </c>
      <c r="X140" s="295">
        <f t="shared" si="48"/>
        <v>0</v>
      </c>
      <c r="Y140" s="295">
        <f t="shared" si="48"/>
        <v>0</v>
      </c>
      <c r="Z140" s="295">
        <f t="shared" si="48"/>
        <v>1490.8609999999999</v>
      </c>
      <c r="AA140" s="295">
        <f t="shared" si="48"/>
        <v>1490.8609999999999</v>
      </c>
      <c r="AB140" s="295">
        <f t="shared" si="48"/>
        <v>0</v>
      </c>
      <c r="AC140" s="295">
        <f t="shared" si="48"/>
        <v>0</v>
      </c>
      <c r="AD140" s="295">
        <f>SUM(AD141:AD148)</f>
        <v>-998.024</v>
      </c>
      <c r="AE140" s="295">
        <f t="shared" si="48"/>
        <v>-998.024</v>
      </c>
      <c r="AF140" s="295">
        <f t="shared" si="48"/>
        <v>0</v>
      </c>
      <c r="AG140" s="295">
        <f t="shared" si="48"/>
        <v>0</v>
      </c>
      <c r="AH140" s="295">
        <f t="shared" si="48"/>
        <v>0</v>
      </c>
      <c r="AI140" s="642"/>
    </row>
    <row r="141" spans="1:35" s="200" customFormat="1">
      <c r="A141" s="191"/>
      <c r="B141" s="190" t="s">
        <v>166</v>
      </c>
      <c r="C141" s="192"/>
      <c r="D141" s="192"/>
      <c r="E141" s="193"/>
      <c r="F141" s="194"/>
      <c r="G141" s="195"/>
      <c r="H141" s="195"/>
      <c r="I141" s="196"/>
      <c r="J141" s="197"/>
      <c r="K141" s="197"/>
      <c r="L141" s="197"/>
      <c r="M141" s="197"/>
      <c r="N141" s="197"/>
      <c r="O141" s="197"/>
      <c r="P141" s="198">
        <f>R141+T141+V141+X141</f>
        <v>0</v>
      </c>
      <c r="Q141" s="198">
        <f>S141+U141+W141+Y141</f>
        <v>390</v>
      </c>
      <c r="R141" s="198">
        <v>0</v>
      </c>
      <c r="S141" s="198">
        <v>117</v>
      </c>
      <c r="T141" s="198">
        <v>0</v>
      </c>
      <c r="U141" s="199">
        <v>273</v>
      </c>
      <c r="V141" s="199"/>
      <c r="W141" s="199"/>
      <c r="X141" s="199"/>
      <c r="Y141" s="199"/>
      <c r="Z141" s="199">
        <f t="shared" ref="Z141:Z148" si="49">AA141</f>
        <v>390</v>
      </c>
      <c r="AA141" s="199">
        <v>390</v>
      </c>
      <c r="AB141" s="199"/>
      <c r="AC141" s="199"/>
      <c r="AD141" s="276">
        <f t="shared" ref="AD141:AD148" si="50">P141-Q141</f>
        <v>-390</v>
      </c>
      <c r="AE141" s="199">
        <f>AD141</f>
        <v>-390</v>
      </c>
      <c r="AF141" s="199"/>
      <c r="AG141" s="199"/>
      <c r="AH141" s="199"/>
      <c r="AI141" s="199"/>
    </row>
    <row r="142" spans="1:35" s="200" customFormat="1">
      <c r="A142" s="191"/>
      <c r="B142" s="190" t="s">
        <v>165</v>
      </c>
      <c r="C142" s="192"/>
      <c r="D142" s="192"/>
      <c r="E142" s="193"/>
      <c r="F142" s="194"/>
      <c r="G142" s="195"/>
      <c r="H142" s="195"/>
      <c r="I142" s="196"/>
      <c r="J142" s="197"/>
      <c r="K142" s="197"/>
      <c r="L142" s="197"/>
      <c r="M142" s="197"/>
      <c r="N142" s="197"/>
      <c r="O142" s="197"/>
      <c r="P142" s="198">
        <f t="shared" ref="P142:Q148" si="51">R142+T142+V142+X142</f>
        <v>0</v>
      </c>
      <c r="Q142" s="198">
        <f t="shared" si="51"/>
        <v>120</v>
      </c>
      <c r="R142" s="198">
        <v>0</v>
      </c>
      <c r="S142" s="198">
        <v>60</v>
      </c>
      <c r="T142" s="198">
        <v>0</v>
      </c>
      <c r="U142" s="199">
        <v>60</v>
      </c>
      <c r="V142" s="199"/>
      <c r="W142" s="199"/>
      <c r="X142" s="199"/>
      <c r="Y142" s="199"/>
      <c r="Z142" s="199">
        <f t="shared" si="49"/>
        <v>120</v>
      </c>
      <c r="AA142" s="199">
        <v>120</v>
      </c>
      <c r="AB142" s="199"/>
      <c r="AC142" s="199"/>
      <c r="AD142" s="276">
        <f t="shared" si="50"/>
        <v>-120</v>
      </c>
      <c r="AE142" s="199">
        <f t="shared" ref="AE142:AE148" si="52">AD142</f>
        <v>-120</v>
      </c>
      <c r="AF142" s="199"/>
      <c r="AG142" s="199"/>
      <c r="AH142" s="199"/>
      <c r="AI142" s="199"/>
    </row>
    <row r="143" spans="1:35" s="200" customFormat="1">
      <c r="A143" s="191"/>
      <c r="B143" s="201" t="s">
        <v>164</v>
      </c>
      <c r="C143" s="192"/>
      <c r="D143" s="192"/>
      <c r="E143" s="193"/>
      <c r="F143" s="194"/>
      <c r="G143" s="195"/>
      <c r="H143" s="195"/>
      <c r="I143" s="196"/>
      <c r="J143" s="197"/>
      <c r="K143" s="197"/>
      <c r="L143" s="197"/>
      <c r="M143" s="197"/>
      <c r="N143" s="197"/>
      <c r="O143" s="197"/>
      <c r="P143" s="198">
        <f t="shared" si="51"/>
        <v>0</v>
      </c>
      <c r="Q143" s="198">
        <f t="shared" si="51"/>
        <v>253.34200000000001</v>
      </c>
      <c r="R143" s="198">
        <v>0</v>
      </c>
      <c r="S143" s="198">
        <v>253.34200000000001</v>
      </c>
      <c r="T143" s="198">
        <v>0</v>
      </c>
      <c r="U143" s="199">
        <v>0</v>
      </c>
      <c r="V143" s="199"/>
      <c r="W143" s="199"/>
      <c r="X143" s="199"/>
      <c r="Y143" s="199"/>
      <c r="Z143" s="199">
        <f t="shared" si="49"/>
        <v>844.47500000000002</v>
      </c>
      <c r="AA143" s="199">
        <v>844.47500000000002</v>
      </c>
      <c r="AB143" s="199"/>
      <c r="AC143" s="199"/>
      <c r="AD143" s="276">
        <f t="shared" si="50"/>
        <v>-253.34200000000001</v>
      </c>
      <c r="AE143" s="199">
        <f t="shared" si="52"/>
        <v>-253.34200000000001</v>
      </c>
      <c r="AF143" s="199"/>
      <c r="AG143" s="199"/>
      <c r="AH143" s="199"/>
      <c r="AI143" s="199"/>
    </row>
    <row r="144" spans="1:35" s="200" customFormat="1">
      <c r="A144" s="191"/>
      <c r="B144" s="201" t="s">
        <v>163</v>
      </c>
      <c r="C144" s="192"/>
      <c r="D144" s="192"/>
      <c r="E144" s="193"/>
      <c r="F144" s="194"/>
      <c r="G144" s="195"/>
      <c r="H144" s="195"/>
      <c r="I144" s="196"/>
      <c r="J144" s="197"/>
      <c r="K144" s="197"/>
      <c r="L144" s="197"/>
      <c r="M144" s="197"/>
      <c r="N144" s="197"/>
      <c r="O144" s="197"/>
      <c r="P144" s="198">
        <f t="shared" si="51"/>
        <v>0</v>
      </c>
      <c r="Q144" s="198">
        <f t="shared" si="51"/>
        <v>91.2</v>
      </c>
      <c r="R144" s="198">
        <v>0</v>
      </c>
      <c r="S144" s="198">
        <v>27.36</v>
      </c>
      <c r="T144" s="198">
        <v>0</v>
      </c>
      <c r="U144" s="199">
        <v>63.84</v>
      </c>
      <c r="V144" s="199"/>
      <c r="W144" s="199"/>
      <c r="X144" s="199"/>
      <c r="Y144" s="199"/>
      <c r="Z144" s="199">
        <f t="shared" si="49"/>
        <v>91.2</v>
      </c>
      <c r="AA144" s="199">
        <v>91.2</v>
      </c>
      <c r="AB144" s="199"/>
      <c r="AC144" s="199"/>
      <c r="AD144" s="276">
        <f t="shared" si="50"/>
        <v>-91.2</v>
      </c>
      <c r="AE144" s="199">
        <f t="shared" si="52"/>
        <v>-91.2</v>
      </c>
      <c r="AF144" s="199"/>
      <c r="AG144" s="199"/>
      <c r="AH144" s="199"/>
      <c r="AI144" s="199"/>
    </row>
    <row r="145" spans="1:35" s="200" customFormat="1" ht="16.5" customHeight="1">
      <c r="A145" s="191"/>
      <c r="B145" s="190" t="s">
        <v>175</v>
      </c>
      <c r="C145" s="192"/>
      <c r="D145" s="192"/>
      <c r="E145" s="193"/>
      <c r="F145" s="194"/>
      <c r="G145" s="195"/>
      <c r="H145" s="195"/>
      <c r="I145" s="196"/>
      <c r="J145" s="197"/>
      <c r="K145" s="197"/>
      <c r="L145" s="197"/>
      <c r="M145" s="197"/>
      <c r="N145" s="197"/>
      <c r="O145" s="197"/>
      <c r="P145" s="198">
        <f t="shared" si="51"/>
        <v>0</v>
      </c>
      <c r="Q145" s="198">
        <f>S145+U145+W145+Y145</f>
        <v>85.5</v>
      </c>
      <c r="R145" s="198">
        <v>0</v>
      </c>
      <c r="S145" s="198">
        <v>47.5</v>
      </c>
      <c r="T145" s="198">
        <v>0</v>
      </c>
      <c r="U145" s="199">
        <v>38</v>
      </c>
      <c r="V145" s="199"/>
      <c r="W145" s="199"/>
      <c r="X145" s="199"/>
      <c r="Y145" s="199"/>
      <c r="Z145" s="199">
        <f t="shared" si="49"/>
        <v>0</v>
      </c>
      <c r="AA145" s="199">
        <v>0</v>
      </c>
      <c r="AB145" s="199"/>
      <c r="AC145" s="199"/>
      <c r="AD145" s="276">
        <f t="shared" si="50"/>
        <v>-85.5</v>
      </c>
      <c r="AE145" s="199">
        <f t="shared" si="52"/>
        <v>-85.5</v>
      </c>
      <c r="AF145" s="199"/>
      <c r="AG145" s="199"/>
      <c r="AH145" s="199"/>
      <c r="AI145" s="199"/>
    </row>
    <row r="146" spans="1:35" s="200" customFormat="1">
      <c r="A146" s="191"/>
      <c r="B146" s="190" t="s">
        <v>173</v>
      </c>
      <c r="C146" s="192"/>
      <c r="D146" s="192"/>
      <c r="E146" s="193"/>
      <c r="F146" s="194"/>
      <c r="G146" s="195"/>
      <c r="H146" s="195"/>
      <c r="I146" s="196"/>
      <c r="J146" s="197"/>
      <c r="K146" s="197"/>
      <c r="L146" s="197"/>
      <c r="M146" s="197"/>
      <c r="N146" s="197"/>
      <c r="O146" s="197"/>
      <c r="P146" s="198">
        <f t="shared" si="51"/>
        <v>0</v>
      </c>
      <c r="Q146" s="198">
        <f t="shared" si="51"/>
        <v>30.861999999999998</v>
      </c>
      <c r="R146" s="198">
        <v>0</v>
      </c>
      <c r="S146" s="198">
        <v>18.065999999999999</v>
      </c>
      <c r="T146" s="198"/>
      <c r="U146" s="199">
        <v>12.795999999999999</v>
      </c>
      <c r="V146" s="199"/>
      <c r="W146" s="199"/>
      <c r="X146" s="199"/>
      <c r="Y146" s="199"/>
      <c r="Z146" s="199">
        <f t="shared" si="49"/>
        <v>18.065999999999999</v>
      </c>
      <c r="AA146" s="199">
        <v>18.065999999999999</v>
      </c>
      <c r="AB146" s="199"/>
      <c r="AC146" s="199"/>
      <c r="AD146" s="276">
        <f t="shared" si="50"/>
        <v>-30.861999999999998</v>
      </c>
      <c r="AE146" s="199">
        <f t="shared" si="52"/>
        <v>-30.861999999999998</v>
      </c>
      <c r="AF146" s="199"/>
      <c r="AG146" s="199"/>
      <c r="AH146" s="199"/>
      <c r="AI146" s="199"/>
    </row>
    <row r="147" spans="1:35" s="200" customFormat="1">
      <c r="A147" s="191"/>
      <c r="B147" s="190" t="s">
        <v>202</v>
      </c>
      <c r="C147" s="192"/>
      <c r="D147" s="192"/>
      <c r="E147" s="193"/>
      <c r="F147" s="194"/>
      <c r="G147" s="195"/>
      <c r="H147" s="195"/>
      <c r="I147" s="196"/>
      <c r="J147" s="197"/>
      <c r="K147" s="197"/>
      <c r="L147" s="197"/>
      <c r="M147" s="197"/>
      <c r="N147" s="197"/>
      <c r="O147" s="197"/>
      <c r="P147" s="198"/>
      <c r="Q147" s="198"/>
      <c r="R147" s="198"/>
      <c r="S147" s="198"/>
      <c r="T147" s="198"/>
      <c r="U147" s="199"/>
      <c r="V147" s="199"/>
      <c r="W147" s="199"/>
      <c r="X147" s="199"/>
      <c r="Y147" s="199"/>
      <c r="Z147" s="199">
        <f t="shared" si="49"/>
        <v>0</v>
      </c>
      <c r="AA147" s="199">
        <v>0</v>
      </c>
      <c r="AB147" s="199"/>
      <c r="AC147" s="199"/>
      <c r="AD147" s="276">
        <f t="shared" si="50"/>
        <v>0</v>
      </c>
      <c r="AE147" s="199"/>
      <c r="AF147" s="199"/>
      <c r="AG147" s="199"/>
      <c r="AH147" s="199"/>
      <c r="AI147" s="199"/>
    </row>
    <row r="148" spans="1:35" s="200" customFormat="1" ht="15" customHeight="1">
      <c r="A148" s="191"/>
      <c r="B148" s="190" t="s">
        <v>174</v>
      </c>
      <c r="C148" s="192"/>
      <c r="D148" s="192"/>
      <c r="E148" s="193"/>
      <c r="F148" s="194"/>
      <c r="G148" s="195"/>
      <c r="H148" s="195"/>
      <c r="I148" s="196"/>
      <c r="J148" s="197"/>
      <c r="K148" s="197"/>
      <c r="L148" s="197"/>
      <c r="M148" s="197"/>
      <c r="N148" s="197"/>
      <c r="O148" s="197"/>
      <c r="P148" s="198">
        <f>R148+T148+V148+X148</f>
        <v>0</v>
      </c>
      <c r="Q148" s="198">
        <f t="shared" si="51"/>
        <v>27.12</v>
      </c>
      <c r="R148" s="198">
        <v>0</v>
      </c>
      <c r="S148" s="198">
        <v>27.12</v>
      </c>
      <c r="T148" s="198"/>
      <c r="U148" s="199"/>
      <c r="V148" s="199"/>
      <c r="W148" s="199"/>
      <c r="X148" s="199"/>
      <c r="Y148" s="199"/>
      <c r="Z148" s="199">
        <f t="shared" si="49"/>
        <v>27.12</v>
      </c>
      <c r="AA148" s="199">
        <v>27.12</v>
      </c>
      <c r="AB148" s="199"/>
      <c r="AC148" s="199"/>
      <c r="AD148" s="276">
        <f t="shared" si="50"/>
        <v>-27.12</v>
      </c>
      <c r="AE148" s="199">
        <f t="shared" si="52"/>
        <v>-27.12</v>
      </c>
      <c r="AF148" s="199"/>
      <c r="AG148" s="199"/>
      <c r="AH148" s="199"/>
      <c r="AI148" s="199"/>
    </row>
    <row r="149" spans="1:35" ht="25.5" hidden="1">
      <c r="A149" s="430" t="s">
        <v>88</v>
      </c>
      <c r="B149" s="592" t="s">
        <v>162</v>
      </c>
      <c r="C149" s="397"/>
      <c r="D149" s="397"/>
      <c r="E149" s="397"/>
      <c r="F149" s="379" t="s">
        <v>59</v>
      </c>
      <c r="G149" s="383">
        <v>2016</v>
      </c>
      <c r="H149" s="383">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0"/>
      <c r="R149" s="110"/>
      <c r="S149" s="110"/>
      <c r="T149" s="110"/>
      <c r="U149" s="110"/>
      <c r="V149" s="110"/>
      <c r="W149" s="110"/>
      <c r="X149" s="110"/>
      <c r="Y149" s="110"/>
      <c r="Z149" s="110"/>
      <c r="AA149" s="110"/>
      <c r="AB149" s="110"/>
      <c r="AC149" s="110"/>
      <c r="AD149" s="110"/>
      <c r="AE149" s="110"/>
      <c r="AF149" s="110"/>
      <c r="AG149" s="110"/>
      <c r="AH149" s="110"/>
      <c r="AI149" s="110"/>
    </row>
    <row r="150" spans="1:35" hidden="1">
      <c r="A150" s="431"/>
      <c r="B150" s="593"/>
      <c r="C150" s="398"/>
      <c r="D150" s="398"/>
      <c r="E150" s="398"/>
      <c r="F150" s="380"/>
      <c r="G150" s="384"/>
      <c r="H150" s="384"/>
      <c r="I150" s="61" t="s">
        <v>46</v>
      </c>
      <c r="J150" s="16">
        <f>K150+L150+M150</f>
        <v>235620.25999999998</v>
      </c>
      <c r="K150" s="16">
        <v>184024.58</v>
      </c>
      <c r="L150" s="16">
        <v>51595.68</v>
      </c>
      <c r="M150" s="16">
        <v>0</v>
      </c>
      <c r="N150" s="16">
        <v>0</v>
      </c>
      <c r="O150" s="16">
        <v>278031.90999999997</v>
      </c>
      <c r="P150" s="16">
        <v>217149</v>
      </c>
      <c r="Q150" s="110"/>
      <c r="R150" s="110"/>
      <c r="S150" s="110"/>
      <c r="T150" s="110"/>
      <c r="U150" s="110"/>
      <c r="V150" s="110"/>
      <c r="W150" s="110"/>
      <c r="X150" s="110"/>
      <c r="Y150" s="110"/>
      <c r="Z150" s="110"/>
      <c r="AA150" s="110"/>
      <c r="AB150" s="110"/>
      <c r="AC150" s="110"/>
      <c r="AD150" s="110"/>
      <c r="AE150" s="110"/>
      <c r="AF150" s="110"/>
      <c r="AG150" s="110"/>
      <c r="AH150" s="110"/>
      <c r="AI150" s="110"/>
    </row>
    <row r="151" spans="1:35" hidden="1">
      <c r="A151" s="431"/>
      <c r="B151" s="593"/>
      <c r="C151" s="398"/>
      <c r="D151" s="398"/>
      <c r="E151" s="398"/>
      <c r="F151" s="380"/>
      <c r="G151" s="384"/>
      <c r="H151" s="384"/>
      <c r="I151" s="61" t="s">
        <v>42</v>
      </c>
      <c r="J151" s="16">
        <f>K151+L151+M151</f>
        <v>9651.94</v>
      </c>
      <c r="K151" s="16">
        <v>7538.38</v>
      </c>
      <c r="L151" s="16">
        <v>2113.56</v>
      </c>
      <c r="M151" s="16">
        <v>0</v>
      </c>
      <c r="N151" s="16">
        <v>0</v>
      </c>
      <c r="O151" s="16">
        <v>11389.29</v>
      </c>
      <c r="P151" s="16">
        <v>8895.2900000000009</v>
      </c>
      <c r="Q151" s="110"/>
      <c r="R151" s="110"/>
      <c r="S151" s="110"/>
      <c r="T151" s="110"/>
      <c r="U151" s="110"/>
      <c r="V151" s="110"/>
      <c r="W151" s="110"/>
      <c r="X151" s="110"/>
      <c r="Y151" s="110"/>
      <c r="Z151" s="110"/>
      <c r="AA151" s="110"/>
      <c r="AB151" s="110"/>
      <c r="AC151" s="110"/>
      <c r="AD151" s="110"/>
      <c r="AE151" s="110"/>
      <c r="AF151" s="110"/>
      <c r="AG151" s="110"/>
      <c r="AH151" s="110"/>
      <c r="AI151" s="110"/>
    </row>
    <row r="152" spans="1:35" hidden="1">
      <c r="A152" s="432"/>
      <c r="B152" s="594"/>
      <c r="C152" s="399"/>
      <c r="D152" s="399"/>
      <c r="E152" s="399"/>
      <c r="F152" s="417"/>
      <c r="G152" s="385"/>
      <c r="H152" s="385"/>
      <c r="I152" s="61" t="s">
        <v>44</v>
      </c>
      <c r="J152" s="12">
        <f>K152+L152+M152</f>
        <v>38607.629999999997</v>
      </c>
      <c r="K152" s="12">
        <v>30153.39</v>
      </c>
      <c r="L152" s="12">
        <v>8454.24</v>
      </c>
      <c r="M152" s="12">
        <v>0</v>
      </c>
      <c r="N152" s="12">
        <v>0</v>
      </c>
      <c r="O152" s="12">
        <v>45557</v>
      </c>
      <c r="P152" s="12">
        <v>35581</v>
      </c>
      <c r="Q152" s="110"/>
      <c r="R152" s="110"/>
      <c r="S152" s="110"/>
      <c r="T152" s="110"/>
      <c r="U152" s="110"/>
      <c r="V152" s="110"/>
      <c r="W152" s="110"/>
      <c r="X152" s="110"/>
      <c r="Y152" s="110"/>
      <c r="Z152" s="110"/>
      <c r="AA152" s="110"/>
      <c r="AB152" s="110"/>
      <c r="AC152" s="110"/>
      <c r="AD152" s="110"/>
      <c r="AE152" s="110"/>
      <c r="AF152" s="110"/>
      <c r="AG152" s="110"/>
      <c r="AH152" s="110"/>
      <c r="AI152" s="110"/>
    </row>
    <row r="153" spans="1:35" hidden="1"/>
    <row r="154" spans="1:35" hidden="1">
      <c r="B154" s="123" t="s">
        <v>149</v>
      </c>
      <c r="C154" s="123"/>
      <c r="D154" s="123"/>
      <c r="E154" s="123"/>
    </row>
    <row r="155" spans="1:35" hidden="1">
      <c r="B155" s="123" t="s">
        <v>150</v>
      </c>
      <c r="C155" s="123"/>
      <c r="D155" s="123"/>
      <c r="E155" s="123"/>
    </row>
    <row r="156" spans="1:35" hidden="1">
      <c r="B156" s="123" t="s">
        <v>151</v>
      </c>
      <c r="C156" s="123"/>
      <c r="D156" s="123"/>
      <c r="E156" s="123"/>
    </row>
    <row r="157" spans="1:35" hidden="1">
      <c r="B157" s="278" t="s">
        <v>176</v>
      </c>
      <c r="C157" s="123"/>
      <c r="D157" s="123"/>
      <c r="E157" s="123"/>
    </row>
    <row r="158" spans="1:35">
      <c r="B158" s="123"/>
      <c r="C158" s="123"/>
      <c r="D158" s="123"/>
      <c r="E158" s="123"/>
    </row>
    <row r="159" spans="1:35">
      <c r="B159" s="123"/>
      <c r="C159" s="123"/>
      <c r="D159" s="123"/>
      <c r="E159" s="123"/>
    </row>
    <row r="161" spans="2:20" ht="18.75">
      <c r="B161" s="279"/>
      <c r="C161" s="279"/>
      <c r="D161" s="279"/>
      <c r="E161" s="279"/>
      <c r="F161" s="279"/>
      <c r="G161" s="280"/>
      <c r="H161" s="280"/>
      <c r="I161" s="280"/>
      <c r="J161" s="280"/>
      <c r="K161" s="281"/>
      <c r="L161" s="280"/>
      <c r="M161" s="281"/>
      <c r="N161" s="280"/>
      <c r="O161" s="280"/>
      <c r="P161" s="280"/>
      <c r="Q161" s="282"/>
      <c r="R161" s="282"/>
      <c r="S161" s="281"/>
      <c r="T161" s="282"/>
    </row>
    <row r="162" spans="2:20" ht="18.75">
      <c r="B162" s="279"/>
      <c r="C162" s="279"/>
      <c r="D162" s="279"/>
      <c r="E162" s="279"/>
      <c r="F162" s="279"/>
      <c r="G162" s="280"/>
      <c r="H162" s="280"/>
      <c r="I162" s="280"/>
      <c r="J162" s="280"/>
      <c r="K162" s="281"/>
      <c r="L162" s="280"/>
      <c r="M162" s="281"/>
      <c r="N162" s="280"/>
      <c r="O162" s="280"/>
      <c r="P162" s="280"/>
      <c r="Q162" s="282"/>
      <c r="R162" s="282"/>
      <c r="S162" s="281"/>
      <c r="T162" s="282"/>
    </row>
    <row r="163" spans="2:20" ht="18.75" hidden="1">
      <c r="B163" s="279"/>
      <c r="C163" s="279"/>
      <c r="D163" s="279"/>
      <c r="E163" s="279"/>
      <c r="F163" s="279"/>
      <c r="G163" s="280"/>
      <c r="H163" s="280"/>
      <c r="I163" s="280"/>
      <c r="J163" s="280"/>
      <c r="K163" s="280"/>
      <c r="L163" s="280"/>
      <c r="M163" s="280"/>
      <c r="N163" s="280"/>
      <c r="O163" s="280"/>
      <c r="P163" s="280"/>
      <c r="Q163" s="282"/>
      <c r="R163" s="282"/>
      <c r="S163" s="280"/>
      <c r="T163" s="282"/>
    </row>
    <row r="164" spans="2:20" ht="18.75" hidden="1">
      <c r="B164" s="279" t="s">
        <v>177</v>
      </c>
      <c r="C164" s="279"/>
      <c r="D164" s="279"/>
      <c r="E164" s="279"/>
      <c r="F164" s="279"/>
      <c r="G164" s="280"/>
      <c r="H164" s="280"/>
      <c r="I164" s="280"/>
      <c r="J164" s="280"/>
      <c r="K164" s="281"/>
      <c r="L164" s="280"/>
      <c r="M164" s="281" t="s">
        <v>178</v>
      </c>
      <c r="N164" s="280"/>
      <c r="O164" s="280"/>
      <c r="P164" s="280"/>
      <c r="Q164" s="282"/>
      <c r="R164" s="282"/>
      <c r="S164" s="281" t="s">
        <v>178</v>
      </c>
      <c r="T164" s="282"/>
    </row>
    <row r="165" spans="2:20" ht="18.75" hidden="1">
      <c r="B165" s="279"/>
      <c r="C165" s="279"/>
      <c r="D165" s="279"/>
      <c r="E165" s="279"/>
      <c r="F165" s="279"/>
      <c r="G165" s="280"/>
      <c r="H165" s="280"/>
      <c r="I165" s="280"/>
      <c r="J165" s="280"/>
      <c r="K165" s="281"/>
      <c r="L165" s="280"/>
      <c r="M165" s="281"/>
      <c r="N165" s="280"/>
      <c r="O165" s="280"/>
      <c r="P165" s="280"/>
      <c r="Q165" s="282"/>
      <c r="R165" s="282"/>
      <c r="S165" s="281"/>
      <c r="T165" s="282"/>
    </row>
    <row r="166" spans="2:20" ht="18.75" hidden="1">
      <c r="B166" s="279"/>
      <c r="C166" s="279"/>
      <c r="D166" s="279"/>
      <c r="E166" s="279"/>
      <c r="F166" s="279"/>
      <c r="G166" s="280"/>
      <c r="H166" s="280"/>
      <c r="I166" s="280"/>
      <c r="J166" s="280"/>
      <c r="K166" s="281"/>
      <c r="L166" s="280"/>
      <c r="M166" s="281"/>
      <c r="N166" s="280"/>
      <c r="O166" s="280"/>
      <c r="P166" s="280"/>
      <c r="Q166" s="282"/>
      <c r="R166" s="282"/>
      <c r="S166" s="281"/>
      <c r="T166" s="282"/>
    </row>
    <row r="167" spans="2:20" ht="18.75" hidden="1">
      <c r="B167" s="279" t="s">
        <v>179</v>
      </c>
      <c r="C167" s="279"/>
      <c r="D167" s="279"/>
      <c r="E167" s="279"/>
      <c r="F167" s="279"/>
      <c r="G167" s="280"/>
      <c r="H167" s="280"/>
      <c r="I167" s="280"/>
      <c r="J167" s="280"/>
      <c r="K167" s="281"/>
      <c r="L167" s="280"/>
      <c r="M167" s="281" t="s">
        <v>180</v>
      </c>
      <c r="N167" s="280"/>
      <c r="O167" s="280"/>
      <c r="P167" s="280"/>
      <c r="Q167" s="282"/>
      <c r="R167" s="282"/>
      <c r="S167" s="281" t="s">
        <v>180</v>
      </c>
      <c r="T167" s="282"/>
    </row>
    <row r="168" spans="2:20" ht="18.75" hidden="1">
      <c r="B168" s="279"/>
      <c r="C168" s="279"/>
      <c r="D168" s="279"/>
      <c r="E168" s="279"/>
      <c r="F168" s="279"/>
      <c r="G168" s="280"/>
      <c r="H168" s="280"/>
      <c r="I168" s="280"/>
      <c r="J168" s="280"/>
      <c r="K168" s="281"/>
      <c r="L168" s="280"/>
      <c r="M168" s="281"/>
      <c r="N168" s="280"/>
      <c r="O168" s="280"/>
      <c r="P168" s="280"/>
      <c r="Q168" s="282"/>
      <c r="R168" s="282"/>
      <c r="S168" s="281"/>
      <c r="T168" s="282"/>
    </row>
    <row r="169" spans="2:20" ht="18.75" hidden="1">
      <c r="B169" s="279"/>
      <c r="C169" s="279"/>
      <c r="D169" s="279"/>
      <c r="E169" s="279"/>
      <c r="F169" s="279"/>
      <c r="G169" s="280"/>
      <c r="H169" s="280"/>
      <c r="I169" s="280"/>
      <c r="J169" s="280"/>
      <c r="K169" s="280"/>
      <c r="L169" s="280"/>
      <c r="M169" s="280"/>
      <c r="N169" s="280"/>
      <c r="O169" s="280"/>
      <c r="P169" s="280"/>
      <c r="Q169" s="282"/>
      <c r="R169" s="282"/>
      <c r="S169" s="280"/>
      <c r="T169" s="282"/>
    </row>
    <row r="170" spans="2:20" ht="18.75" hidden="1">
      <c r="B170" s="279" t="s">
        <v>181</v>
      </c>
      <c r="C170" s="279"/>
      <c r="D170" s="279"/>
      <c r="E170" s="279"/>
      <c r="F170" s="279"/>
      <c r="G170" s="280"/>
      <c r="H170" s="280"/>
      <c r="I170" s="280"/>
      <c r="J170" s="280"/>
      <c r="K170" s="281"/>
      <c r="L170" s="280"/>
      <c r="M170" s="281" t="s">
        <v>182</v>
      </c>
      <c r="N170" s="280"/>
      <c r="O170" s="280"/>
      <c r="P170" s="280"/>
      <c r="Q170" s="282"/>
      <c r="R170" s="282"/>
      <c r="S170" s="281" t="s">
        <v>183</v>
      </c>
      <c r="T170" s="282"/>
    </row>
    <row r="171" spans="2:20" ht="18.75" hidden="1">
      <c r="B171" s="279"/>
      <c r="C171" s="279"/>
      <c r="D171" s="279"/>
      <c r="E171" s="279"/>
      <c r="F171" s="279"/>
      <c r="G171" s="279"/>
      <c r="H171" s="279"/>
      <c r="I171" s="279"/>
      <c r="J171" s="279"/>
      <c r="K171" s="279"/>
      <c r="L171" s="279"/>
      <c r="M171" s="279"/>
      <c r="N171" s="279"/>
      <c r="O171" s="279"/>
      <c r="P171" s="279"/>
      <c r="Q171" s="279"/>
      <c r="R171" s="282"/>
      <c r="S171" s="279"/>
      <c r="T171" s="282"/>
    </row>
    <row r="172" spans="2:20" ht="18.75" hidden="1">
      <c r="B172" s="279"/>
      <c r="C172" s="279"/>
      <c r="D172" s="279"/>
      <c r="E172" s="279"/>
      <c r="F172" s="279"/>
      <c r="G172" s="279"/>
      <c r="H172" s="279"/>
      <c r="I172" s="279"/>
      <c r="J172" s="279"/>
      <c r="K172" s="279"/>
      <c r="L172" s="279"/>
      <c r="M172" s="279"/>
      <c r="N172" s="279"/>
      <c r="O172" s="279"/>
      <c r="P172" s="279"/>
      <c r="Q172" s="279"/>
      <c r="R172" s="282"/>
      <c r="S172" s="279"/>
      <c r="T172" s="282"/>
    </row>
    <row r="173" spans="2:20" ht="18.75" hidden="1">
      <c r="B173" s="283" t="s">
        <v>184</v>
      </c>
      <c r="C173" s="279"/>
      <c r="D173" s="279"/>
      <c r="E173" s="279"/>
      <c r="F173" s="279"/>
      <c r="G173" s="279" t="s">
        <v>185</v>
      </c>
      <c r="H173" s="280"/>
      <c r="I173" s="279" t="s">
        <v>189</v>
      </c>
      <c r="J173" s="280"/>
      <c r="K173" s="280"/>
      <c r="L173" s="281"/>
      <c r="M173" s="281"/>
      <c r="N173" s="280"/>
      <c r="O173" s="280"/>
      <c r="P173" s="280"/>
      <c r="Q173" s="280"/>
      <c r="R173" s="282"/>
      <c r="S173" s="279" t="s">
        <v>186</v>
      </c>
      <c r="T173" s="282"/>
    </row>
    <row r="174" spans="2:20" ht="18.75" hidden="1">
      <c r="B174" s="279"/>
      <c r="C174" s="279"/>
      <c r="D174" s="279"/>
      <c r="E174" s="279"/>
      <c r="F174" s="279"/>
      <c r="G174" s="280"/>
      <c r="H174" s="280"/>
      <c r="I174" s="280"/>
      <c r="J174" s="280"/>
      <c r="K174" s="280"/>
      <c r="L174" s="281"/>
      <c r="M174" s="280"/>
      <c r="N174" s="280"/>
      <c r="O174" s="280"/>
      <c r="P174" s="280"/>
      <c r="Q174" s="280"/>
      <c r="R174" s="282"/>
      <c r="S174" s="280"/>
      <c r="T174" s="282"/>
    </row>
    <row r="175" spans="2:20" ht="18.75" hidden="1">
      <c r="B175" s="279"/>
      <c r="C175" s="279"/>
      <c r="D175" s="279"/>
      <c r="E175" s="279"/>
      <c r="F175" s="279"/>
      <c r="G175" s="280"/>
      <c r="H175" s="280"/>
      <c r="I175" s="280"/>
      <c r="J175" s="280"/>
      <c r="K175" s="280"/>
      <c r="L175" s="281"/>
      <c r="M175" s="280"/>
      <c r="N175" s="280"/>
      <c r="O175" s="280"/>
      <c r="P175" s="280"/>
      <c r="Q175" s="280"/>
      <c r="R175" s="282"/>
      <c r="S175" s="280"/>
      <c r="T175" s="282"/>
    </row>
    <row r="176" spans="2:20" ht="18.75" hidden="1">
      <c r="B176" s="279"/>
      <c r="C176" s="279"/>
      <c r="D176" s="279"/>
      <c r="E176" s="279"/>
      <c r="F176" s="279"/>
      <c r="G176" s="279" t="s">
        <v>187</v>
      </c>
      <c r="H176" s="280"/>
      <c r="I176" s="279" t="s">
        <v>187</v>
      </c>
      <c r="J176" s="280"/>
      <c r="K176" s="280"/>
      <c r="L176" s="281"/>
      <c r="M176" s="280"/>
      <c r="N176" s="280"/>
      <c r="O176" s="280"/>
      <c r="P176" s="280"/>
      <c r="Q176" s="280"/>
      <c r="R176" s="282"/>
      <c r="S176" s="279" t="s">
        <v>188</v>
      </c>
      <c r="T176" s="282"/>
    </row>
  </sheetData>
  <mergeCells count="198">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E9:AE10"/>
    <mergeCell ref="AF9:AF10"/>
    <mergeCell ref="AG9:AH9"/>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A46:A47"/>
    <mergeCell ref="C46:C47"/>
    <mergeCell ref="D46:D47"/>
    <mergeCell ref="E46:E47"/>
    <mergeCell ref="F46:F47"/>
    <mergeCell ref="I46:I47"/>
    <mergeCell ref="A44:A45"/>
    <mergeCell ref="C44:C45"/>
    <mergeCell ref="D44:D45"/>
    <mergeCell ref="E44:E45"/>
    <mergeCell ref="F44:F45"/>
    <mergeCell ref="I44:I45"/>
    <mergeCell ref="H48:H51"/>
    <mergeCell ref="B49:B51"/>
    <mergeCell ref="A52:A55"/>
    <mergeCell ref="C52:C55"/>
    <mergeCell ref="D52:D55"/>
    <mergeCell ref="E52:E55"/>
    <mergeCell ref="F52:F55"/>
    <mergeCell ref="A48:A49"/>
    <mergeCell ref="C48:C51"/>
    <mergeCell ref="D48:D51"/>
    <mergeCell ref="E48:E51"/>
    <mergeCell ref="F48:F51"/>
    <mergeCell ref="G48:G51"/>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A61:A65"/>
    <mergeCell ref="B61:H65"/>
    <mergeCell ref="A66:A67"/>
    <mergeCell ref="C66:C67"/>
    <mergeCell ref="D66:D67"/>
    <mergeCell ref="E66:E67"/>
    <mergeCell ref="F66:F67"/>
    <mergeCell ref="G66:G67"/>
    <mergeCell ref="H66:H67"/>
    <mergeCell ref="I66:I67"/>
    <mergeCell ref="B68:H68"/>
    <mergeCell ref="A69:H72"/>
    <mergeCell ref="B73:H73"/>
    <mergeCell ref="A74:H77"/>
    <mergeCell ref="A78:A79"/>
    <mergeCell ref="C78:C79"/>
    <mergeCell ref="D78:D79"/>
    <mergeCell ref="E78:E79"/>
    <mergeCell ref="F78:F79"/>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B85:H89"/>
    <mergeCell ref="A86:A89"/>
    <mergeCell ref="A90:A91"/>
    <mergeCell ref="C90:C91"/>
    <mergeCell ref="D90:D91"/>
    <mergeCell ref="E90:E91"/>
    <mergeCell ref="F90:F91"/>
    <mergeCell ref="G90:G91"/>
    <mergeCell ref="H90:H91"/>
    <mergeCell ref="I90:I91"/>
    <mergeCell ref="AI90:AI91"/>
    <mergeCell ref="A94:A95"/>
    <mergeCell ref="C94:C95"/>
    <mergeCell ref="D94:D95"/>
    <mergeCell ref="E94:E95"/>
    <mergeCell ref="G94:G95"/>
    <mergeCell ref="H94:H95"/>
    <mergeCell ref="I94:I95"/>
    <mergeCell ref="AI94:AI95"/>
    <mergeCell ref="A100:H104"/>
    <mergeCell ref="A105:H109"/>
    <mergeCell ref="B110:H110"/>
    <mergeCell ref="A111:A114"/>
    <mergeCell ref="B111:H114"/>
    <mergeCell ref="A115:A116"/>
    <mergeCell ref="C115:C116"/>
    <mergeCell ref="D115:D116"/>
    <mergeCell ref="E115:E116"/>
    <mergeCell ref="F115:F116"/>
    <mergeCell ref="G115:G116"/>
    <mergeCell ref="H115:H116"/>
    <mergeCell ref="I115:I116"/>
    <mergeCell ref="AI115:AI116"/>
    <mergeCell ref="A121:A124"/>
    <mergeCell ref="B121:B124"/>
    <mergeCell ref="C121:C124"/>
    <mergeCell ref="D121:D124"/>
    <mergeCell ref="E121:E124"/>
    <mergeCell ref="F121:F124"/>
    <mergeCell ref="G121:G124"/>
    <mergeCell ref="H121:H124"/>
    <mergeCell ref="A125:A128"/>
    <mergeCell ref="C125:C128"/>
    <mergeCell ref="D125:D128"/>
    <mergeCell ref="E125:E128"/>
    <mergeCell ref="F125:F128"/>
    <mergeCell ref="G125:G128"/>
    <mergeCell ref="H125:H128"/>
    <mergeCell ref="B126:B128"/>
    <mergeCell ref="B129:H129"/>
    <mergeCell ref="A130:H133"/>
    <mergeCell ref="B134:H134"/>
    <mergeCell ref="A135:A138"/>
    <mergeCell ref="B135:H138"/>
    <mergeCell ref="A139:A140"/>
    <mergeCell ref="C139:C140"/>
    <mergeCell ref="D139:D140"/>
    <mergeCell ref="E139:E140"/>
    <mergeCell ref="F139:F140"/>
    <mergeCell ref="I139:I140"/>
    <mergeCell ref="AI139:AI140"/>
    <mergeCell ref="A149:A152"/>
    <mergeCell ref="B149:B152"/>
    <mergeCell ref="C149:C152"/>
    <mergeCell ref="D149:D152"/>
    <mergeCell ref="E149:E152"/>
    <mergeCell ref="F149:F152"/>
    <mergeCell ref="G149:G152"/>
    <mergeCell ref="H149:H152"/>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Лист4</vt:lpstr>
      <vt:lpstr>Лист5</vt:lpstr>
      <vt:lpstr>таблица новая</vt:lpstr>
      <vt:lpstr>отчет об исполнении</vt:lpstr>
      <vt:lpstr>отч об источ.финан.-вода</vt:lpstr>
      <vt:lpstr>отч об источ.финан.-канал.</vt:lpstr>
      <vt:lpstr>отчет о вводах</vt:lpstr>
      <vt:lpstr>раскладка по подрядчикам</vt:lpstr>
      <vt:lpstr>'отчет о вводах'!Заголовки_для_печати</vt:lpstr>
      <vt:lpstr>'отчет об исполнении'!Заголовки_для_печати</vt:lpstr>
      <vt:lpstr>'раскладка по подрядчикам'!Заголовки_для_печати</vt:lpstr>
      <vt:lpstr>'таблица новая'!Заголовки_для_печати</vt:lpstr>
      <vt:lpstr>'отч об источ.финан.-вода'!Область_печати</vt:lpstr>
      <vt:lpstr>'отч об источ.финан.-канал.'!Область_печати</vt:lpstr>
      <vt:lpstr>'отчет о вводах'!Область_печати</vt:lpstr>
      <vt:lpstr>'отчет об исполнении'!Область_печати</vt:lpstr>
      <vt:lpstr>'раскладка по подрядчикам'!Область_печати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2017-10-25T06:45:43Z</dcterms:modified>
</cp:coreProperties>
</file>